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23B94ADA-91FC-468A-AE6A-25E343946B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Y334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Y231" i="1" s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4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9" i="1" s="1"/>
  <c r="P180" i="1"/>
  <c r="X178" i="1"/>
  <c r="X177" i="1"/>
  <c r="BO176" i="1"/>
  <c r="BM176" i="1"/>
  <c r="Y176" i="1"/>
  <c r="I652" i="1" s="1"/>
  <c r="P176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Y171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Y167" i="1" s="1"/>
  <c r="P161" i="1"/>
  <c r="X159" i="1"/>
  <c r="Y158" i="1"/>
  <c r="X158" i="1"/>
  <c r="BP157" i="1"/>
  <c r="BO157" i="1"/>
  <c r="BN157" i="1"/>
  <c r="BM157" i="1"/>
  <c r="Z157" i="1"/>
  <c r="Z158" i="1" s="1"/>
  <c r="Y157" i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G652" i="1" s="1"/>
  <c r="P141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33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X106" i="1"/>
  <c r="X105" i="1"/>
  <c r="BP104" i="1"/>
  <c r="BO104" i="1"/>
  <c r="BN104" i="1"/>
  <c r="BM104" i="1"/>
  <c r="Z104" i="1"/>
  <c r="Y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6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Y89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3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3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5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D652" i="1" s="1"/>
  <c r="P50" i="1"/>
  <c r="X47" i="1"/>
  <c r="X46" i="1"/>
  <c r="BO45" i="1"/>
  <c r="BM45" i="1"/>
  <c r="Y45" i="1"/>
  <c r="BP45" i="1" s="1"/>
  <c r="P45" i="1"/>
  <c r="BP44" i="1"/>
  <c r="BO44" i="1"/>
  <c r="BN44" i="1"/>
  <c r="BM44" i="1"/>
  <c r="Z44" i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2" i="1" s="1"/>
  <c r="P35" i="1"/>
  <c r="X31" i="1"/>
  <c r="X30" i="1"/>
  <c r="BO29" i="1"/>
  <c r="BM29" i="1"/>
  <c r="Y29" i="1"/>
  <c r="Y30" i="1" s="1"/>
  <c r="P29" i="1"/>
  <c r="X27" i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X644" i="1" s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Z73" i="1" l="1"/>
  <c r="Z95" i="1"/>
  <c r="Z171" i="1"/>
  <c r="Z421" i="1"/>
  <c r="Z114" i="1"/>
  <c r="Z194" i="1"/>
  <c r="Y27" i="1"/>
  <c r="Y31" i="1"/>
  <c r="Y41" i="1"/>
  <c r="Y47" i="1"/>
  <c r="Y58" i="1"/>
  <c r="Y64" i="1"/>
  <c r="Y74" i="1"/>
  <c r="Y82" i="1"/>
  <c r="Y88" i="1"/>
  <c r="Y95" i="1"/>
  <c r="Y105" i="1"/>
  <c r="Y114" i="1"/>
  <c r="Y120" i="1"/>
  <c r="Y132" i="1"/>
  <c r="Y138" i="1"/>
  <c r="Y143" i="1"/>
  <c r="Y149" i="1"/>
  <c r="Y153" i="1"/>
  <c r="Y166" i="1"/>
  <c r="Y172" i="1"/>
  <c r="Y178" i="1"/>
  <c r="Y188" i="1"/>
  <c r="Y195" i="1"/>
  <c r="Y199" i="1"/>
  <c r="Y211" i="1"/>
  <c r="BP230" i="1"/>
  <c r="BN230" i="1"/>
  <c r="Z230" i="1"/>
  <c r="Y232" i="1"/>
  <c r="Y244" i="1"/>
  <c r="BP235" i="1"/>
  <c r="BN235" i="1"/>
  <c r="Z235" i="1"/>
  <c r="BP239" i="1"/>
  <c r="BN239" i="1"/>
  <c r="Z239" i="1"/>
  <c r="Y243" i="1"/>
  <c r="BP248" i="1"/>
  <c r="BN248" i="1"/>
  <c r="Z248" i="1"/>
  <c r="Z256" i="1" s="1"/>
  <c r="BP252" i="1"/>
  <c r="BN252" i="1"/>
  <c r="Z252" i="1"/>
  <c r="Y256" i="1"/>
  <c r="BP265" i="1"/>
  <c r="BN265" i="1"/>
  <c r="Z265" i="1"/>
  <c r="Z273" i="1" s="1"/>
  <c r="BP269" i="1"/>
  <c r="BN269" i="1"/>
  <c r="Z269" i="1"/>
  <c r="Y273" i="1"/>
  <c r="BP283" i="1"/>
  <c r="BN283" i="1"/>
  <c r="Z283" i="1"/>
  <c r="Z285" i="1" s="1"/>
  <c r="BP292" i="1"/>
  <c r="BN292" i="1"/>
  <c r="Z292" i="1"/>
  <c r="BP322" i="1"/>
  <c r="BN322" i="1"/>
  <c r="Z322" i="1"/>
  <c r="Z323" i="1" s="1"/>
  <c r="Y324" i="1"/>
  <c r="T652" i="1"/>
  <c r="Y330" i="1"/>
  <c r="BP327" i="1"/>
  <c r="BN327" i="1"/>
  <c r="Z327" i="1"/>
  <c r="Z329" i="1" s="1"/>
  <c r="BP349" i="1"/>
  <c r="BN349" i="1"/>
  <c r="Z349" i="1"/>
  <c r="BP353" i="1"/>
  <c r="BN353" i="1"/>
  <c r="Z353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Y377" i="1"/>
  <c r="K652" i="1"/>
  <c r="H9" i="1"/>
  <c r="B652" i="1"/>
  <c r="X643" i="1"/>
  <c r="X645" i="1" s="1"/>
  <c r="Z23" i="1"/>
  <c r="Z26" i="1" s="1"/>
  <c r="BN23" i="1"/>
  <c r="Y643" i="1" s="1"/>
  <c r="Z25" i="1"/>
  <c r="BN25" i="1"/>
  <c r="Y26" i="1"/>
  <c r="X642" i="1"/>
  <c r="Z29" i="1"/>
  <c r="Z30" i="1" s="1"/>
  <c r="BN29" i="1"/>
  <c r="BP29" i="1"/>
  <c r="Y644" i="1" s="1"/>
  <c r="Z35" i="1"/>
  <c r="Z41" i="1" s="1"/>
  <c r="BN35" i="1"/>
  <c r="BP35" i="1"/>
  <c r="Z37" i="1"/>
  <c r="BN37" i="1"/>
  <c r="Z39" i="1"/>
  <c r="BN39" i="1"/>
  <c r="Y42" i="1"/>
  <c r="Z45" i="1"/>
  <c r="Z46" i="1" s="1"/>
  <c r="BN45" i="1"/>
  <c r="Z50" i="1"/>
  <c r="Z57" i="1" s="1"/>
  <c r="BN50" i="1"/>
  <c r="BP50" i="1"/>
  <c r="Z52" i="1"/>
  <c r="BN52" i="1"/>
  <c r="Z54" i="1"/>
  <c r="BN54" i="1"/>
  <c r="Z56" i="1"/>
  <c r="BN56" i="1"/>
  <c r="Y57" i="1"/>
  <c r="Z60" i="1"/>
  <c r="Z64" i="1" s="1"/>
  <c r="BN60" i="1"/>
  <c r="BP60" i="1"/>
  <c r="Z62" i="1"/>
  <c r="BN62" i="1"/>
  <c r="Z68" i="1"/>
  <c r="BN68" i="1"/>
  <c r="Z70" i="1"/>
  <c r="BN70" i="1"/>
  <c r="Z72" i="1"/>
  <c r="BN72" i="1"/>
  <c r="Z76" i="1"/>
  <c r="BN76" i="1"/>
  <c r="BP76" i="1"/>
  <c r="Z78" i="1"/>
  <c r="BN78" i="1"/>
  <c r="Z80" i="1"/>
  <c r="BN80" i="1"/>
  <c r="Z86" i="1"/>
  <c r="Z88" i="1" s="1"/>
  <c r="BN86" i="1"/>
  <c r="E652" i="1"/>
  <c r="Z93" i="1"/>
  <c r="BN93" i="1"/>
  <c r="Y96" i="1"/>
  <c r="Z99" i="1"/>
  <c r="Z105" i="1" s="1"/>
  <c r="BN99" i="1"/>
  <c r="Z102" i="1"/>
  <c r="BN102" i="1"/>
  <c r="F652" i="1"/>
  <c r="Z110" i="1"/>
  <c r="BN110" i="1"/>
  <c r="Z112" i="1"/>
  <c r="BN112" i="1"/>
  <c r="Y115" i="1"/>
  <c r="Z118" i="1"/>
  <c r="Z120" i="1" s="1"/>
  <c r="BN118" i="1"/>
  <c r="Z124" i="1"/>
  <c r="Z132" i="1" s="1"/>
  <c r="BN124" i="1"/>
  <c r="Z127" i="1"/>
  <c r="BN127" i="1"/>
  <c r="Z128" i="1"/>
  <c r="BN128" i="1"/>
  <c r="Z130" i="1"/>
  <c r="BN130" i="1"/>
  <c r="Z136" i="1"/>
  <c r="Z137" i="1" s="1"/>
  <c r="BN136" i="1"/>
  <c r="Z141" i="1"/>
  <c r="Z143" i="1" s="1"/>
  <c r="BN141" i="1"/>
  <c r="BP141" i="1"/>
  <c r="Y144" i="1"/>
  <c r="Z147" i="1"/>
  <c r="Z148" i="1" s="1"/>
  <c r="BN147" i="1"/>
  <c r="Z151" i="1"/>
  <c r="Z153" i="1" s="1"/>
  <c r="BN151" i="1"/>
  <c r="BP151" i="1"/>
  <c r="H652" i="1"/>
  <c r="Y159" i="1"/>
  <c r="Z162" i="1"/>
  <c r="Z166" i="1" s="1"/>
  <c r="BN162" i="1"/>
  <c r="Z164" i="1"/>
  <c r="BN164" i="1"/>
  <c r="Z170" i="1"/>
  <c r="BN170" i="1"/>
  <c r="Z176" i="1"/>
  <c r="Z177" i="1" s="1"/>
  <c r="BN176" i="1"/>
  <c r="BP176" i="1"/>
  <c r="Y177" i="1"/>
  <c r="Z180" i="1"/>
  <c r="BN180" i="1"/>
  <c r="BP180" i="1"/>
  <c r="Z182" i="1"/>
  <c r="BN182" i="1"/>
  <c r="Z184" i="1"/>
  <c r="BN184" i="1"/>
  <c r="Z186" i="1"/>
  <c r="BN186" i="1"/>
  <c r="J652" i="1"/>
  <c r="Z193" i="1"/>
  <c r="BN193" i="1"/>
  <c r="Y194" i="1"/>
  <c r="Z197" i="1"/>
  <c r="Z199" i="1" s="1"/>
  <c r="BN197" i="1"/>
  <c r="BP197" i="1"/>
  <c r="Z203" i="1"/>
  <c r="Z210" i="1" s="1"/>
  <c r="BN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BP223" i="1"/>
  <c r="BN223" i="1"/>
  <c r="Z223" i="1"/>
  <c r="Y225" i="1"/>
  <c r="BP228" i="1"/>
  <c r="BN228" i="1"/>
  <c r="Z228" i="1"/>
  <c r="Z231" i="1" s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Y285" i="1"/>
  <c r="BP290" i="1"/>
  <c r="BN290" i="1"/>
  <c r="Z290" i="1"/>
  <c r="Z295" i="1" s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Y323" i="1"/>
  <c r="Y329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Z362" i="1"/>
  <c r="BP359" i="1"/>
  <c r="BN359" i="1"/>
  <c r="Z359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Z455" i="1" s="1"/>
  <c r="Y456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501" i="1"/>
  <c r="BP497" i="1"/>
  <c r="BN497" i="1"/>
  <c r="Z497" i="1"/>
  <c r="Y502" i="1"/>
  <c r="BP506" i="1"/>
  <c r="BN506" i="1"/>
  <c r="Z506" i="1"/>
  <c r="AB652" i="1"/>
  <c r="L652" i="1"/>
  <c r="Y257" i="1"/>
  <c r="M652" i="1"/>
  <c r="Y274" i="1"/>
  <c r="Y279" i="1"/>
  <c r="P652" i="1"/>
  <c r="Y286" i="1"/>
  <c r="Q652" i="1"/>
  <c r="Y295" i="1"/>
  <c r="S652" i="1"/>
  <c r="Y315" i="1"/>
  <c r="Y363" i="1"/>
  <c r="BP360" i="1"/>
  <c r="BN360" i="1"/>
  <c r="Z360" i="1"/>
  <c r="Y371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8" i="1"/>
  <c r="BP505" i="1"/>
  <c r="BN505" i="1"/>
  <c r="Z505" i="1"/>
  <c r="Z508" i="1" s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Z560" i="1" s="1"/>
  <c r="BP558" i="1"/>
  <c r="BN558" i="1"/>
  <c r="Z558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Z545" i="1" s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Y645" i="1" l="1"/>
  <c r="Z614" i="1"/>
  <c r="Z538" i="1"/>
  <c r="Z480" i="1"/>
  <c r="Z442" i="1"/>
  <c r="Z596" i="1"/>
  <c r="Z401" i="1"/>
  <c r="Z243" i="1"/>
  <c r="Y642" i="1"/>
  <c r="Z416" i="1"/>
  <c r="Z384" i="1"/>
  <c r="Z501" i="1"/>
  <c r="Z355" i="1"/>
  <c r="Z224" i="1"/>
  <c r="Z188" i="1"/>
  <c r="Z82" i="1"/>
  <c r="Z647" i="1" s="1"/>
  <c r="Y646" i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<sst xmlns="http://schemas.openxmlformats.org/spreadsheetml/2006/main" count="3013" uniqueCount="1072">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</sst>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1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4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20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60"/>
      <c r="R10" s="961"/>
      <c r="U10" s="24" t="s">
        <v>22</v>
      </c>
      <c r="V10" s="831" t="s">
        <v>23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72" t="s">
        <v>27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29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31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33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34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15" t="s">
        <v>37</v>
      </c>
      <c r="D17" s="786" t="s">
        <v>38</v>
      </c>
      <c r="E17" s="861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60"/>
      <c r="R17" s="860"/>
      <c r="S17" s="860"/>
      <c r="T17" s="861"/>
      <c r="U17" s="1153" t="s">
        <v>50</v>
      </c>
      <c r="V17" s="868"/>
      <c r="W17" s="786" t="s">
        <v>51</v>
      </c>
      <c r="X17" s="786" t="s">
        <v>52</v>
      </c>
      <c r="Y17" s="1150" t="s">
        <v>53</v>
      </c>
      <c r="Z17" s="1037" t="s">
        <v>54</v>
      </c>
      <c r="AA17" s="1012" t="s">
        <v>55</v>
      </c>
      <c r="AB17" s="1012" t="s">
        <v>56</v>
      </c>
      <c r="AC17" s="1012" t="s">
        <v>57</v>
      </c>
      <c r="AD17" s="1012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60</v>
      </c>
      <c r="V18" s="67" t="s">
        <v>61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100</v>
      </c>
      <c r="Y37" s="742">
        <f t="shared" si="0"/>
        <v>100.8</v>
      </c>
      <c r="Z37" s="36">
        <f>IFERROR(IF(Y37=0,"",ROUNDUP(Y37/H37,0)*0.01898),"")</f>
        <v>0.17082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103.88392857142858</v>
      </c>
      <c r="BN37" s="64">
        <f t="shared" si="2"/>
        <v>104.715</v>
      </c>
      <c r="BO37" s="64">
        <f t="shared" si="3"/>
        <v>0.13950892857142858</v>
      </c>
      <c r="BP37" s="64">
        <f t="shared" si="4"/>
        <v>0.140625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80</v>
      </c>
      <c r="X41" s="743">
        <f>IFERROR(X35/H35,"0")+IFERROR(X36/H36,"0")+IFERROR(X37/H37,"0")+IFERROR(X38/H38,"0")+IFERROR(X39/H39,"0")+IFERROR(X40/H40,"0")</f>
        <v>8.9285714285714288</v>
      </c>
      <c r="Y41" s="743">
        <f>IFERROR(Y35/H35,"0")+IFERROR(Y36/H36,"0")+IFERROR(Y37/H37,"0")+IFERROR(Y38/H38,"0")+IFERROR(Y39/H39,"0")+IFERROR(Y40/H40,"0")</f>
        <v>9</v>
      </c>
      <c r="Z41" s="743">
        <f>IFERROR(IF(Z35="",0,Z35),"0")+IFERROR(IF(Z36="",0,Z36),"0")+IFERROR(IF(Z37="",0,Z37),"0")+IFERROR(IF(Z38="",0,Z38),"0")+IFERROR(IF(Z39="",0,Z39),"0")+IFERROR(IF(Z40="",0,Z40),"0")</f>
        <v>0.17082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79</v>
      </c>
      <c r="Q42" s="751"/>
      <c r="R42" s="751"/>
      <c r="S42" s="751"/>
      <c r="T42" s="751"/>
      <c r="U42" s="751"/>
      <c r="V42" s="752"/>
      <c r="W42" s="37" t="s">
        <v>68</v>
      </c>
      <c r="X42" s="743">
        <f>IFERROR(SUM(X35:X40),"0")</f>
        <v>100</v>
      </c>
      <c r="Y42" s="743">
        <f>IFERROR(SUM(Y35:Y40),"0")</f>
        <v>100.8</v>
      </c>
      <c r="Z42" s="37"/>
      <c r="AA42" s="744"/>
      <c r="AB42" s="744"/>
      <c r="AC42" s="744"/>
    </row>
    <row r="43" spans="1:68" ht="14.25" customHeight="1" x14ac:dyDescent="0.25">
      <c r="A43" s="761" t="s">
        <v>63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79</v>
      </c>
      <c r="Q47" s="751"/>
      <c r="R47" s="751"/>
      <c r="S47" s="751"/>
      <c r="T47" s="751"/>
      <c r="U47" s="751"/>
      <c r="V47" s="752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115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89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79</v>
      </c>
      <c r="Q58" s="751"/>
      <c r="R58" s="751"/>
      <c r="S58" s="751"/>
      <c r="T58" s="751"/>
      <c r="U58" s="751"/>
      <c r="V58" s="752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customHeight="1" x14ac:dyDescent="0.25">
      <c r="A59" s="761" t="s">
        <v>136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200</v>
      </c>
      <c r="Y60" s="742">
        <f>IFERROR(IF(X60="",0,CEILING((X60/$H60),1)*$H60),"")</f>
        <v>205.20000000000002</v>
      </c>
      <c r="Z60" s="36">
        <f>IFERROR(IF(Y60=0,"",ROUNDUP(Y60/H60,0)*0.01898),"")</f>
        <v>0.36062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208.05555555555554</v>
      </c>
      <c r="BN60" s="64">
        <f>IFERROR(Y60*I60/H60,"0")</f>
        <v>213.46499999999997</v>
      </c>
      <c r="BO60" s="64">
        <f>IFERROR(1/J60*(X60/H60),"0")</f>
        <v>0.28935185185185186</v>
      </c>
      <c r="BP60" s="64">
        <f>IFERROR(1/J60*(Y60/H60),"0")</f>
        <v>0.296875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80</v>
      </c>
      <c r="X64" s="743">
        <f>IFERROR(X60/H60,"0")+IFERROR(X61/H61,"0")+IFERROR(X62/H62,"0")+IFERROR(X63/H63,"0")</f>
        <v>18.518518518518519</v>
      </c>
      <c r="Y64" s="743">
        <f>IFERROR(Y60/H60,"0")+IFERROR(Y61/H61,"0")+IFERROR(Y62/H62,"0")+IFERROR(Y63/H63,"0")</f>
        <v>19</v>
      </c>
      <c r="Z64" s="743">
        <f>IFERROR(IF(Z60="",0,Z60),"0")+IFERROR(IF(Z61="",0,Z61),"0")+IFERROR(IF(Z62="",0,Z62),"0")+IFERROR(IF(Z63="",0,Z63),"0")</f>
        <v>0.36062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79</v>
      </c>
      <c r="Q65" s="751"/>
      <c r="R65" s="751"/>
      <c r="S65" s="751"/>
      <c r="T65" s="751"/>
      <c r="U65" s="751"/>
      <c r="V65" s="752"/>
      <c r="W65" s="37" t="s">
        <v>68</v>
      </c>
      <c r="X65" s="743">
        <f>IFERROR(SUM(X60:X63),"0")</f>
        <v>200</v>
      </c>
      <c r="Y65" s="743">
        <f>IFERROR(SUM(Y60:Y63),"0")</f>
        <v>205.20000000000002</v>
      </c>
      <c r="Z65" s="37"/>
      <c r="AA65" s="744"/>
      <c r="AB65" s="744"/>
      <c r="AC65" s="744"/>
    </row>
    <row r="66" spans="1:68" ht="14.25" customHeight="1" x14ac:dyDescent="0.25">
      <c r="A66" s="761" t="s">
        <v>147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79</v>
      </c>
      <c r="Q74" s="751"/>
      <c r="R74" s="751"/>
      <c r="S74" s="751"/>
      <c r="T74" s="751"/>
      <c r="U74" s="751"/>
      <c r="V74" s="752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63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79</v>
      </c>
      <c r="Q83" s="751"/>
      <c r="R83" s="751"/>
      <c r="S83" s="751"/>
      <c r="T83" s="751"/>
      <c r="U83" s="751"/>
      <c r="V83" s="752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178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79</v>
      </c>
      <c r="Q89" s="751"/>
      <c r="R89" s="751"/>
      <c r="S89" s="751"/>
      <c r="T89" s="751"/>
      <c r="U89" s="751"/>
      <c r="V89" s="752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customHeight="1" x14ac:dyDescent="0.25">
      <c r="A90" s="753" t="s">
        <v>186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89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80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79</v>
      </c>
      <c r="Q96" s="751"/>
      <c r="R96" s="751"/>
      <c r="S96" s="751"/>
      <c r="T96" s="751"/>
      <c r="U96" s="751"/>
      <c r="V96" s="752"/>
      <c r="W96" s="37" t="s">
        <v>68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customHeight="1" x14ac:dyDescent="0.25">
      <c r="A97" s="761" t="s">
        <v>63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4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5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customHeight="1" x14ac:dyDescent="0.25">
      <c r="A107" s="753" t="s">
        <v>212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400</v>
      </c>
      <c r="Y110" s="742">
        <f>IFERROR(IF(X110="",0,CEILING((X110/$H110),1)*$H110),"")</f>
        <v>403.2</v>
      </c>
      <c r="Z110" s="36">
        <f>IFERROR(IF(Y110=0,"",ROUNDUP(Y110/H110,0)*0.01898),"")</f>
        <v>0.68328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415.53571428571433</v>
      </c>
      <c r="BN110" s="64">
        <f>IFERROR(Y110*I110/H110,"0")</f>
        <v>418.86</v>
      </c>
      <c r="BO110" s="64">
        <f>IFERROR(1/J110*(X110/H110),"0")</f>
        <v>0.5580357142857143</v>
      </c>
      <c r="BP110" s="64">
        <f>IFERROR(1/J110*(Y110/H110),"0")</f>
        <v>0.5625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35.714285714285715</v>
      </c>
      <c r="Y114" s="743">
        <f>IFERROR(Y109/H109,"0")+IFERROR(Y110/H110,"0")+IFERROR(Y111/H111,"0")+IFERROR(Y112/H112,"0")+IFERROR(Y113/H113,"0")</f>
        <v>36</v>
      </c>
      <c r="Z114" s="743">
        <f>IFERROR(IF(Z109="",0,Z109),"0")+IFERROR(IF(Z110="",0,Z110),"0")+IFERROR(IF(Z111="",0,Z111),"0")+IFERROR(IF(Z112="",0,Z112),"0")+IFERROR(IF(Z113="",0,Z113),"0")</f>
        <v>0.68328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400</v>
      </c>
      <c r="Y115" s="743">
        <f>IFERROR(SUM(Y109:Y113),"0")</f>
        <v>403.2</v>
      </c>
      <c r="Z115" s="37"/>
      <c r="AA115" s="744"/>
      <c r="AB115" s="744"/>
      <c r="AC115" s="744"/>
    </row>
    <row r="116" spans="1:68" ht="14.25" customHeight="1" x14ac:dyDescent="0.25">
      <c r="A116" s="761" t="s">
        <v>136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1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7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4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79</v>
      </c>
      <c r="Q132" s="751"/>
      <c r="R132" s="751"/>
      <c r="S132" s="751"/>
      <c r="T132" s="751"/>
      <c r="U132" s="751"/>
      <c r="V132" s="752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79</v>
      </c>
      <c r="Q133" s="751"/>
      <c r="R133" s="751"/>
      <c r="S133" s="751"/>
      <c r="T133" s="751"/>
      <c r="U133" s="751"/>
      <c r="V133" s="752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customHeight="1" x14ac:dyDescent="0.25">
      <c r="A134" s="761" t="s">
        <v>178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79</v>
      </c>
      <c r="Q137" s="751"/>
      <c r="R137" s="751"/>
      <c r="S137" s="751"/>
      <c r="T137" s="751"/>
      <c r="U137" s="751"/>
      <c r="V137" s="752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79</v>
      </c>
      <c r="Q138" s="751"/>
      <c r="R138" s="751"/>
      <c r="S138" s="751"/>
      <c r="T138" s="751"/>
      <c r="U138" s="751"/>
      <c r="V138" s="752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259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89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79</v>
      </c>
      <c r="Q143" s="751"/>
      <c r="R143" s="751"/>
      <c r="S143" s="751"/>
      <c r="T143" s="751"/>
      <c r="U143" s="751"/>
      <c r="V143" s="752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79</v>
      </c>
      <c r="Q144" s="751"/>
      <c r="R144" s="751"/>
      <c r="S144" s="751"/>
      <c r="T144" s="751"/>
      <c r="U144" s="751"/>
      <c r="V144" s="752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147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79</v>
      </c>
      <c r="Q148" s="751"/>
      <c r="R148" s="751"/>
      <c r="S148" s="751"/>
      <c r="T148" s="751"/>
      <c r="U148" s="751"/>
      <c r="V148" s="752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79</v>
      </c>
      <c r="Q149" s="751"/>
      <c r="R149" s="751"/>
      <c r="S149" s="751"/>
      <c r="T149" s="751"/>
      <c r="U149" s="751"/>
      <c r="V149" s="752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63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79</v>
      </c>
      <c r="Q153" s="751"/>
      <c r="R153" s="751"/>
      <c r="S153" s="751"/>
      <c r="T153" s="751"/>
      <c r="U153" s="751"/>
      <c r="V153" s="752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79</v>
      </c>
      <c r="Q154" s="751"/>
      <c r="R154" s="751"/>
      <c r="S154" s="751"/>
      <c r="T154" s="751"/>
      <c r="U154" s="751"/>
      <c r="V154" s="752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87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89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79</v>
      </c>
      <c r="Q158" s="751"/>
      <c r="R158" s="751"/>
      <c r="S158" s="751"/>
      <c r="T158" s="751"/>
      <c r="U158" s="751"/>
      <c r="V158" s="752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79</v>
      </c>
      <c r="Q159" s="751"/>
      <c r="R159" s="751"/>
      <c r="S159" s="751"/>
      <c r="T159" s="751"/>
      <c r="U159" s="751"/>
      <c r="V159" s="752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147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79</v>
      </c>
      <c r="Q166" s="751"/>
      <c r="R166" s="751"/>
      <c r="S166" s="751"/>
      <c r="T166" s="751"/>
      <c r="U166" s="751"/>
      <c r="V166" s="752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79</v>
      </c>
      <c r="Q167" s="751"/>
      <c r="R167" s="751"/>
      <c r="S167" s="751"/>
      <c r="T167" s="751"/>
      <c r="U167" s="751"/>
      <c r="V167" s="752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63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79</v>
      </c>
      <c r="Q171" s="751"/>
      <c r="R171" s="751"/>
      <c r="S171" s="751"/>
      <c r="T171" s="751"/>
      <c r="U171" s="751"/>
      <c r="V171" s="752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79</v>
      </c>
      <c r="Q172" s="751"/>
      <c r="R172" s="751"/>
      <c r="S172" s="751"/>
      <c r="T172" s="751"/>
      <c r="U172" s="751"/>
      <c r="V172" s="752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293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294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136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79</v>
      </c>
      <c r="Q177" s="751"/>
      <c r="R177" s="751"/>
      <c r="S177" s="751"/>
      <c r="T177" s="751"/>
      <c r="U177" s="751"/>
      <c r="V177" s="752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79</v>
      </c>
      <c r="Q178" s="751"/>
      <c r="R178" s="751"/>
      <c r="S178" s="751"/>
      <c r="T178" s="751"/>
      <c r="U178" s="751"/>
      <c r="V178" s="752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147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79</v>
      </c>
      <c r="Q189" s="751"/>
      <c r="R189" s="751"/>
      <c r="S189" s="751"/>
      <c r="T189" s="751"/>
      <c r="U189" s="751"/>
      <c r="V189" s="752"/>
      <c r="W189" s="37" t="s">
        <v>68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customHeight="1" x14ac:dyDescent="0.25">
      <c r="A190" s="753" t="s">
        <v>318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89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79</v>
      </c>
      <c r="Q195" s="751"/>
      <c r="R195" s="751"/>
      <c r="S195" s="751"/>
      <c r="T195" s="751"/>
      <c r="U195" s="751"/>
      <c r="V195" s="752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136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79</v>
      </c>
      <c r="Q200" s="751"/>
      <c r="R200" s="751"/>
      <c r="S200" s="751"/>
      <c r="T200" s="751"/>
      <c r="U200" s="751"/>
      <c r="V200" s="752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147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79</v>
      </c>
      <c r="Q211" s="751"/>
      <c r="R211" s="751"/>
      <c r="S211" s="751"/>
      <c r="T211" s="751"/>
      <c r="U211" s="751"/>
      <c r="V211" s="752"/>
      <c r="W211" s="37" t="s">
        <v>68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customHeight="1" x14ac:dyDescent="0.25">
      <c r="A212" s="761" t="s">
        <v>63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IFERROR(SUM(X213:X223),"0")</f>
        <v>0</v>
      </c>
      <c r="Y225" s="743">
        <f>IFERROR(SUM(Y213:Y223),"0")</f>
        <v>0</v>
      </c>
      <c r="Z225" s="37"/>
      <c r="AA225" s="744"/>
      <c r="AB225" s="744"/>
      <c r="AC225" s="744"/>
    </row>
    <row r="226" spans="1:68" ht="14.25" customHeight="1" x14ac:dyDescent="0.25">
      <c r="A226" s="761" t="s">
        <v>178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48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390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410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1" t="s">
        <v>136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435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462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465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474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492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147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505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147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518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147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531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535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147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178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94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1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3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1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147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631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0</v>
      </c>
      <c r="Y406" s="742">
        <f t="shared" ref="Y406:Y415" si="7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0</v>
      </c>
      <c r="BN406" s="64">
        <f t="shared" ref="BN406:BN415" si="79">IFERROR(Y406*I406/H406,"0")</f>
        <v>0</v>
      </c>
      <c r="BO406" s="64">
        <f t="shared" ref="BO406:BO415" si="80">IFERROR(1/J406*(X406/H406),"0")</f>
        <v>0</v>
      </c>
      <c r="BP406" s="64">
        <f t="shared" ref="BP406:BP415" si="81">IFERROR(1/J406*(Y406/H406),"0")</f>
        <v>0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0</v>
      </c>
      <c r="Y417" s="743">
        <f>IFERROR(SUM(Y406:Y415),"0")</f>
        <v>0</v>
      </c>
      <c r="Z417" s="37"/>
      <c r="AA417" s="744"/>
      <c r="AB417" s="744"/>
      <c r="AC417" s="744"/>
    </row>
    <row r="418" spans="1:68" ht="14.25" customHeight="1" x14ac:dyDescent="0.25">
      <c r="A418" s="761" t="s">
        <v>136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600</v>
      </c>
      <c r="Y419" s="742">
        <f>IFERROR(IF(X419="",0,CEILING((X419/$H419),1)*$H419),"")</f>
        <v>600</v>
      </c>
      <c r="Z419" s="36">
        <f>IFERROR(IF(Y419=0,"",ROUNDUP(Y419/H419,0)*0.02175),"")</f>
        <v>0.86999999999999988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619.20000000000005</v>
      </c>
      <c r="BN419" s="64">
        <f>IFERROR(Y419*I419/H419,"0")</f>
        <v>619.20000000000005</v>
      </c>
      <c r="BO419" s="64">
        <f>IFERROR(1/J419*(X419/H419),"0")</f>
        <v>0.83333333333333326</v>
      </c>
      <c r="BP419" s="64">
        <f>IFERROR(1/J419*(Y419/H419),"0")</f>
        <v>0.83333333333333326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40</v>
      </c>
      <c r="Y421" s="743">
        <f>IFERROR(Y419/H419,"0")+IFERROR(Y420/H420,"0")</f>
        <v>40</v>
      </c>
      <c r="Z421" s="743">
        <f>IFERROR(IF(Z419="",0,Z419),"0")+IFERROR(IF(Z420="",0,Z420),"0")</f>
        <v>0.86999999999999988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600</v>
      </c>
      <c r="Y422" s="743">
        <f>IFERROR(SUM(Y419:Y420),"0")</f>
        <v>600</v>
      </c>
      <c r="Z422" s="37"/>
      <c r="AA422" s="744"/>
      <c r="AB422" s="744"/>
      <c r="AC422" s="744"/>
    </row>
    <row r="423" spans="1:68" ht="14.25" customHeight="1" x14ac:dyDescent="0.25">
      <c r="A423" s="761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8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8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178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877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147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1" t="s">
        <v>178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16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716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717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147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1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5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56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0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15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49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73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1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770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136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147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8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36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787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147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3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799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147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178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806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806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500</v>
      </c>
      <c r="Y525" s="742">
        <f t="shared" si="93"/>
        <v>501.6</v>
      </c>
      <c r="Z525" s="36">
        <f t="shared" si="94"/>
        <v>1.1362000000000001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534.09090909090912</v>
      </c>
      <c r="BN525" s="64">
        <f t="shared" si="96"/>
        <v>535.79999999999995</v>
      </c>
      <c r="BO525" s="64">
        <f t="shared" si="97"/>
        <v>0.91054778554778548</v>
      </c>
      <c r="BP525" s="64">
        <f t="shared" si="98"/>
        <v>0.91346153846153855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300</v>
      </c>
      <c r="Y527" s="742">
        <f t="shared" si="93"/>
        <v>300.96000000000004</v>
      </c>
      <c r="Z527" s="36">
        <f t="shared" si="94"/>
        <v>0.68171999999999999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320.45454545454544</v>
      </c>
      <c r="BN527" s="64">
        <f t="shared" si="96"/>
        <v>321.48</v>
      </c>
      <c r="BO527" s="64">
        <f t="shared" si="97"/>
        <v>0.54632867132867136</v>
      </c>
      <c r="BP527" s="64">
        <f t="shared" si="98"/>
        <v>0.54807692307692313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20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00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11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49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151.5151515151515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152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1.81792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800</v>
      </c>
      <c r="Y539" s="743">
        <f>IFERROR(SUM(Y522:Y537),"0")</f>
        <v>802.56000000000006</v>
      </c>
      <c r="Z539" s="37"/>
      <c r="AA539" s="744"/>
      <c r="AB539" s="744"/>
      <c r="AC539" s="744"/>
    </row>
    <row r="540" spans="1:68" ht="14.25" customHeight="1" x14ac:dyDescent="0.25">
      <c r="A540" s="761" t="s">
        <v>136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customHeight="1" x14ac:dyDescent="0.25">
      <c r="A547" s="761" t="s">
        <v>147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85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79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57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79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38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1064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9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customHeight="1" x14ac:dyDescent="0.25">
      <c r="A562" s="761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178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0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908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908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3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914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914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6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9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74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84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4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5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7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136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3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3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0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47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147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9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88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6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96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5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2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2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82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90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8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1" t="s">
        <v>178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6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3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6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9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1008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136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04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147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1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0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1033</v>
      </c>
      <c r="Q642" s="867"/>
      <c r="R642" s="867"/>
      <c r="S642" s="867"/>
      <c r="T642" s="867"/>
      <c r="U642" s="867"/>
      <c r="V642" s="868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2100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2111.7600000000002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1034</v>
      </c>
      <c r="Q643" s="867"/>
      <c r="R643" s="867"/>
      <c r="S643" s="867"/>
      <c r="T643" s="867"/>
      <c r="U643" s="867"/>
      <c r="V643" s="868"/>
      <c r="W643" s="37" t="s">
        <v>68</v>
      </c>
      <c r="X643" s="743">
        <f>IFERROR(SUM(BM22:BM639),"0")</f>
        <v>2201.2206529581531</v>
      </c>
      <c r="Y643" s="743">
        <f>IFERROR(SUM(BN22:BN639),"0")</f>
        <v>2213.52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1035</v>
      </c>
      <c r="Q644" s="867"/>
      <c r="R644" s="867"/>
      <c r="S644" s="867"/>
      <c r="T644" s="867"/>
      <c r="U644" s="867"/>
      <c r="V644" s="868"/>
      <c r="W644" s="37" t="s">
        <v>1036</v>
      </c>
      <c r="X644" s="38">
        <f>ROUNDUP(SUM(BO22:BO639),0)</f>
        <v>4</v>
      </c>
      <c r="Y644" s="38">
        <f>ROUNDUP(SUM(BP22:BP639),0)</f>
        <v>4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1037</v>
      </c>
      <c r="Q645" s="867"/>
      <c r="R645" s="867"/>
      <c r="S645" s="867"/>
      <c r="T645" s="867"/>
      <c r="U645" s="867"/>
      <c r="V645" s="868"/>
      <c r="W645" s="37" t="s">
        <v>68</v>
      </c>
      <c r="X645" s="743">
        <f>GrossWeightTotal+PalletQtyTotal*25</f>
        <v>2301.2206529581531</v>
      </c>
      <c r="Y645" s="743">
        <f>GrossWeightTotalR+PalletQtyTotalR*25</f>
        <v>2313.52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1038</v>
      </c>
      <c r="Q646" s="867"/>
      <c r="R646" s="867"/>
      <c r="S646" s="867"/>
      <c r="T646" s="867"/>
      <c r="U646" s="867"/>
      <c r="V646" s="868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254.67652717652717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256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1039</v>
      </c>
      <c r="Q647" s="867"/>
      <c r="R647" s="867"/>
      <c r="S647" s="867"/>
      <c r="T647" s="867"/>
      <c r="U647" s="867"/>
      <c r="V647" s="868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3.9026399999999999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2" t="s">
        <v>87</v>
      </c>
      <c r="D649" s="790"/>
      <c r="E649" s="790"/>
      <c r="F649" s="790"/>
      <c r="G649" s="790"/>
      <c r="H649" s="791"/>
      <c r="I649" s="762" t="s">
        <v>293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631</v>
      </c>
      <c r="Y649" s="791"/>
      <c r="Z649" s="762" t="s">
        <v>716</v>
      </c>
      <c r="AA649" s="790"/>
      <c r="AB649" s="790"/>
      <c r="AC649" s="791"/>
      <c r="AD649" s="738" t="s">
        <v>806</v>
      </c>
      <c r="AE649" s="738" t="s">
        <v>908</v>
      </c>
      <c r="AF649" s="762" t="s">
        <v>914</v>
      </c>
      <c r="AG649" s="791"/>
    </row>
    <row r="650" spans="1:33" ht="14.25" customHeight="1" thickTop="1" x14ac:dyDescent="0.2">
      <c r="A650" s="1007" t="s">
        <v>1042</v>
      </c>
      <c r="B650" s="762" t="s">
        <v>62</v>
      </c>
      <c r="C650" s="762" t="s">
        <v>88</v>
      </c>
      <c r="D650" s="762" t="s">
        <v>115</v>
      </c>
      <c r="E650" s="762" t="s">
        <v>186</v>
      </c>
      <c r="F650" s="762" t="s">
        <v>212</v>
      </c>
      <c r="G650" s="762" t="s">
        <v>259</v>
      </c>
      <c r="H650" s="762" t="s">
        <v>87</v>
      </c>
      <c r="I650" s="762" t="s">
        <v>294</v>
      </c>
      <c r="J650" s="762" t="s">
        <v>318</v>
      </c>
      <c r="K650" s="762" t="s">
        <v>390</v>
      </c>
      <c r="L650" s="762" t="s">
        <v>410</v>
      </c>
      <c r="M650" s="762" t="s">
        <v>435</v>
      </c>
      <c r="N650" s="739"/>
      <c r="O650" s="762" t="s">
        <v>462</v>
      </c>
      <c r="P650" s="762" t="s">
        <v>465</v>
      </c>
      <c r="Q650" s="762" t="s">
        <v>474</v>
      </c>
      <c r="R650" s="762" t="s">
        <v>492</v>
      </c>
      <c r="S650" s="762" t="s">
        <v>505</v>
      </c>
      <c r="T650" s="762" t="s">
        <v>518</v>
      </c>
      <c r="U650" s="762" t="s">
        <v>531</v>
      </c>
      <c r="V650" s="762" t="s">
        <v>535</v>
      </c>
      <c r="W650" s="762" t="s">
        <v>618</v>
      </c>
      <c r="X650" s="762" t="s">
        <v>632</v>
      </c>
      <c r="Y650" s="762" t="s">
        <v>673</v>
      </c>
      <c r="Z650" s="762" t="s">
        <v>717</v>
      </c>
      <c r="AA650" s="762" t="s">
        <v>770</v>
      </c>
      <c r="AB650" s="762" t="s">
        <v>787</v>
      </c>
      <c r="AC650" s="762" t="s">
        <v>799</v>
      </c>
      <c r="AD650" s="762" t="s">
        <v>806</v>
      </c>
      <c r="AE650" s="762" t="s">
        <v>908</v>
      </c>
      <c r="AF650" s="762" t="s">
        <v>914</v>
      </c>
      <c r="AG650" s="762" t="s">
        <v>1008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100.8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205.20000000000002</v>
      </c>
      <c r="E652" s="46">
        <f>IFERROR(Y92*1,"0")+IFERROR(Y93*1,"0")+IFERROR(Y94*1,"0")+IFERROR(Y98*1,"0")+IFERROR(Y99*1,"0")+IFERROR(Y100*1,"0")+IFERROR(Y101*1,"0")+IFERROR(Y102*1,"0")+IFERROR(Y103*1,"0")+IFERROR(Y104*1,"0")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403.2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600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802.56000000000006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2025-03-03T10:12:14Z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