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81E31E84-3F81-49A1-A244-AF2EA5C01D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Y635" i="1" s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P626" i="1" s="1"/>
  <c r="BO625" i="1"/>
  <c r="BM625" i="1"/>
  <c r="Y625" i="1"/>
  <c r="AG652" i="1" s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P613" i="1" s="1"/>
  <c r="BO612" i="1"/>
  <c r="BM612" i="1"/>
  <c r="Y612" i="1"/>
  <c r="BP612" i="1" s="1"/>
  <c r="BO611" i="1"/>
  <c r="BM611" i="1"/>
  <c r="Y611" i="1"/>
  <c r="BP611" i="1" s="1"/>
  <c r="BO610" i="1"/>
  <c r="BM610" i="1"/>
  <c r="Y610" i="1"/>
  <c r="BP610" i="1" s="1"/>
  <c r="BO609" i="1"/>
  <c r="BM609" i="1"/>
  <c r="Y609" i="1"/>
  <c r="Y614" i="1" s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P595" i="1" s="1"/>
  <c r="BO594" i="1"/>
  <c r="BM594" i="1"/>
  <c r="Y594" i="1"/>
  <c r="BP594" i="1" s="1"/>
  <c r="BO593" i="1"/>
  <c r="BM593" i="1"/>
  <c r="Y593" i="1"/>
  <c r="BP593" i="1" s="1"/>
  <c r="BO592" i="1"/>
  <c r="BM592" i="1"/>
  <c r="Y592" i="1"/>
  <c r="Y596" i="1" s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P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Y539" i="1" s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Y485" i="1" s="1"/>
  <c r="P483" i="1"/>
  <c r="X481" i="1"/>
  <c r="X480" i="1"/>
  <c r="BO479" i="1"/>
  <c r="BM479" i="1"/>
  <c r="Y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Y455" i="1" s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Y416" i="1" s="1"/>
  <c r="P406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W652" i="1" s="1"/>
  <c r="P394" i="1"/>
  <c r="X391" i="1"/>
  <c r="X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BO380" i="1"/>
  <c r="BM380" i="1"/>
  <c r="Y380" i="1"/>
  <c r="Y385" i="1" s="1"/>
  <c r="X378" i="1"/>
  <c r="X377" i="1"/>
  <c r="BP376" i="1"/>
  <c r="BO376" i="1"/>
  <c r="BN376" i="1"/>
  <c r="BM376" i="1"/>
  <c r="Z376" i="1"/>
  <c r="Y376" i="1"/>
  <c r="BP375" i="1"/>
  <c r="BO375" i="1"/>
  <c r="BN375" i="1"/>
  <c r="BM375" i="1"/>
  <c r="Z375" i="1"/>
  <c r="Y375" i="1"/>
  <c r="P375" i="1"/>
  <c r="BO374" i="1"/>
  <c r="BM374" i="1"/>
  <c r="Y374" i="1"/>
  <c r="Y377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Y372" i="1" s="1"/>
  <c r="P366" i="1"/>
  <c r="BP365" i="1"/>
  <c r="BO365" i="1"/>
  <c r="BN365" i="1"/>
  <c r="BM365" i="1"/>
  <c r="Z365" i="1"/>
  <c r="Y365" i="1"/>
  <c r="Y371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Y362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4" i="1"/>
  <c r="Y343" i="1"/>
  <c r="X343" i="1"/>
  <c r="BP342" i="1"/>
  <c r="BO342" i="1"/>
  <c r="BN342" i="1"/>
  <c r="BM342" i="1"/>
  <c r="Z342" i="1"/>
  <c r="Z343" i="1" s="1"/>
  <c r="Y342" i="1"/>
  <c r="U652" i="1" s="1"/>
  <c r="P342" i="1"/>
  <c r="X339" i="1"/>
  <c r="Y338" i="1"/>
  <c r="X338" i="1"/>
  <c r="BP337" i="1"/>
  <c r="BO337" i="1"/>
  <c r="BN337" i="1"/>
  <c r="BM337" i="1"/>
  <c r="Z337" i="1"/>
  <c r="Z338" i="1" s="1"/>
  <c r="Y337" i="1"/>
  <c r="Y339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Y335" i="1" s="1"/>
  <c r="P332" i="1"/>
  <c r="X330" i="1"/>
  <c r="X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Y324" i="1" s="1"/>
  <c r="P321" i="1"/>
  <c r="X319" i="1"/>
  <c r="X318" i="1"/>
  <c r="BO317" i="1"/>
  <c r="BM317" i="1"/>
  <c r="Y317" i="1"/>
  <c r="Y318" i="1" s="1"/>
  <c r="P317" i="1"/>
  <c r="X315" i="1"/>
  <c r="X314" i="1"/>
  <c r="BO313" i="1"/>
  <c r="BM313" i="1"/>
  <c r="Y313" i="1"/>
  <c r="S652" i="1" s="1"/>
  <c r="P313" i="1"/>
  <c r="X310" i="1"/>
  <c r="X309" i="1"/>
  <c r="BO308" i="1"/>
  <c r="BM308" i="1"/>
  <c r="Y308" i="1"/>
  <c r="BP308" i="1" s="1"/>
  <c r="P308" i="1"/>
  <c r="BP307" i="1"/>
  <c r="BO307" i="1"/>
  <c r="BN307" i="1"/>
  <c r="BM307" i="1"/>
  <c r="Z307" i="1"/>
  <c r="Y307" i="1"/>
  <c r="Y309" i="1" s="1"/>
  <c r="P307" i="1"/>
  <c r="X305" i="1"/>
  <c r="Y304" i="1"/>
  <c r="X304" i="1"/>
  <c r="BP303" i="1"/>
  <c r="BO303" i="1"/>
  <c r="BN303" i="1"/>
  <c r="BM303" i="1"/>
  <c r="Z303" i="1"/>
  <c r="Z304" i="1" s="1"/>
  <c r="Y303" i="1"/>
  <c r="Y305" i="1" s="1"/>
  <c r="P303" i="1"/>
  <c r="X301" i="1"/>
  <c r="Y300" i="1"/>
  <c r="X300" i="1"/>
  <c r="BP299" i="1"/>
  <c r="BO299" i="1"/>
  <c r="BN299" i="1"/>
  <c r="BM299" i="1"/>
  <c r="Z299" i="1"/>
  <c r="Z300" i="1" s="1"/>
  <c r="Y299" i="1"/>
  <c r="R652" i="1" s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Q652" i="1" s="1"/>
  <c r="P289" i="1"/>
  <c r="X286" i="1"/>
  <c r="X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P652" i="1" s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M652" i="1" s="1"/>
  <c r="P264" i="1"/>
  <c r="X261" i="1"/>
  <c r="X260" i="1"/>
  <c r="BO259" i="1"/>
  <c r="BM259" i="1"/>
  <c r="Y259" i="1"/>
  <c r="Y260" i="1" s="1"/>
  <c r="P259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L652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2" i="1" s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Y225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J652" i="1" s="1"/>
  <c r="P192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Y188" i="1" s="1"/>
  <c r="P180" i="1"/>
  <c r="X178" i="1"/>
  <c r="Y177" i="1"/>
  <c r="X177" i="1"/>
  <c r="BP176" i="1"/>
  <c r="BO176" i="1"/>
  <c r="BN176" i="1"/>
  <c r="BM176" i="1"/>
  <c r="Z176" i="1"/>
  <c r="Z177" i="1" s="1"/>
  <c r="Y176" i="1"/>
  <c r="P176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2" i="1" s="1"/>
  <c r="P169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Y166" i="1" s="1"/>
  <c r="P161" i="1"/>
  <c r="X159" i="1"/>
  <c r="X158" i="1"/>
  <c r="BO157" i="1"/>
  <c r="BM157" i="1"/>
  <c r="Y157" i="1"/>
  <c r="H652" i="1" s="1"/>
  <c r="P157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32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0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F652" i="1" s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5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E652" i="1" s="1"/>
  <c r="P92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88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Y82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4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BP50" i="1"/>
  <c r="BO50" i="1"/>
  <c r="BN50" i="1"/>
  <c r="BM50" i="1"/>
  <c r="Z50" i="1"/>
  <c r="Y50" i="1"/>
  <c r="P50" i="1"/>
  <c r="X47" i="1"/>
  <c r="X46" i="1"/>
  <c r="BP45" i="1"/>
  <c r="BO45" i="1"/>
  <c r="BN45" i="1"/>
  <c r="BM45" i="1"/>
  <c r="Z45" i="1"/>
  <c r="Y45" i="1"/>
  <c r="P45" i="1"/>
  <c r="BO44" i="1"/>
  <c r="BM44" i="1"/>
  <c r="Y44" i="1"/>
  <c r="Y46" i="1" s="1"/>
  <c r="P44" i="1"/>
  <c r="X42" i="1"/>
  <c r="X41" i="1"/>
  <c r="BO40" i="1"/>
  <c r="BM40" i="1"/>
  <c r="Y40" i="1"/>
  <c r="P40" i="1"/>
  <c r="BP39" i="1"/>
  <c r="BO39" i="1"/>
  <c r="BN39" i="1"/>
  <c r="BM39" i="1"/>
  <c r="Z39" i="1"/>
  <c r="Y39" i="1"/>
  <c r="P39" i="1"/>
  <c r="BO38" i="1"/>
  <c r="BM38" i="1"/>
  <c r="Y38" i="1"/>
  <c r="P38" i="1"/>
  <c r="BP37" i="1"/>
  <c r="BO37" i="1"/>
  <c r="BN37" i="1"/>
  <c r="BM37" i="1"/>
  <c r="Z37" i="1"/>
  <c r="Y37" i="1"/>
  <c r="P37" i="1"/>
  <c r="BO36" i="1"/>
  <c r="BM36" i="1"/>
  <c r="Y36" i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42" i="1" s="1"/>
  <c r="X26" i="1"/>
  <c r="BP25" i="1"/>
  <c r="BO25" i="1"/>
  <c r="BN25" i="1"/>
  <c r="BM25" i="1"/>
  <c r="Z25" i="1"/>
  <c r="Y25" i="1"/>
  <c r="P25" i="1"/>
  <c r="BO24" i="1"/>
  <c r="BM24" i="1"/>
  <c r="Y24" i="1"/>
  <c r="P24" i="1"/>
  <c r="BP23" i="1"/>
  <c r="BO23" i="1"/>
  <c r="BN23" i="1"/>
  <c r="BM23" i="1"/>
  <c r="Z23" i="1"/>
  <c r="Y23" i="1"/>
  <c r="P23" i="1"/>
  <c r="BO22" i="1"/>
  <c r="X644" i="1" s="1"/>
  <c r="BM22" i="1"/>
  <c r="Y22" i="1"/>
  <c r="P22" i="1"/>
  <c r="H10" i="1"/>
  <c r="A9" i="1"/>
  <c r="F10" i="1" s="1"/>
  <c r="D7" i="1"/>
  <c r="Q6" i="1"/>
  <c r="P2" i="1"/>
  <c r="H9" i="1" l="1"/>
  <c r="A10" i="1"/>
  <c r="X643" i="1"/>
  <c r="X645" i="1" s="1"/>
  <c r="BP24" i="1"/>
  <c r="BN24" i="1"/>
  <c r="Z24" i="1"/>
  <c r="BP38" i="1"/>
  <c r="BN38" i="1"/>
  <c r="Z38" i="1"/>
  <c r="BP51" i="1"/>
  <c r="BN51" i="1"/>
  <c r="Z51" i="1"/>
  <c r="Z57" i="1" s="1"/>
  <c r="BP55" i="1"/>
  <c r="BN55" i="1"/>
  <c r="Z55" i="1"/>
  <c r="F9" i="1"/>
  <c r="J9" i="1"/>
  <c r="B652" i="1"/>
  <c r="Y27" i="1"/>
  <c r="BP22" i="1"/>
  <c r="BN22" i="1"/>
  <c r="Z22" i="1"/>
  <c r="Z26" i="1" s="1"/>
  <c r="Y26" i="1"/>
  <c r="BP36" i="1"/>
  <c r="BN36" i="1"/>
  <c r="Z36" i="1"/>
  <c r="Z41" i="1" s="1"/>
  <c r="BP40" i="1"/>
  <c r="BN40" i="1"/>
  <c r="Z40" i="1"/>
  <c r="Y42" i="1"/>
  <c r="Y47" i="1"/>
  <c r="BP44" i="1"/>
  <c r="BN44" i="1"/>
  <c r="Z44" i="1"/>
  <c r="Z46" i="1" s="1"/>
  <c r="BP53" i="1"/>
  <c r="BN53" i="1"/>
  <c r="Z53" i="1"/>
  <c r="Y57" i="1"/>
  <c r="Y65" i="1"/>
  <c r="Y73" i="1"/>
  <c r="Y83" i="1"/>
  <c r="Y89" i="1"/>
  <c r="Y96" i="1"/>
  <c r="Y106" i="1"/>
  <c r="Y115" i="1"/>
  <c r="Y121" i="1"/>
  <c r="Y133" i="1"/>
  <c r="Y137" i="1"/>
  <c r="Y144" i="1"/>
  <c r="Y148" i="1"/>
  <c r="Y154" i="1"/>
  <c r="Y159" i="1"/>
  <c r="Y167" i="1"/>
  <c r="Y171" i="1"/>
  <c r="Y189" i="1"/>
  <c r="Y194" i="1"/>
  <c r="Y200" i="1"/>
  <c r="Y210" i="1"/>
  <c r="Y224" i="1"/>
  <c r="Y231" i="1"/>
  <c r="Y244" i="1"/>
  <c r="Y257" i="1"/>
  <c r="Y261" i="1"/>
  <c r="Y274" i="1"/>
  <c r="Y279" i="1"/>
  <c r="Y286" i="1"/>
  <c r="Y295" i="1"/>
  <c r="Y310" i="1"/>
  <c r="Y315" i="1"/>
  <c r="Y319" i="1"/>
  <c r="Y323" i="1"/>
  <c r="Y330" i="1"/>
  <c r="Y334" i="1"/>
  <c r="BP348" i="1"/>
  <c r="BN348" i="1"/>
  <c r="Z348" i="1"/>
  <c r="BP352" i="1"/>
  <c r="BN352" i="1"/>
  <c r="Z352" i="1"/>
  <c r="X646" i="1"/>
  <c r="C652" i="1"/>
  <c r="Y41" i="1"/>
  <c r="D652" i="1"/>
  <c r="Y58" i="1"/>
  <c r="Z61" i="1"/>
  <c r="Z64" i="1" s="1"/>
  <c r="BN61" i="1"/>
  <c r="Z63" i="1"/>
  <c r="BN63" i="1"/>
  <c r="Z67" i="1"/>
  <c r="Z73" i="1" s="1"/>
  <c r="BN67" i="1"/>
  <c r="BP67" i="1"/>
  <c r="Z69" i="1"/>
  <c r="BN69" i="1"/>
  <c r="Z71" i="1"/>
  <c r="BN71" i="1"/>
  <c r="Z77" i="1"/>
  <c r="Z82" i="1" s="1"/>
  <c r="BN77" i="1"/>
  <c r="Z79" i="1"/>
  <c r="BN79" i="1"/>
  <c r="Z81" i="1"/>
  <c r="BN81" i="1"/>
  <c r="Z85" i="1"/>
  <c r="BN85" i="1"/>
  <c r="BP85" i="1"/>
  <c r="Z87" i="1"/>
  <c r="BN87" i="1"/>
  <c r="Z92" i="1"/>
  <c r="Z95" i="1" s="1"/>
  <c r="BN92" i="1"/>
  <c r="BP92" i="1"/>
  <c r="Z94" i="1"/>
  <c r="BN94" i="1"/>
  <c r="Y95" i="1"/>
  <c r="Z98" i="1"/>
  <c r="Z105" i="1" s="1"/>
  <c r="BN98" i="1"/>
  <c r="BP98" i="1"/>
  <c r="Z100" i="1"/>
  <c r="BN100" i="1"/>
  <c r="Z101" i="1"/>
  <c r="BN101" i="1"/>
  <c r="Z103" i="1"/>
  <c r="BN103" i="1"/>
  <c r="Z104" i="1"/>
  <c r="BN104" i="1"/>
  <c r="Z109" i="1"/>
  <c r="BN109" i="1"/>
  <c r="BP109" i="1"/>
  <c r="Z111" i="1"/>
  <c r="BN111" i="1"/>
  <c r="Z113" i="1"/>
  <c r="BN113" i="1"/>
  <c r="Y114" i="1"/>
  <c r="Z117" i="1"/>
  <c r="BN117" i="1"/>
  <c r="BP117" i="1"/>
  <c r="Z119" i="1"/>
  <c r="BN119" i="1"/>
  <c r="Z123" i="1"/>
  <c r="Z132" i="1" s="1"/>
  <c r="BN123" i="1"/>
  <c r="BP123" i="1"/>
  <c r="Z125" i="1"/>
  <c r="BN125" i="1"/>
  <c r="Z126" i="1"/>
  <c r="BN126" i="1"/>
  <c r="Z129" i="1"/>
  <c r="BN129" i="1"/>
  <c r="Z131" i="1"/>
  <c r="BN131" i="1"/>
  <c r="Z135" i="1"/>
  <c r="Z137" i="1" s="1"/>
  <c r="BN135" i="1"/>
  <c r="BP135" i="1"/>
  <c r="G652" i="1"/>
  <c r="Z142" i="1"/>
  <c r="Z143" i="1" s="1"/>
  <c r="BN142" i="1"/>
  <c r="Y143" i="1"/>
  <c r="Z146" i="1"/>
  <c r="Z148" i="1" s="1"/>
  <c r="BN146" i="1"/>
  <c r="BP146" i="1"/>
  <c r="Z152" i="1"/>
  <c r="Z153" i="1" s="1"/>
  <c r="BN152" i="1"/>
  <c r="Z157" i="1"/>
  <c r="Z158" i="1" s="1"/>
  <c r="BN157" i="1"/>
  <c r="BP157" i="1"/>
  <c r="Y158" i="1"/>
  <c r="Z161" i="1"/>
  <c r="BN161" i="1"/>
  <c r="BP161" i="1"/>
  <c r="Z163" i="1"/>
  <c r="BN163" i="1"/>
  <c r="Z165" i="1"/>
  <c r="BN165" i="1"/>
  <c r="Z169" i="1"/>
  <c r="Z171" i="1" s="1"/>
  <c r="BN169" i="1"/>
  <c r="BP169" i="1"/>
  <c r="I652" i="1"/>
  <c r="Y178" i="1"/>
  <c r="Z181" i="1"/>
  <c r="Z188" i="1" s="1"/>
  <c r="BN181" i="1"/>
  <c r="Z183" i="1"/>
  <c r="BN183" i="1"/>
  <c r="Z185" i="1"/>
  <c r="BN185" i="1"/>
  <c r="Z187" i="1"/>
  <c r="BN187" i="1"/>
  <c r="Z192" i="1"/>
  <c r="Z194" i="1" s="1"/>
  <c r="BN192" i="1"/>
  <c r="BP192" i="1"/>
  <c r="Y195" i="1"/>
  <c r="Z198" i="1"/>
  <c r="Z199" i="1" s="1"/>
  <c r="BN198" i="1"/>
  <c r="Z202" i="1"/>
  <c r="BN202" i="1"/>
  <c r="BP202" i="1"/>
  <c r="Z204" i="1"/>
  <c r="BN204" i="1"/>
  <c r="Z206" i="1"/>
  <c r="BN206" i="1"/>
  <c r="Z208" i="1"/>
  <c r="BN208" i="1"/>
  <c r="Z214" i="1"/>
  <c r="Z224" i="1" s="1"/>
  <c r="BN214" i="1"/>
  <c r="Z216" i="1"/>
  <c r="BN216" i="1"/>
  <c r="Z218" i="1"/>
  <c r="BN218" i="1"/>
  <c r="Z220" i="1"/>
  <c r="BN220" i="1"/>
  <c r="Z222" i="1"/>
  <c r="BN222" i="1"/>
  <c r="Z227" i="1"/>
  <c r="Z231" i="1" s="1"/>
  <c r="BN227" i="1"/>
  <c r="BP227" i="1"/>
  <c r="Z229" i="1"/>
  <c r="BN229" i="1"/>
  <c r="K652" i="1"/>
  <c r="Z236" i="1"/>
  <c r="Z243" i="1" s="1"/>
  <c r="BN236" i="1"/>
  <c r="Z238" i="1"/>
  <c r="BN238" i="1"/>
  <c r="Z240" i="1"/>
  <c r="BN240" i="1"/>
  <c r="Z242" i="1"/>
  <c r="BN242" i="1"/>
  <c r="Y243" i="1"/>
  <c r="Z247" i="1"/>
  <c r="BN247" i="1"/>
  <c r="BP247" i="1"/>
  <c r="Z249" i="1"/>
  <c r="BN249" i="1"/>
  <c r="Z251" i="1"/>
  <c r="BN251" i="1"/>
  <c r="Z253" i="1"/>
  <c r="BN253" i="1"/>
  <c r="Z255" i="1"/>
  <c r="BN255" i="1"/>
  <c r="Y256" i="1"/>
  <c r="Z259" i="1"/>
  <c r="Z260" i="1" s="1"/>
  <c r="BN259" i="1"/>
  <c r="BP259" i="1"/>
  <c r="Z264" i="1"/>
  <c r="Z273" i="1" s="1"/>
  <c r="BN264" i="1"/>
  <c r="BP264" i="1"/>
  <c r="Z266" i="1"/>
  <c r="BN266" i="1"/>
  <c r="Z268" i="1"/>
  <c r="BN268" i="1"/>
  <c r="Z270" i="1"/>
  <c r="BN270" i="1"/>
  <c r="Z272" i="1"/>
  <c r="BN272" i="1"/>
  <c r="Y273" i="1"/>
  <c r="Z277" i="1"/>
  <c r="Z278" i="1" s="1"/>
  <c r="BN277" i="1"/>
  <c r="BP277" i="1"/>
  <c r="Y278" i="1"/>
  <c r="Z282" i="1"/>
  <c r="Z285" i="1" s="1"/>
  <c r="BN282" i="1"/>
  <c r="BP282" i="1"/>
  <c r="Z284" i="1"/>
  <c r="BN284" i="1"/>
  <c r="Y285" i="1"/>
  <c r="Z289" i="1"/>
  <c r="Z295" i="1" s="1"/>
  <c r="BN289" i="1"/>
  <c r="BP289" i="1"/>
  <c r="Z291" i="1"/>
  <c r="BN291" i="1"/>
  <c r="Z293" i="1"/>
  <c r="BN293" i="1"/>
  <c r="Y296" i="1"/>
  <c r="Y301" i="1"/>
  <c r="Z308" i="1"/>
  <c r="Z309" i="1" s="1"/>
  <c r="BN308" i="1"/>
  <c r="Z313" i="1"/>
  <c r="Z314" i="1" s="1"/>
  <c r="BN313" i="1"/>
  <c r="BP313" i="1"/>
  <c r="Y314" i="1"/>
  <c r="Z317" i="1"/>
  <c r="Z318" i="1" s="1"/>
  <c r="BN317" i="1"/>
  <c r="BP317" i="1"/>
  <c r="Z321" i="1"/>
  <c r="Z323" i="1" s="1"/>
  <c r="BN321" i="1"/>
  <c r="BP321" i="1"/>
  <c r="T652" i="1"/>
  <c r="Z328" i="1"/>
  <c r="Z329" i="1" s="1"/>
  <c r="BN328" i="1"/>
  <c r="Y329" i="1"/>
  <c r="Z332" i="1"/>
  <c r="Z334" i="1" s="1"/>
  <c r="BN332" i="1"/>
  <c r="BP332" i="1"/>
  <c r="Y344" i="1"/>
  <c r="BP350" i="1"/>
  <c r="BN350" i="1"/>
  <c r="Z350" i="1"/>
  <c r="Z355" i="1" s="1"/>
  <c r="V652" i="1"/>
  <c r="Z354" i="1"/>
  <c r="BN354" i="1"/>
  <c r="Y355" i="1"/>
  <c r="Z358" i="1"/>
  <c r="BN358" i="1"/>
  <c r="BP358" i="1"/>
  <c r="Z360" i="1"/>
  <c r="BN360" i="1"/>
  <c r="Y363" i="1"/>
  <c r="Z366" i="1"/>
  <c r="Z371" i="1" s="1"/>
  <c r="BN366" i="1"/>
  <c r="BP366" i="1"/>
  <c r="Z368" i="1"/>
  <c r="BN368" i="1"/>
  <c r="Z370" i="1"/>
  <c r="BN370" i="1"/>
  <c r="Z374" i="1"/>
  <c r="Z377" i="1" s="1"/>
  <c r="BN374" i="1"/>
  <c r="BP374" i="1"/>
  <c r="Y378" i="1"/>
  <c r="Z380" i="1"/>
  <c r="Z384" i="1" s="1"/>
  <c r="BN380" i="1"/>
  <c r="BP380" i="1"/>
  <c r="Z381" i="1"/>
  <c r="BN381" i="1"/>
  <c r="Z383" i="1"/>
  <c r="BN383" i="1"/>
  <c r="Y384" i="1"/>
  <c r="Z387" i="1"/>
  <c r="Z390" i="1" s="1"/>
  <c r="BN387" i="1"/>
  <c r="BP387" i="1"/>
  <c r="Z389" i="1"/>
  <c r="BN389" i="1"/>
  <c r="Y390" i="1"/>
  <c r="Z394" i="1"/>
  <c r="Z395" i="1" s="1"/>
  <c r="BN394" i="1"/>
  <c r="BP394" i="1"/>
  <c r="Y395" i="1"/>
  <c r="Z398" i="1"/>
  <c r="Z401" i="1" s="1"/>
  <c r="BN398" i="1"/>
  <c r="BP398" i="1"/>
  <c r="Z400" i="1"/>
  <c r="BN400" i="1"/>
  <c r="Y401" i="1"/>
  <c r="Z406" i="1"/>
  <c r="BN406" i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BP465" i="1"/>
  <c r="BN465" i="1"/>
  <c r="Z465" i="1"/>
  <c r="BP467" i="1"/>
  <c r="BN467" i="1"/>
  <c r="Z467" i="1"/>
  <c r="BP473" i="1"/>
  <c r="BN473" i="1"/>
  <c r="Z473" i="1"/>
  <c r="BP478" i="1"/>
  <c r="BN478" i="1"/>
  <c r="Z478" i="1"/>
  <c r="Y501" i="1"/>
  <c r="BP497" i="1"/>
  <c r="BN497" i="1"/>
  <c r="Z497" i="1"/>
  <c r="BP506" i="1"/>
  <c r="BN506" i="1"/>
  <c r="Z506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BP543" i="1"/>
  <c r="BN543" i="1"/>
  <c r="Z543" i="1"/>
  <c r="BP555" i="1"/>
  <c r="BN555" i="1"/>
  <c r="Z555" i="1"/>
  <c r="Y356" i="1"/>
  <c r="Y396" i="1"/>
  <c r="X652" i="1"/>
  <c r="Y417" i="1"/>
  <c r="BP406" i="1"/>
  <c r="BP410" i="1"/>
  <c r="BN410" i="1"/>
  <c r="Z410" i="1"/>
  <c r="BP414" i="1"/>
  <c r="BN414" i="1"/>
  <c r="Z414" i="1"/>
  <c r="BP436" i="1"/>
  <c r="BN436" i="1"/>
  <c r="Z436" i="1"/>
  <c r="BP440" i="1"/>
  <c r="BN440" i="1"/>
  <c r="Z440" i="1"/>
  <c r="BP454" i="1"/>
  <c r="BN454" i="1"/>
  <c r="Z454" i="1"/>
  <c r="Y456" i="1"/>
  <c r="Z652" i="1"/>
  <c r="Y480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BP479" i="1"/>
  <c r="BN479" i="1"/>
  <c r="Z479" i="1"/>
  <c r="Y481" i="1"/>
  <c r="Y486" i="1"/>
  <c r="BP483" i="1"/>
  <c r="BN483" i="1"/>
  <c r="Z483" i="1"/>
  <c r="Z485" i="1" s="1"/>
  <c r="BP500" i="1"/>
  <c r="BN500" i="1"/>
  <c r="Z500" i="1"/>
  <c r="Y502" i="1"/>
  <c r="AB652" i="1"/>
  <c r="Y508" i="1"/>
  <c r="BP505" i="1"/>
  <c r="BN505" i="1"/>
  <c r="Z505" i="1"/>
  <c r="Z508" i="1" s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Z560" i="1" s="1"/>
  <c r="AE652" i="1"/>
  <c r="Y577" i="1"/>
  <c r="BP576" i="1"/>
  <c r="BN576" i="1"/>
  <c r="Z576" i="1"/>
  <c r="Z577" i="1" s="1"/>
  <c r="Y578" i="1"/>
  <c r="AA652" i="1"/>
  <c r="Y495" i="1"/>
  <c r="Y561" i="1"/>
  <c r="Y560" i="1"/>
  <c r="BP564" i="1"/>
  <c r="BN564" i="1"/>
  <c r="Z564" i="1"/>
  <c r="Z566" i="1" s="1"/>
  <c r="Y597" i="1"/>
  <c r="Y615" i="1"/>
  <c r="Y628" i="1"/>
  <c r="Y636" i="1"/>
  <c r="AF652" i="1"/>
  <c r="Z592" i="1"/>
  <c r="Z596" i="1" s="1"/>
  <c r="BN592" i="1"/>
  <c r="BP592" i="1"/>
  <c r="Z593" i="1"/>
  <c r="BN593" i="1"/>
  <c r="Z594" i="1"/>
  <c r="BN594" i="1"/>
  <c r="Z595" i="1"/>
  <c r="BN595" i="1"/>
  <c r="Z609" i="1"/>
  <c r="BN609" i="1"/>
  <c r="BP609" i="1"/>
  <c r="Z610" i="1"/>
  <c r="BN610" i="1"/>
  <c r="Z611" i="1"/>
  <c r="BN611" i="1"/>
  <c r="Z612" i="1"/>
  <c r="BN612" i="1"/>
  <c r="Z613" i="1"/>
  <c r="BN613" i="1"/>
  <c r="Z625" i="1"/>
  <c r="Z627" i="1" s="1"/>
  <c r="BN625" i="1"/>
  <c r="BP625" i="1"/>
  <c r="Z626" i="1"/>
  <c r="BN626" i="1"/>
  <c r="Y627" i="1"/>
  <c r="Z634" i="1"/>
  <c r="Z635" i="1" s="1"/>
  <c r="BN634" i="1"/>
  <c r="BP634" i="1"/>
  <c r="Z538" i="1" l="1"/>
  <c r="Z480" i="1"/>
  <c r="Z545" i="1"/>
  <c r="Z501" i="1"/>
  <c r="Z455" i="1"/>
  <c r="Z416" i="1"/>
  <c r="Y646" i="1"/>
  <c r="Y643" i="1"/>
  <c r="Y642" i="1"/>
  <c r="Z614" i="1"/>
  <c r="Z442" i="1"/>
  <c r="Z362" i="1"/>
  <c r="Z256" i="1"/>
  <c r="Z210" i="1"/>
  <c r="Z166" i="1"/>
  <c r="Z120" i="1"/>
  <c r="Z114" i="1"/>
  <c r="Z88" i="1"/>
  <c r="Z647" i="1" s="1"/>
  <c r="Y644" i="1"/>
  <c r="Y645" i="1" l="1"/>
</calcChain>
</file>

<file path=xl/sharedStrings.xml><?xml version="1.0" encoding="utf-8"?>
<sst xmlns="http://schemas.openxmlformats.org/spreadsheetml/2006/main" count="3013" uniqueCount="1072">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</sst>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35" zoomScaleNormal="100" zoomScaleSheetLayoutView="100" workbookViewId="0">
      <selection activeCell="Z648" sqref="Z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30" t="s">
        <v>0</v>
      </c>
      <c r="E1" s="776"/>
      <c r="F1" s="776"/>
      <c r="G1" s="12" t="s">
        <v>1</v>
      </c>
      <c r="H1" s="830" t="s">
        <v>2</v>
      </c>
      <c r="I1" s="776"/>
      <c r="J1" s="776"/>
      <c r="K1" s="776"/>
      <c r="L1" s="776"/>
      <c r="M1" s="776"/>
      <c r="N1" s="776"/>
      <c r="O1" s="776"/>
      <c r="P1" s="776"/>
      <c r="Q1" s="776"/>
      <c r="R1" s="775" t="s">
        <v>3</v>
      </c>
      <c r="S1" s="776"/>
      <c r="T1" s="7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8" t="s">
        <v>8</v>
      </c>
      <c r="B5" s="867"/>
      <c r="C5" s="868"/>
      <c r="D5" s="841"/>
      <c r="E5" s="842"/>
      <c r="F5" s="1110" t="s">
        <v>9</v>
      </c>
      <c r="G5" s="868"/>
      <c r="H5" s="841"/>
      <c r="I5" s="1040"/>
      <c r="J5" s="1040"/>
      <c r="K5" s="1040"/>
      <c r="L5" s="1040"/>
      <c r="M5" s="842"/>
      <c r="N5" s="58"/>
      <c r="P5" s="24" t="s">
        <v>10</v>
      </c>
      <c r="Q5" s="1126">
        <v>45717</v>
      </c>
      <c r="R5" s="897"/>
      <c r="T5" s="949" t="s">
        <v>11</v>
      </c>
      <c r="U5" s="883"/>
      <c r="V5" s="951" t="s">
        <v>12</v>
      </c>
      <c r="W5" s="897"/>
      <c r="AB5" s="51"/>
      <c r="AC5" s="51"/>
      <c r="AD5" s="51"/>
      <c r="AE5" s="51"/>
    </row>
    <row r="6" spans="1:32" s="735" customFormat="1" ht="24" customHeight="1" x14ac:dyDescent="0.2">
      <c r="A6" s="898" t="s">
        <v>13</v>
      </c>
      <c r="B6" s="867"/>
      <c r="C6" s="868"/>
      <c r="D6" s="1042" t="s">
        <v>14</v>
      </c>
      <c r="E6" s="1043"/>
      <c r="F6" s="1043"/>
      <c r="G6" s="1043"/>
      <c r="H6" s="1043"/>
      <c r="I6" s="1043"/>
      <c r="J6" s="1043"/>
      <c r="K6" s="1043"/>
      <c r="L6" s="1043"/>
      <c r="M6" s="897"/>
      <c r="N6" s="59"/>
      <c r="P6" s="24" t="s">
        <v>15</v>
      </c>
      <c r="Q6" s="1138" t="str">
        <f>IF(Q5=0," ",CHOOSE(WEEKDAY(Q5,2),"Понедельник","Вторник","Среда","Четверг","Пятница","Суббота","Воскресенье"))</f>
        <v>Суббота</v>
      </c>
      <c r="R6" s="746"/>
      <c r="T6" s="959" t="s">
        <v>16</v>
      </c>
      <c r="U6" s="883"/>
      <c r="V6" s="1021" t="s">
        <v>17</v>
      </c>
      <c r="W6" s="83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4" t="str">
        <f>IFERROR(VLOOKUP(DeliveryAddress,Table,3,0),1)</f>
        <v>4</v>
      </c>
      <c r="E7" s="805"/>
      <c r="F7" s="805"/>
      <c r="G7" s="805"/>
      <c r="H7" s="805"/>
      <c r="I7" s="805"/>
      <c r="J7" s="805"/>
      <c r="K7" s="805"/>
      <c r="L7" s="805"/>
      <c r="M7" s="806"/>
      <c r="N7" s="60"/>
      <c r="P7" s="24"/>
      <c r="Q7" s="42"/>
      <c r="R7" s="42"/>
      <c r="T7" s="754"/>
      <c r="U7" s="883"/>
      <c r="V7" s="1022"/>
      <c r="W7" s="1023"/>
      <c r="AB7" s="51"/>
      <c r="AC7" s="51"/>
      <c r="AD7" s="51"/>
      <c r="AE7" s="51"/>
    </row>
    <row r="8" spans="1:32" s="735" customFormat="1" ht="25.5" customHeight="1" x14ac:dyDescent="0.2">
      <c r="A8" s="1154" t="s">
        <v>18</v>
      </c>
      <c r="B8" s="751"/>
      <c r="C8" s="752"/>
      <c r="D8" s="819"/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19</v>
      </c>
      <c r="Q8" s="905">
        <v>0.41666666666666669</v>
      </c>
      <c r="R8" s="806"/>
      <c r="T8" s="754"/>
      <c r="U8" s="883"/>
      <c r="V8" s="1022"/>
      <c r="W8" s="1023"/>
      <c r="AB8" s="51"/>
      <c r="AC8" s="51"/>
      <c r="AD8" s="51"/>
      <c r="AE8" s="51"/>
    </row>
    <row r="9" spans="1:32" s="735" customFormat="1" ht="39.950000000000003" customHeight="1" x14ac:dyDescent="0.2">
      <c r="A9" s="9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8"/>
      <c r="E9" s="765"/>
      <c r="F9" s="9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5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5"/>
      <c r="L9" s="765"/>
      <c r="M9" s="765"/>
      <c r="N9" s="733"/>
      <c r="P9" s="26" t="s">
        <v>20</v>
      </c>
      <c r="Q9" s="890"/>
      <c r="R9" s="891"/>
      <c r="T9" s="754"/>
      <c r="U9" s="883"/>
      <c r="V9" s="1024"/>
      <c r="W9" s="1025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8"/>
      <c r="E10" s="765"/>
      <c r="F10" s="9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4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21</v>
      </c>
      <c r="Q10" s="960"/>
      <c r="R10" s="961"/>
      <c r="U10" s="24" t="s">
        <v>22</v>
      </c>
      <c r="V10" s="831" t="s">
        <v>23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6"/>
      <c r="R11" s="897"/>
      <c r="U11" s="24" t="s">
        <v>26</v>
      </c>
      <c r="V11" s="1072" t="s">
        <v>27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28</v>
      </c>
      <c r="B12" s="867"/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8"/>
      <c r="N12" s="62"/>
      <c r="P12" s="24" t="s">
        <v>29</v>
      </c>
      <c r="Q12" s="905"/>
      <c r="R12" s="806"/>
      <c r="S12" s="23"/>
      <c r="U12" s="24"/>
      <c r="V12" s="776"/>
      <c r="W12" s="754"/>
      <c r="AB12" s="51"/>
      <c r="AC12" s="51"/>
      <c r="AD12" s="51"/>
      <c r="AE12" s="51"/>
    </row>
    <row r="13" spans="1:32" s="735" customFormat="1" ht="23.25" customHeight="1" x14ac:dyDescent="0.2">
      <c r="A13" s="945" t="s">
        <v>30</v>
      </c>
      <c r="B13" s="867"/>
      <c r="C13" s="867"/>
      <c r="D13" s="867"/>
      <c r="E13" s="867"/>
      <c r="F13" s="867"/>
      <c r="G13" s="867"/>
      <c r="H13" s="867"/>
      <c r="I13" s="867"/>
      <c r="J13" s="867"/>
      <c r="K13" s="867"/>
      <c r="L13" s="867"/>
      <c r="M13" s="868"/>
      <c r="N13" s="62"/>
      <c r="O13" s="26"/>
      <c r="P13" s="26" t="s">
        <v>31</v>
      </c>
      <c r="Q13" s="1072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32</v>
      </c>
      <c r="B14" s="867"/>
      <c r="C14" s="867"/>
      <c r="D14" s="867"/>
      <c r="E14" s="867"/>
      <c r="F14" s="867"/>
      <c r="G14" s="867"/>
      <c r="H14" s="867"/>
      <c r="I14" s="867"/>
      <c r="J14" s="867"/>
      <c r="K14" s="867"/>
      <c r="L14" s="867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6" t="s">
        <v>33</v>
      </c>
      <c r="B15" s="867"/>
      <c r="C15" s="867"/>
      <c r="D15" s="867"/>
      <c r="E15" s="867"/>
      <c r="F15" s="867"/>
      <c r="G15" s="867"/>
      <c r="H15" s="867"/>
      <c r="I15" s="867"/>
      <c r="J15" s="867"/>
      <c r="K15" s="867"/>
      <c r="L15" s="867"/>
      <c r="M15" s="868"/>
      <c r="N15" s="63"/>
      <c r="P15" s="933" t="s">
        <v>34</v>
      </c>
      <c r="Q15" s="776"/>
      <c r="R15" s="776"/>
      <c r="S15" s="776"/>
      <c r="T15" s="7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4"/>
      <c r="Q16" s="934"/>
      <c r="R16" s="934"/>
      <c r="S16" s="934"/>
      <c r="T16" s="9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35</v>
      </c>
      <c r="B17" s="786" t="s">
        <v>36</v>
      </c>
      <c r="C17" s="915" t="s">
        <v>37</v>
      </c>
      <c r="D17" s="786" t="s">
        <v>38</v>
      </c>
      <c r="E17" s="861"/>
      <c r="F17" s="786" t="s">
        <v>39</v>
      </c>
      <c r="G17" s="786" t="s">
        <v>40</v>
      </c>
      <c r="H17" s="786" t="s">
        <v>41</v>
      </c>
      <c r="I17" s="786" t="s">
        <v>42</v>
      </c>
      <c r="J17" s="786" t="s">
        <v>43</v>
      </c>
      <c r="K17" s="786" t="s">
        <v>44</v>
      </c>
      <c r="L17" s="786" t="s">
        <v>45</v>
      </c>
      <c r="M17" s="786" t="s">
        <v>46</v>
      </c>
      <c r="N17" s="786" t="s">
        <v>47</v>
      </c>
      <c r="O17" s="786" t="s">
        <v>48</v>
      </c>
      <c r="P17" s="786" t="s">
        <v>49</v>
      </c>
      <c r="Q17" s="860"/>
      <c r="R17" s="860"/>
      <c r="S17" s="860"/>
      <c r="T17" s="861"/>
      <c r="U17" s="1153" t="s">
        <v>50</v>
      </c>
      <c r="V17" s="868"/>
      <c r="W17" s="786" t="s">
        <v>51</v>
      </c>
      <c r="X17" s="786" t="s">
        <v>52</v>
      </c>
      <c r="Y17" s="1150" t="s">
        <v>53</v>
      </c>
      <c r="Z17" s="1037" t="s">
        <v>54</v>
      </c>
      <c r="AA17" s="1012" t="s">
        <v>55</v>
      </c>
      <c r="AB17" s="1012" t="s">
        <v>56</v>
      </c>
      <c r="AC17" s="1012" t="s">
        <v>57</v>
      </c>
      <c r="AD17" s="1012" t="s">
        <v>58</v>
      </c>
      <c r="AE17" s="1105"/>
      <c r="AF17" s="1106"/>
      <c r="AG17" s="66"/>
      <c r="BD17" s="65" t="s">
        <v>59</v>
      </c>
    </row>
    <row r="18" spans="1:68" ht="14.25" customHeight="1" x14ac:dyDescent="0.2">
      <c r="A18" s="787"/>
      <c r="B18" s="787"/>
      <c r="C18" s="787"/>
      <c r="D18" s="862"/>
      <c r="E18" s="864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2"/>
      <c r="Q18" s="863"/>
      <c r="R18" s="863"/>
      <c r="S18" s="863"/>
      <c r="T18" s="864"/>
      <c r="U18" s="67" t="s">
        <v>60</v>
      </c>
      <c r="V18" s="67" t="s">
        <v>61</v>
      </c>
      <c r="W18" s="787"/>
      <c r="X18" s="787"/>
      <c r="Y18" s="1151"/>
      <c r="Z18" s="1038"/>
      <c r="AA18" s="1013"/>
      <c r="AB18" s="1013"/>
      <c r="AC18" s="1013"/>
      <c r="AD18" s="1107"/>
      <c r="AE18" s="1108"/>
      <c r="AF18" s="1109"/>
      <c r="AG18" s="66"/>
      <c r="BD18" s="65"/>
    </row>
    <row r="19" spans="1:68" ht="27.75" customHeight="1" x14ac:dyDescent="0.2">
      <c r="A19" s="802" t="s">
        <v>62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customHeight="1" x14ac:dyDescent="0.25">
      <c r="A20" s="753" t="s">
        <v>62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1" t="s">
        <v>63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1" t="s">
        <v>81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2" t="s">
        <v>87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customHeight="1" x14ac:dyDescent="0.25">
      <c r="A33" s="753" t="s">
        <v>88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1" t="s">
        <v>89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4301011540</v>
      </c>
      <c r="D35" s="745">
        <v>4607091385670</v>
      </c>
      <c r="E35" s="74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5">
        <v>4607091385670</v>
      </c>
      <c r="E36" s="74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68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customHeight="1" x14ac:dyDescent="0.25">
      <c r="A37" s="54" t="s">
        <v>98</v>
      </c>
      <c r="B37" s="54" t="s">
        <v>99</v>
      </c>
      <c r="C37" s="31">
        <v>4301011625</v>
      </c>
      <c r="D37" s="745">
        <v>4680115883956</v>
      </c>
      <c r="E37" s="74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4301011382</v>
      </c>
      <c r="D39" s="745">
        <v>4607091385687</v>
      </c>
      <c r="E39" s="74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106</v>
      </c>
      <c r="B40" s="54" t="s">
        <v>107</v>
      </c>
      <c r="C40" s="31">
        <v>4301011624</v>
      </c>
      <c r="D40" s="745">
        <v>4680115883949</v>
      </c>
      <c r="E40" s="74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5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79</v>
      </c>
      <c r="Q41" s="751"/>
      <c r="R41" s="751"/>
      <c r="S41" s="751"/>
      <c r="T41" s="751"/>
      <c r="U41" s="751"/>
      <c r="V41" s="752"/>
      <c r="W41" s="37" t="s">
        <v>80</v>
      </c>
      <c r="X41" s="743">
        <f>IFERROR(X35/H35,"0")+IFERROR(X36/H36,"0")+IFERROR(X37/H37,"0")+IFERROR(X38/H38,"0")+IFERROR(X39/H39,"0")+IFERROR(X40/H40,"0")</f>
        <v>0</v>
      </c>
      <c r="Y41" s="743">
        <f>IFERROR(Y35/H35,"0")+IFERROR(Y36/H36,"0")+IFERROR(Y37/H37,"0")+IFERROR(Y38/H38,"0")+IFERROR(Y39/H39,"0")+IFERROR(Y40/H40,"0")</f>
        <v>0</v>
      </c>
      <c r="Z41" s="743">
        <f>IFERROR(IF(Z35="",0,Z35),"0")+IFERROR(IF(Z36="",0,Z36),"0")+IFERROR(IF(Z37="",0,Z37),"0")+IFERROR(IF(Z38="",0,Z38),"0")+IFERROR(IF(Z39="",0,Z39),"0")+IFERROR(IF(Z40="",0,Z40),"0")</f>
        <v>0</v>
      </c>
      <c r="AA41" s="744"/>
      <c r="AB41" s="744"/>
      <c r="AC41" s="744"/>
    </row>
    <row r="42" spans="1:68" x14ac:dyDescent="0.2">
      <c r="A42" s="754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6"/>
      <c r="P42" s="750" t="s">
        <v>79</v>
      </c>
      <c r="Q42" s="751"/>
      <c r="R42" s="751"/>
      <c r="S42" s="751"/>
      <c r="T42" s="751"/>
      <c r="U42" s="751"/>
      <c r="V42" s="752"/>
      <c r="W42" s="37" t="s">
        <v>68</v>
      </c>
      <c r="X42" s="743">
        <f>IFERROR(SUM(X35:X40),"0")</f>
        <v>0</v>
      </c>
      <c r="Y42" s="743">
        <f>IFERROR(SUM(Y35:Y40),"0")</f>
        <v>0</v>
      </c>
      <c r="Z42" s="37"/>
      <c r="AA42" s="744"/>
      <c r="AB42" s="744"/>
      <c r="AC42" s="744"/>
    </row>
    <row r="43" spans="1:68" ht="14.25" customHeight="1" x14ac:dyDescent="0.25">
      <c r="A43" s="761" t="s">
        <v>63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754"/>
      <c r="R43" s="754"/>
      <c r="S43" s="754"/>
      <c r="T43" s="754"/>
      <c r="U43" s="754"/>
      <c r="V43" s="754"/>
      <c r="W43" s="754"/>
      <c r="X43" s="754"/>
      <c r="Y43" s="754"/>
      <c r="Z43" s="754"/>
      <c r="AA43" s="737"/>
      <c r="AB43" s="737"/>
      <c r="AC43" s="737"/>
    </row>
    <row r="44" spans="1:68" ht="27" customHeight="1" x14ac:dyDescent="0.25">
      <c r="A44" s="54" t="s">
        <v>108</v>
      </c>
      <c r="B44" s="54" t="s">
        <v>109</v>
      </c>
      <c r="C44" s="31">
        <v>4301051842</v>
      </c>
      <c r="D44" s="745">
        <v>4680115885233</v>
      </c>
      <c r="E44" s="74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112</v>
      </c>
      <c r="B45" s="54" t="s">
        <v>113</v>
      </c>
      <c r="C45" s="31">
        <v>4301051820</v>
      </c>
      <c r="D45" s="745">
        <v>4680115884915</v>
      </c>
      <c r="E45" s="74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55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79</v>
      </c>
      <c r="Q46" s="751"/>
      <c r="R46" s="751"/>
      <c r="S46" s="751"/>
      <c r="T46" s="751"/>
      <c r="U46" s="751"/>
      <c r="V46" s="752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x14ac:dyDescent="0.2">
      <c r="A47" s="754"/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6"/>
      <c r="P47" s="750" t="s">
        <v>79</v>
      </c>
      <c r="Q47" s="751"/>
      <c r="R47" s="751"/>
      <c r="S47" s="751"/>
      <c r="T47" s="751"/>
      <c r="U47" s="751"/>
      <c r="V47" s="752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customHeight="1" x14ac:dyDescent="0.25">
      <c r="A48" s="753" t="s">
        <v>115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6"/>
      <c r="AB48" s="736"/>
      <c r="AC48" s="736"/>
    </row>
    <row r="49" spans="1:68" ht="14.25" customHeight="1" x14ac:dyDescent="0.25">
      <c r="A49" s="761" t="s">
        <v>89</v>
      </c>
      <c r="B49" s="754"/>
      <c r="C49" s="754"/>
      <c r="D49" s="754"/>
      <c r="E49" s="754"/>
      <c r="F49" s="754"/>
      <c r="G49" s="754"/>
      <c r="H49" s="754"/>
      <c r="I49" s="754"/>
      <c r="J49" s="754"/>
      <c r="K49" s="754"/>
      <c r="L49" s="754"/>
      <c r="M49" s="754"/>
      <c r="N49" s="754"/>
      <c r="O49" s="754"/>
      <c r="P49" s="754"/>
      <c r="Q49" s="754"/>
      <c r="R49" s="754"/>
      <c r="S49" s="754"/>
      <c r="T49" s="754"/>
      <c r="U49" s="754"/>
      <c r="V49" s="754"/>
      <c r="W49" s="754"/>
      <c r="X49" s="754"/>
      <c r="Y49" s="754"/>
      <c r="Z49" s="754"/>
      <c r="AA49" s="737"/>
      <c r="AB49" s="737"/>
      <c r="AC49" s="737"/>
    </row>
    <row r="50" spans="1:68" ht="27" customHeight="1" x14ac:dyDescent="0.25">
      <c r="A50" s="54" t="s">
        <v>116</v>
      </c>
      <c r="B50" s="54" t="s">
        <v>117</v>
      </c>
      <c r="C50" s="31">
        <v>4301012030</v>
      </c>
      <c r="D50" s="745">
        <v>4680115885882</v>
      </c>
      <c r="E50" s="74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4301011816</v>
      </c>
      <c r="D51" s="745">
        <v>4680115881426</v>
      </c>
      <c r="E51" s="74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4301011386</v>
      </c>
      <c r="D52" s="745">
        <v>4680115880283</v>
      </c>
      <c r="E52" s="74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4301011432</v>
      </c>
      <c r="D53" s="745">
        <v>4680115882720</v>
      </c>
      <c r="E53" s="74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128</v>
      </c>
      <c r="B54" s="54" t="s">
        <v>129</v>
      </c>
      <c r="C54" s="31">
        <v>4301011806</v>
      </c>
      <c r="D54" s="745">
        <v>4680115881525</v>
      </c>
      <c r="E54" s="74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745">
        <v>4680115885899</v>
      </c>
      <c r="E55" s="74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134</v>
      </c>
      <c r="B56" s="54" t="s">
        <v>135</v>
      </c>
      <c r="C56" s="31">
        <v>4301011801</v>
      </c>
      <c r="D56" s="745">
        <v>4680115881419</v>
      </c>
      <c r="E56" s="74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55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79</v>
      </c>
      <c r="Q57" s="751"/>
      <c r="R57" s="751"/>
      <c r="S57" s="751"/>
      <c r="T57" s="751"/>
      <c r="U57" s="751"/>
      <c r="V57" s="752"/>
      <c r="W57" s="37" t="s">
        <v>80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x14ac:dyDescent="0.2">
      <c r="A58" s="754"/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6"/>
      <c r="P58" s="750" t="s">
        <v>79</v>
      </c>
      <c r="Q58" s="751"/>
      <c r="R58" s="751"/>
      <c r="S58" s="751"/>
      <c r="T58" s="751"/>
      <c r="U58" s="751"/>
      <c r="V58" s="752"/>
      <c r="W58" s="37" t="s">
        <v>68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customHeight="1" x14ac:dyDescent="0.25">
      <c r="A59" s="761" t="s">
        <v>136</v>
      </c>
      <c r="B59" s="754"/>
      <c r="C59" s="754"/>
      <c r="D59" s="754"/>
      <c r="E59" s="754"/>
      <c r="F59" s="754"/>
      <c r="G59" s="754"/>
      <c r="H59" s="754"/>
      <c r="I59" s="754"/>
      <c r="J59" s="754"/>
      <c r="K59" s="754"/>
      <c r="L59" s="754"/>
      <c r="M59" s="754"/>
      <c r="N59" s="754"/>
      <c r="O59" s="754"/>
      <c r="P59" s="754"/>
      <c r="Q59" s="754"/>
      <c r="R59" s="754"/>
      <c r="S59" s="754"/>
      <c r="T59" s="754"/>
      <c r="U59" s="754"/>
      <c r="V59" s="754"/>
      <c r="W59" s="754"/>
      <c r="X59" s="754"/>
      <c r="Y59" s="754"/>
      <c r="Z59" s="754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5">
        <v>4680115881440</v>
      </c>
      <c r="E60" s="74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68</v>
      </c>
      <c r="X60" s="741">
        <v>56</v>
      </c>
      <c r="Y60" s="742">
        <f>IFERROR(IF(X60="",0,CEILING((X60/$H60),1)*$H60),"")</f>
        <v>64.800000000000011</v>
      </c>
      <c r="Z60" s="36">
        <f>IFERROR(IF(Y60=0,"",ROUNDUP(Y60/H60,0)*0.01898),"")</f>
        <v>0.11388000000000001</v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58.255555555555546</v>
      </c>
      <c r="BN60" s="64">
        <f>IFERROR(Y60*I60/H60,"0")</f>
        <v>67.410000000000011</v>
      </c>
      <c r="BO60" s="64">
        <f>IFERROR(1/J60*(X60/H60),"0")</f>
        <v>8.1018518518518517E-2</v>
      </c>
      <c r="BP60" s="64">
        <f>IFERROR(1/J60*(Y60/H60),"0")</f>
        <v>9.3750000000000014E-2</v>
      </c>
    </row>
    <row r="61" spans="1:68" ht="27" customHeight="1" x14ac:dyDescent="0.25">
      <c r="A61" s="54" t="s">
        <v>140</v>
      </c>
      <c r="B61" s="54" t="s">
        <v>141</v>
      </c>
      <c r="C61" s="31">
        <v>4301020228</v>
      </c>
      <c r="D61" s="745">
        <v>4680115882751</v>
      </c>
      <c r="E61" s="74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10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745">
        <v>4680115885950</v>
      </c>
      <c r="E62" s="74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745">
        <v>4680115881433</v>
      </c>
      <c r="E63" s="74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55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79</v>
      </c>
      <c r="Q64" s="751"/>
      <c r="R64" s="751"/>
      <c r="S64" s="751"/>
      <c r="T64" s="751"/>
      <c r="U64" s="751"/>
      <c r="V64" s="752"/>
      <c r="W64" s="37" t="s">
        <v>80</v>
      </c>
      <c r="X64" s="743">
        <f>IFERROR(X60/H60,"0")+IFERROR(X61/H61,"0")+IFERROR(X62/H62,"0")+IFERROR(X63/H63,"0")</f>
        <v>5.1851851851851851</v>
      </c>
      <c r="Y64" s="743">
        <f>IFERROR(Y60/H60,"0")+IFERROR(Y61/H61,"0")+IFERROR(Y62/H62,"0")+IFERROR(Y63/H63,"0")</f>
        <v>6.0000000000000009</v>
      </c>
      <c r="Z64" s="743">
        <f>IFERROR(IF(Z60="",0,Z60),"0")+IFERROR(IF(Z61="",0,Z61),"0")+IFERROR(IF(Z62="",0,Z62),"0")+IFERROR(IF(Z63="",0,Z63),"0")</f>
        <v>0.11388000000000001</v>
      </c>
      <c r="AA64" s="744"/>
      <c r="AB64" s="744"/>
      <c r="AC64" s="744"/>
    </row>
    <row r="65" spans="1:68" x14ac:dyDescent="0.2">
      <c r="A65" s="754"/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6"/>
      <c r="P65" s="750" t="s">
        <v>79</v>
      </c>
      <c r="Q65" s="751"/>
      <c r="R65" s="751"/>
      <c r="S65" s="751"/>
      <c r="T65" s="751"/>
      <c r="U65" s="751"/>
      <c r="V65" s="752"/>
      <c r="W65" s="37" t="s">
        <v>68</v>
      </c>
      <c r="X65" s="743">
        <f>IFERROR(SUM(X60:X63),"0")</f>
        <v>56</v>
      </c>
      <c r="Y65" s="743">
        <f>IFERROR(SUM(Y60:Y63),"0")</f>
        <v>64.800000000000011</v>
      </c>
      <c r="Z65" s="37"/>
      <c r="AA65" s="744"/>
      <c r="AB65" s="744"/>
      <c r="AC65" s="744"/>
    </row>
    <row r="66" spans="1:68" ht="14.25" customHeight="1" x14ac:dyDescent="0.25">
      <c r="A66" s="761" t="s">
        <v>147</v>
      </c>
      <c r="B66" s="754"/>
      <c r="C66" s="754"/>
      <c r="D66" s="754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37"/>
      <c r="AB66" s="737"/>
      <c r="AC66" s="737"/>
    </row>
    <row r="67" spans="1:68" ht="16.5" customHeight="1" x14ac:dyDescent="0.25">
      <c r="A67" s="54" t="s">
        <v>148</v>
      </c>
      <c r="B67" s="54" t="s">
        <v>149</v>
      </c>
      <c r="C67" s="31">
        <v>4301031242</v>
      </c>
      <c r="D67" s="745">
        <v>4680115885066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151</v>
      </c>
      <c r="B68" s="54" t="s">
        <v>152</v>
      </c>
      <c r="C68" s="31">
        <v>4301031240</v>
      </c>
      <c r="D68" s="745">
        <v>4680115885042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154</v>
      </c>
      <c r="B69" s="54" t="s">
        <v>155</v>
      </c>
      <c r="C69" s="31">
        <v>4301031315</v>
      </c>
      <c r="D69" s="745">
        <v>4680115885080</v>
      </c>
      <c r="E69" s="74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4301031243</v>
      </c>
      <c r="D70" s="745">
        <v>4680115885073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4301031241</v>
      </c>
      <c r="D71" s="745">
        <v>4680115885059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68</v>
      </c>
      <c r="X71" s="741">
        <v>3</v>
      </c>
      <c r="Y71" s="742">
        <f t="shared" si="10"/>
        <v>3.6</v>
      </c>
      <c r="Z71" s="36">
        <f>IFERROR(IF(Y71=0,"",ROUNDUP(Y71/H71,0)*0.00502),"")</f>
        <v>1.004E-2</v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3.1666666666666661</v>
      </c>
      <c r="BN71" s="64">
        <f t="shared" si="12"/>
        <v>3.8</v>
      </c>
      <c r="BO71" s="64">
        <f t="shared" si="13"/>
        <v>7.1225071225071226E-3</v>
      </c>
      <c r="BP71" s="64">
        <f t="shared" si="14"/>
        <v>8.5470085470085479E-3</v>
      </c>
    </row>
    <row r="72" spans="1:68" ht="27" customHeight="1" x14ac:dyDescent="0.25">
      <c r="A72" s="54" t="s">
        <v>161</v>
      </c>
      <c r="B72" s="54" t="s">
        <v>162</v>
      </c>
      <c r="C72" s="31">
        <v>4301031316</v>
      </c>
      <c r="D72" s="745">
        <v>4680115885097</v>
      </c>
      <c r="E72" s="74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55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79</v>
      </c>
      <c r="Q73" s="751"/>
      <c r="R73" s="751"/>
      <c r="S73" s="751"/>
      <c r="T73" s="751"/>
      <c r="U73" s="751"/>
      <c r="V73" s="752"/>
      <c r="W73" s="37" t="s">
        <v>80</v>
      </c>
      <c r="X73" s="743">
        <f>IFERROR(X67/H67,"0")+IFERROR(X68/H68,"0")+IFERROR(X69/H69,"0")+IFERROR(X70/H70,"0")+IFERROR(X71/H71,"0")+IFERROR(X72/H72,"0")</f>
        <v>1.6666666666666665</v>
      </c>
      <c r="Y73" s="743">
        <f>IFERROR(Y67/H67,"0")+IFERROR(Y68/H68,"0")+IFERROR(Y69/H69,"0")+IFERROR(Y70/H70,"0")+IFERROR(Y71/H71,"0")+IFERROR(Y72/H72,"0")</f>
        <v>2</v>
      </c>
      <c r="Z73" s="743">
        <f>IFERROR(IF(Z67="",0,Z67),"0")+IFERROR(IF(Z68="",0,Z68),"0")+IFERROR(IF(Z69="",0,Z69),"0")+IFERROR(IF(Z70="",0,Z70),"0")+IFERROR(IF(Z71="",0,Z71),"0")+IFERROR(IF(Z72="",0,Z72),"0")</f>
        <v>1.004E-2</v>
      </c>
      <c r="AA73" s="744"/>
      <c r="AB73" s="744"/>
      <c r="AC73" s="744"/>
    </row>
    <row r="74" spans="1:68" x14ac:dyDescent="0.2">
      <c r="A74" s="754"/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6"/>
      <c r="P74" s="750" t="s">
        <v>79</v>
      </c>
      <c r="Q74" s="751"/>
      <c r="R74" s="751"/>
      <c r="S74" s="751"/>
      <c r="T74" s="751"/>
      <c r="U74" s="751"/>
      <c r="V74" s="752"/>
      <c r="W74" s="37" t="s">
        <v>68</v>
      </c>
      <c r="X74" s="743">
        <f>IFERROR(SUM(X67:X72),"0")</f>
        <v>3</v>
      </c>
      <c r="Y74" s="743">
        <f>IFERROR(SUM(Y67:Y72),"0")</f>
        <v>3.6</v>
      </c>
      <c r="Z74" s="37"/>
      <c r="AA74" s="744"/>
      <c r="AB74" s="744"/>
      <c r="AC74" s="744"/>
    </row>
    <row r="75" spans="1:68" ht="14.25" customHeight="1" x14ac:dyDescent="0.25">
      <c r="A75" s="761" t="s">
        <v>63</v>
      </c>
      <c r="B75" s="754"/>
      <c r="C75" s="754"/>
      <c r="D75" s="754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  <c r="U75" s="754"/>
      <c r="V75" s="754"/>
      <c r="W75" s="754"/>
      <c r="X75" s="754"/>
      <c r="Y75" s="754"/>
      <c r="Z75" s="754"/>
      <c r="AA75" s="737"/>
      <c r="AB75" s="737"/>
      <c r="AC75" s="737"/>
    </row>
    <row r="76" spans="1:68" ht="16.5" customHeight="1" x14ac:dyDescent="0.25">
      <c r="A76" s="54" t="s">
        <v>163</v>
      </c>
      <c r="B76" s="54" t="s">
        <v>164</v>
      </c>
      <c r="C76" s="31">
        <v>4301051838</v>
      </c>
      <c r="D76" s="745">
        <v>4680115881891</v>
      </c>
      <c r="E76" s="74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4301051846</v>
      </c>
      <c r="D77" s="745">
        <v>4680115885769</v>
      </c>
      <c r="E77" s="74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169</v>
      </c>
      <c r="B78" s="54" t="s">
        <v>170</v>
      </c>
      <c r="C78" s="31">
        <v>4301051822</v>
      </c>
      <c r="D78" s="745">
        <v>4680115884410</v>
      </c>
      <c r="E78" s="74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172</v>
      </c>
      <c r="B79" s="54" t="s">
        <v>173</v>
      </c>
      <c r="C79" s="31">
        <v>4301051837</v>
      </c>
      <c r="D79" s="745">
        <v>4680115884311</v>
      </c>
      <c r="E79" s="74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174</v>
      </c>
      <c r="B80" s="54" t="s">
        <v>175</v>
      </c>
      <c r="C80" s="31">
        <v>4301051844</v>
      </c>
      <c r="D80" s="745">
        <v>4680115885929</v>
      </c>
      <c r="E80" s="74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176</v>
      </c>
      <c r="B81" s="54" t="s">
        <v>177</v>
      </c>
      <c r="C81" s="31">
        <v>4301051827</v>
      </c>
      <c r="D81" s="745">
        <v>4680115884403</v>
      </c>
      <c r="E81" s="74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5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79</v>
      </c>
      <c r="Q82" s="751"/>
      <c r="R82" s="751"/>
      <c r="S82" s="751"/>
      <c r="T82" s="751"/>
      <c r="U82" s="751"/>
      <c r="V82" s="752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6"/>
      <c r="P83" s="750" t="s">
        <v>79</v>
      </c>
      <c r="Q83" s="751"/>
      <c r="R83" s="751"/>
      <c r="S83" s="751"/>
      <c r="T83" s="751"/>
      <c r="U83" s="751"/>
      <c r="V83" s="752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customHeight="1" x14ac:dyDescent="0.25">
      <c r="A84" s="761" t="s">
        <v>178</v>
      </c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4"/>
      <c r="P84" s="754"/>
      <c r="Q84" s="754"/>
      <c r="R84" s="754"/>
      <c r="S84" s="754"/>
      <c r="T84" s="754"/>
      <c r="U84" s="754"/>
      <c r="V84" s="754"/>
      <c r="W84" s="754"/>
      <c r="X84" s="754"/>
      <c r="Y84" s="754"/>
      <c r="Z84" s="754"/>
      <c r="AA84" s="737"/>
      <c r="AB84" s="737"/>
      <c r="AC84" s="737"/>
    </row>
    <row r="85" spans="1:68" ht="37.5" customHeight="1" x14ac:dyDescent="0.25">
      <c r="A85" s="54" t="s">
        <v>179</v>
      </c>
      <c r="B85" s="54" t="s">
        <v>180</v>
      </c>
      <c r="C85" s="31">
        <v>4301060366</v>
      </c>
      <c r="D85" s="745">
        <v>4680115881532</v>
      </c>
      <c r="E85" s="74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179</v>
      </c>
      <c r="B86" s="54" t="s">
        <v>182</v>
      </c>
      <c r="C86" s="31">
        <v>4301060371</v>
      </c>
      <c r="D86" s="745">
        <v>4680115881532</v>
      </c>
      <c r="E86" s="74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183</v>
      </c>
      <c r="B87" s="54" t="s">
        <v>184</v>
      </c>
      <c r="C87" s="31">
        <v>4301060351</v>
      </c>
      <c r="D87" s="745">
        <v>4680115881464</v>
      </c>
      <c r="E87" s="74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55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79</v>
      </c>
      <c r="Q88" s="751"/>
      <c r="R88" s="751"/>
      <c r="S88" s="751"/>
      <c r="T88" s="751"/>
      <c r="U88" s="751"/>
      <c r="V88" s="752"/>
      <c r="W88" s="37" t="s">
        <v>80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x14ac:dyDescent="0.2">
      <c r="A89" s="754"/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6"/>
      <c r="P89" s="750" t="s">
        <v>79</v>
      </c>
      <c r="Q89" s="751"/>
      <c r="R89" s="751"/>
      <c r="S89" s="751"/>
      <c r="T89" s="751"/>
      <c r="U89" s="751"/>
      <c r="V89" s="752"/>
      <c r="W89" s="37" t="s">
        <v>68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customHeight="1" x14ac:dyDescent="0.25">
      <c r="A90" s="753" t="s">
        <v>186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6"/>
      <c r="AB90" s="736"/>
      <c r="AC90" s="736"/>
    </row>
    <row r="91" spans="1:68" ht="14.25" customHeight="1" x14ac:dyDescent="0.25">
      <c r="A91" s="761" t="s">
        <v>89</v>
      </c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4"/>
      <c r="P91" s="754"/>
      <c r="Q91" s="754"/>
      <c r="R91" s="754"/>
      <c r="S91" s="754"/>
      <c r="T91" s="754"/>
      <c r="U91" s="754"/>
      <c r="V91" s="754"/>
      <c r="W91" s="754"/>
      <c r="X91" s="754"/>
      <c r="Y91" s="754"/>
      <c r="Z91" s="754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5">
        <v>4680115881327</v>
      </c>
      <c r="E92" s="74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68</v>
      </c>
      <c r="X92" s="741">
        <v>17</v>
      </c>
      <c r="Y92" s="742">
        <f>IFERROR(IF(X92="",0,CEILING((X92/$H92),1)*$H92),"")</f>
        <v>21.6</v>
      </c>
      <c r="Z92" s="36">
        <f>IFERROR(IF(Y92=0,"",ROUNDUP(Y92/H92,0)*0.01898),"")</f>
        <v>3.7960000000000001E-2</v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17.68472222222222</v>
      </c>
      <c r="BN92" s="64">
        <f>IFERROR(Y92*I92/H92,"0")</f>
        <v>22.47</v>
      </c>
      <c r="BO92" s="64">
        <f>IFERROR(1/J92*(X92/H92),"0")</f>
        <v>2.4594907407407406E-2</v>
      </c>
      <c r="BP92" s="64">
        <f>IFERROR(1/J92*(Y92/H92),"0")</f>
        <v>3.125E-2</v>
      </c>
    </row>
    <row r="93" spans="1:68" ht="16.5" customHeight="1" x14ac:dyDescent="0.25">
      <c r="A93" s="54" t="s">
        <v>190</v>
      </c>
      <c r="B93" s="54" t="s">
        <v>191</v>
      </c>
      <c r="C93" s="31">
        <v>4301011476</v>
      </c>
      <c r="D93" s="745">
        <v>4680115881518</v>
      </c>
      <c r="E93" s="74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192</v>
      </c>
      <c r="B94" s="54" t="s">
        <v>193</v>
      </c>
      <c r="C94" s="31">
        <v>4301011443</v>
      </c>
      <c r="D94" s="745">
        <v>4680115881303</v>
      </c>
      <c r="E94" s="74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68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55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79</v>
      </c>
      <c r="Q95" s="751"/>
      <c r="R95" s="751"/>
      <c r="S95" s="751"/>
      <c r="T95" s="751"/>
      <c r="U95" s="751"/>
      <c r="V95" s="752"/>
      <c r="W95" s="37" t="s">
        <v>80</v>
      </c>
      <c r="X95" s="743">
        <f>IFERROR(X92/H92,"0")+IFERROR(X93/H93,"0")+IFERROR(X94/H94,"0")</f>
        <v>1.574074074074074</v>
      </c>
      <c r="Y95" s="743">
        <f>IFERROR(Y92/H92,"0")+IFERROR(Y93/H93,"0")+IFERROR(Y94/H94,"0")</f>
        <v>2</v>
      </c>
      <c r="Z95" s="743">
        <f>IFERROR(IF(Z92="",0,Z92),"0")+IFERROR(IF(Z93="",0,Z93),"0")+IFERROR(IF(Z94="",0,Z94),"0")</f>
        <v>3.7960000000000001E-2</v>
      </c>
      <c r="AA95" s="744"/>
      <c r="AB95" s="744"/>
      <c r="AC95" s="744"/>
    </row>
    <row r="96" spans="1:68" x14ac:dyDescent="0.2">
      <c r="A96" s="754"/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6"/>
      <c r="P96" s="750" t="s">
        <v>79</v>
      </c>
      <c r="Q96" s="751"/>
      <c r="R96" s="751"/>
      <c r="S96" s="751"/>
      <c r="T96" s="751"/>
      <c r="U96" s="751"/>
      <c r="V96" s="752"/>
      <c r="W96" s="37" t="s">
        <v>68</v>
      </c>
      <c r="X96" s="743">
        <f>IFERROR(SUM(X92:X94),"0")</f>
        <v>17</v>
      </c>
      <c r="Y96" s="743">
        <f>IFERROR(SUM(Y92:Y94),"0")</f>
        <v>21.6</v>
      </c>
      <c r="Z96" s="37"/>
      <c r="AA96" s="744"/>
      <c r="AB96" s="744"/>
      <c r="AC96" s="744"/>
    </row>
    <row r="97" spans="1:68" ht="14.25" customHeight="1" x14ac:dyDescent="0.25">
      <c r="A97" s="761" t="s">
        <v>63</v>
      </c>
      <c r="B97" s="754"/>
      <c r="C97" s="754"/>
      <c r="D97" s="754"/>
      <c r="E97" s="754"/>
      <c r="F97" s="754"/>
      <c r="G97" s="754"/>
      <c r="H97" s="754"/>
      <c r="I97" s="754"/>
      <c r="J97" s="754"/>
      <c r="K97" s="754"/>
      <c r="L97" s="754"/>
      <c r="M97" s="754"/>
      <c r="N97" s="754"/>
      <c r="O97" s="754"/>
      <c r="P97" s="754"/>
      <c r="Q97" s="754"/>
      <c r="R97" s="754"/>
      <c r="S97" s="754"/>
      <c r="T97" s="754"/>
      <c r="U97" s="754"/>
      <c r="V97" s="754"/>
      <c r="W97" s="754"/>
      <c r="X97" s="754"/>
      <c r="Y97" s="754"/>
      <c r="Z97" s="754"/>
      <c r="AA97" s="737"/>
      <c r="AB97" s="737"/>
      <c r="AC97" s="737"/>
    </row>
    <row r="98" spans="1:68" ht="27" customHeight="1" x14ac:dyDescent="0.25">
      <c r="A98" s="54" t="s">
        <v>195</v>
      </c>
      <c r="B98" s="54" t="s">
        <v>196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195</v>
      </c>
      <c r="B99" s="54" t="s">
        <v>198</v>
      </c>
      <c r="C99" s="31">
        <v>4301051546</v>
      </c>
      <c r="D99" s="745">
        <v>4607091386967</v>
      </c>
      <c r="E99" s="74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68</v>
      </c>
      <c r="X99" s="741">
        <v>40</v>
      </c>
      <c r="Y99" s="742">
        <f t="shared" si="20"/>
        <v>42</v>
      </c>
      <c r="Z99" s="36">
        <f>IFERROR(IF(Y99=0,"",ROUNDUP(Y99/H99,0)*0.01898),"")</f>
        <v>9.4899999999999998E-2</v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42.471428571428568</v>
      </c>
      <c r="BN99" s="64">
        <f t="shared" si="22"/>
        <v>44.594999999999999</v>
      </c>
      <c r="BO99" s="64">
        <f t="shared" si="23"/>
        <v>7.4404761904761904E-2</v>
      </c>
      <c r="BP99" s="64">
        <f t="shared" si="24"/>
        <v>7.8125E-2</v>
      </c>
    </row>
    <row r="100" spans="1:68" ht="27" customHeight="1" x14ac:dyDescent="0.25">
      <c r="A100" s="54" t="s">
        <v>199</v>
      </c>
      <c r="B100" s="54" t="s">
        <v>200</v>
      </c>
      <c r="C100" s="31">
        <v>4301051436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68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customHeight="1" x14ac:dyDescent="0.25">
      <c r="A101" s="54" t="s">
        <v>199</v>
      </c>
      <c r="B101" s="54" t="s">
        <v>201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4" t="s">
        <v>202</v>
      </c>
      <c r="Q101" s="748"/>
      <c r="R101" s="748"/>
      <c r="S101" s="748"/>
      <c r="T101" s="749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customHeight="1" x14ac:dyDescent="0.25">
      <c r="A102" s="54" t="s">
        <v>205</v>
      </c>
      <c r="B102" s="54" t="s">
        <v>206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208</v>
      </c>
      <c r="B103" s="54" t="s">
        <v>209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68</v>
      </c>
      <c r="X103" s="741">
        <v>5</v>
      </c>
      <c r="Y103" s="742">
        <f t="shared" si="20"/>
        <v>5.4</v>
      </c>
      <c r="Z103" s="36">
        <f>IFERROR(IF(Y103=0,"",ROUNDUP(Y103/H103,0)*0.00902),"")</f>
        <v>1.804E-2</v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5.5333333333333332</v>
      </c>
      <c r="BN103" s="64">
        <f t="shared" si="22"/>
        <v>5.976</v>
      </c>
      <c r="BO103" s="64">
        <f t="shared" si="23"/>
        <v>1.4029180695847361E-2</v>
      </c>
      <c r="BP103" s="64">
        <f t="shared" si="24"/>
        <v>1.5151515151515152E-2</v>
      </c>
    </row>
    <row r="104" spans="1:68" ht="27" customHeight="1" x14ac:dyDescent="0.25">
      <c r="A104" s="54" t="s">
        <v>208</v>
      </c>
      <c r="B104" s="54" t="s">
        <v>210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5" t="s">
        <v>211</v>
      </c>
      <c r="Q104" s="748"/>
      <c r="R104" s="748"/>
      <c r="S104" s="748"/>
      <c r="T104" s="749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79</v>
      </c>
      <c r="Q105" s="751"/>
      <c r="R105" s="751"/>
      <c r="S105" s="751"/>
      <c r="T105" s="751"/>
      <c r="U105" s="751"/>
      <c r="V105" s="752"/>
      <c r="W105" s="37" t="s">
        <v>80</v>
      </c>
      <c r="X105" s="743">
        <f>IFERROR(X98/H98,"0")+IFERROR(X99/H99,"0")+IFERROR(X100/H100,"0")+IFERROR(X101/H101,"0")+IFERROR(X102/H102,"0")+IFERROR(X103/H103,"0")+IFERROR(X104/H104,"0")</f>
        <v>6.6137566137566139</v>
      </c>
      <c r="Y105" s="743">
        <f>IFERROR(Y98/H98,"0")+IFERROR(Y99/H99,"0")+IFERROR(Y100/H100,"0")+IFERROR(Y101/H101,"0")+IFERROR(Y102/H102,"0")+IFERROR(Y103/H103,"0")+IFERROR(Y104/H104,"0")</f>
        <v>7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0.11294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79</v>
      </c>
      <c r="Q106" s="751"/>
      <c r="R106" s="751"/>
      <c r="S106" s="751"/>
      <c r="T106" s="751"/>
      <c r="U106" s="751"/>
      <c r="V106" s="752"/>
      <c r="W106" s="37" t="s">
        <v>68</v>
      </c>
      <c r="X106" s="743">
        <f>IFERROR(SUM(X98:X104),"0")</f>
        <v>45</v>
      </c>
      <c r="Y106" s="743">
        <f>IFERROR(SUM(Y98:Y104),"0")</f>
        <v>47.4</v>
      </c>
      <c r="Z106" s="37"/>
      <c r="AA106" s="744"/>
      <c r="AB106" s="744"/>
      <c r="AC106" s="744"/>
    </row>
    <row r="107" spans="1:68" ht="16.5" customHeight="1" x14ac:dyDescent="0.25">
      <c r="A107" s="753" t="s">
        <v>212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1" t="s">
        <v>89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213</v>
      </c>
      <c r="B109" s="54" t="s">
        <v>214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68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217</v>
      </c>
      <c r="B111" s="54" t="s">
        <v>218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10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68</v>
      </c>
      <c r="X112" s="741">
        <v>18</v>
      </c>
      <c r="Y112" s="742">
        <f>IFERROR(IF(X112="",0,CEILING((X112/$H112),1)*$H112),"")</f>
        <v>18</v>
      </c>
      <c r="Z112" s="36">
        <f>IFERROR(IF(Y112=0,"",ROUNDUP(Y112/H112,0)*0.00902),"")</f>
        <v>3.6080000000000001E-2</v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18.84</v>
      </c>
      <c r="BN112" s="64">
        <f>IFERROR(Y112*I112/H112,"0")</f>
        <v>18.84</v>
      </c>
      <c r="BO112" s="64">
        <f>IFERROR(1/J112*(X112/H112),"0")</f>
        <v>3.0303030303030304E-2</v>
      </c>
      <c r="BP112" s="64">
        <f>IFERROR(1/J112*(Y112/H112),"0")</f>
        <v>3.0303030303030304E-2</v>
      </c>
    </row>
    <row r="113" spans="1:68" ht="16.5" customHeight="1" x14ac:dyDescent="0.25">
      <c r="A113" s="54" t="s">
        <v>221</v>
      </c>
      <c r="B113" s="54" t="s">
        <v>222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79</v>
      </c>
      <c r="Q114" s="751"/>
      <c r="R114" s="751"/>
      <c r="S114" s="751"/>
      <c r="T114" s="751"/>
      <c r="U114" s="751"/>
      <c r="V114" s="752"/>
      <c r="W114" s="37" t="s">
        <v>80</v>
      </c>
      <c r="X114" s="743">
        <f>IFERROR(X109/H109,"0")+IFERROR(X110/H110,"0")+IFERROR(X111/H111,"0")+IFERROR(X112/H112,"0")+IFERROR(X113/H113,"0")</f>
        <v>4</v>
      </c>
      <c r="Y114" s="743">
        <f>IFERROR(Y109/H109,"0")+IFERROR(Y110/H110,"0")+IFERROR(Y111/H111,"0")+IFERROR(Y112/H112,"0")+IFERROR(Y113/H113,"0")</f>
        <v>4</v>
      </c>
      <c r="Z114" s="743">
        <f>IFERROR(IF(Z109="",0,Z109),"0")+IFERROR(IF(Z110="",0,Z110),"0")+IFERROR(IF(Z111="",0,Z111),"0")+IFERROR(IF(Z112="",0,Z112),"0")+IFERROR(IF(Z113="",0,Z113),"0")</f>
        <v>3.6080000000000001E-2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79</v>
      </c>
      <c r="Q115" s="751"/>
      <c r="R115" s="751"/>
      <c r="S115" s="751"/>
      <c r="T115" s="751"/>
      <c r="U115" s="751"/>
      <c r="V115" s="752"/>
      <c r="W115" s="37" t="s">
        <v>68</v>
      </c>
      <c r="X115" s="743">
        <f>IFERROR(SUM(X109:X113),"0")</f>
        <v>18</v>
      </c>
      <c r="Y115" s="743">
        <f>IFERROR(SUM(Y109:Y113),"0")</f>
        <v>18</v>
      </c>
      <c r="Z115" s="37"/>
      <c r="AA115" s="744"/>
      <c r="AB115" s="744"/>
      <c r="AC115" s="744"/>
    </row>
    <row r="116" spans="1:68" ht="14.25" customHeight="1" x14ac:dyDescent="0.25">
      <c r="A116" s="761" t="s">
        <v>136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223</v>
      </c>
      <c r="B117" s="54" t="s">
        <v>224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68</v>
      </c>
      <c r="X117" s="741">
        <v>44</v>
      </c>
      <c r="Y117" s="742">
        <f>IFERROR(IF(X117="",0,CEILING((X117/$H117),1)*$H117),"")</f>
        <v>54</v>
      </c>
      <c r="Z117" s="36">
        <f>IFERROR(IF(Y117=0,"",ROUNDUP(Y117/H117,0)*0.01898),"")</f>
        <v>9.4899999999999998E-2</v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45.772222222222219</v>
      </c>
      <c r="BN117" s="64">
        <f>IFERROR(Y117*I117/H117,"0")</f>
        <v>56.17499999999999</v>
      </c>
      <c r="BO117" s="64">
        <f>IFERROR(1/J117*(X117/H117),"0")</f>
        <v>6.3657407407407399E-2</v>
      </c>
      <c r="BP117" s="64">
        <f>IFERROR(1/J117*(Y117/H117),"0")</f>
        <v>7.8125E-2</v>
      </c>
    </row>
    <row r="118" spans="1:68" ht="16.5" customHeight="1" x14ac:dyDescent="0.25">
      <c r="A118" s="54" t="s">
        <v>226</v>
      </c>
      <c r="B118" s="54" t="s">
        <v>227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228</v>
      </c>
      <c r="B119" s="54" t="s">
        <v>229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79</v>
      </c>
      <c r="Q120" s="751"/>
      <c r="R120" s="751"/>
      <c r="S120" s="751"/>
      <c r="T120" s="751"/>
      <c r="U120" s="751"/>
      <c r="V120" s="752"/>
      <c r="W120" s="37" t="s">
        <v>80</v>
      </c>
      <c r="X120" s="743">
        <f>IFERROR(X117/H117,"0")+IFERROR(X118/H118,"0")+IFERROR(X119/H119,"0")</f>
        <v>4.0740740740740735</v>
      </c>
      <c r="Y120" s="743">
        <f>IFERROR(Y117/H117,"0")+IFERROR(Y118/H118,"0")+IFERROR(Y119/H119,"0")</f>
        <v>5</v>
      </c>
      <c r="Z120" s="743">
        <f>IFERROR(IF(Z117="",0,Z117),"0")+IFERROR(IF(Z118="",0,Z118),"0")+IFERROR(IF(Z119="",0,Z119),"0")</f>
        <v>9.4899999999999998E-2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79</v>
      </c>
      <c r="Q121" s="751"/>
      <c r="R121" s="751"/>
      <c r="S121" s="751"/>
      <c r="T121" s="751"/>
      <c r="U121" s="751"/>
      <c r="V121" s="752"/>
      <c r="W121" s="37" t="s">
        <v>68</v>
      </c>
      <c r="X121" s="743">
        <f>IFERROR(SUM(X117:X119),"0")</f>
        <v>44</v>
      </c>
      <c r="Y121" s="743">
        <f>IFERROR(SUM(Y117:Y119),"0")</f>
        <v>54</v>
      </c>
      <c r="Z121" s="37"/>
      <c r="AA121" s="744"/>
      <c r="AB121" s="744"/>
      <c r="AC121" s="744"/>
    </row>
    <row r="122" spans="1:68" ht="14.25" customHeight="1" x14ac:dyDescent="0.25">
      <c r="A122" s="761" t="s">
        <v>63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230</v>
      </c>
      <c r="B123" s="54" t="s">
        <v>231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68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customHeight="1" x14ac:dyDescent="0.25">
      <c r="A124" s="54" t="s">
        <v>230</v>
      </c>
      <c r="B124" s="54" t="s">
        <v>233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customHeight="1" x14ac:dyDescent="0.25">
      <c r="A125" s="54" t="s">
        <v>235</v>
      </c>
      <c r="B125" s="54" t="s">
        <v>236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customHeight="1" x14ac:dyDescent="0.25">
      <c r="A126" s="54" t="s">
        <v>238</v>
      </c>
      <c r="B126" s="54" t="s">
        <v>239</v>
      </c>
      <c r="C126" s="31">
        <v>4301051730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7" t="s">
        <v>240</v>
      </c>
      <c r="Q126" s="748"/>
      <c r="R126" s="748"/>
      <c r="S126" s="748"/>
      <c r="T126" s="749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customHeight="1" x14ac:dyDescent="0.25">
      <c r="A127" s="54" t="s">
        <v>238</v>
      </c>
      <c r="B127" s="54" t="s">
        <v>243</v>
      </c>
      <c r="C127" s="31">
        <v>4301051362</v>
      </c>
      <c r="D127" s="745">
        <v>4607091383256</v>
      </c>
      <c r="E127" s="74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4301051721</v>
      </c>
      <c r="D128" s="745">
        <v>4607091385748</v>
      </c>
      <c r="E128" s="74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4" t="s">
        <v>246</v>
      </c>
      <c r="Q128" s="748"/>
      <c r="R128" s="748"/>
      <c r="S128" s="748"/>
      <c r="T128" s="749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45">
        <v>4607091385748</v>
      </c>
      <c r="E129" s="74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68</v>
      </c>
      <c r="X129" s="741">
        <v>46</v>
      </c>
      <c r="Y129" s="742">
        <f t="shared" si="25"/>
        <v>48.6</v>
      </c>
      <c r="Z129" s="36">
        <f t="shared" si="30"/>
        <v>0.11718000000000001</v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50.293333333333329</v>
      </c>
      <c r="BN129" s="64">
        <f t="shared" si="27"/>
        <v>53.135999999999996</v>
      </c>
      <c r="BO129" s="64">
        <f t="shared" si="28"/>
        <v>9.3610093610093606E-2</v>
      </c>
      <c r="BP129" s="64">
        <f t="shared" si="29"/>
        <v>9.8901098901098911E-2</v>
      </c>
    </row>
    <row r="130" spans="1:68" ht="27" customHeight="1" x14ac:dyDescent="0.25">
      <c r="A130" s="54" t="s">
        <v>248</v>
      </c>
      <c r="B130" s="54" t="s">
        <v>249</v>
      </c>
      <c r="C130" s="31">
        <v>4301051740</v>
      </c>
      <c r="D130" s="745">
        <v>4680115884533</v>
      </c>
      <c r="E130" s="74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customHeight="1" x14ac:dyDescent="0.25">
      <c r="A131" s="54" t="s">
        <v>250</v>
      </c>
      <c r="B131" s="54" t="s">
        <v>251</v>
      </c>
      <c r="C131" s="31">
        <v>4301051480</v>
      </c>
      <c r="D131" s="745">
        <v>4680115882645</v>
      </c>
      <c r="E131" s="74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5"/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6"/>
      <c r="P132" s="750" t="s">
        <v>79</v>
      </c>
      <c r="Q132" s="751"/>
      <c r="R132" s="751"/>
      <c r="S132" s="751"/>
      <c r="T132" s="751"/>
      <c r="U132" s="751"/>
      <c r="V132" s="752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17.037037037037035</v>
      </c>
      <c r="Y132" s="743">
        <f>IFERROR(Y123/H123,"0")+IFERROR(Y124/H124,"0")+IFERROR(Y125/H125,"0")+IFERROR(Y126/H126,"0")+IFERROR(Y127/H127,"0")+IFERROR(Y128/H128,"0")+IFERROR(Y129/H129,"0")+IFERROR(Y130/H130,"0")+IFERROR(Y131/H131,"0")</f>
        <v>18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0.11718000000000001</v>
      </c>
      <c r="AA132" s="744"/>
      <c r="AB132" s="744"/>
      <c r="AC132" s="744"/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6"/>
      <c r="P133" s="750" t="s">
        <v>79</v>
      </c>
      <c r="Q133" s="751"/>
      <c r="R133" s="751"/>
      <c r="S133" s="751"/>
      <c r="T133" s="751"/>
      <c r="U133" s="751"/>
      <c r="V133" s="752"/>
      <c r="W133" s="37" t="s">
        <v>68</v>
      </c>
      <c r="X133" s="743">
        <f>IFERROR(SUM(X123:X131),"0")</f>
        <v>46</v>
      </c>
      <c r="Y133" s="743">
        <f>IFERROR(SUM(Y123:Y131),"0")</f>
        <v>48.6</v>
      </c>
      <c r="Z133" s="37"/>
      <c r="AA133" s="744"/>
      <c r="AB133" s="744"/>
      <c r="AC133" s="744"/>
    </row>
    <row r="134" spans="1:68" ht="14.25" customHeight="1" x14ac:dyDescent="0.25">
      <c r="A134" s="761" t="s">
        <v>178</v>
      </c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4"/>
      <c r="P134" s="754"/>
      <c r="Q134" s="754"/>
      <c r="R134" s="754"/>
      <c r="S134" s="754"/>
      <c r="T134" s="754"/>
      <c r="U134" s="754"/>
      <c r="V134" s="754"/>
      <c r="W134" s="754"/>
      <c r="X134" s="754"/>
      <c r="Y134" s="754"/>
      <c r="Z134" s="754"/>
      <c r="AA134" s="737"/>
      <c r="AB134" s="737"/>
      <c r="AC134" s="737"/>
    </row>
    <row r="135" spans="1:68" ht="37.5" customHeight="1" x14ac:dyDescent="0.25">
      <c r="A135" s="54" t="s">
        <v>253</v>
      </c>
      <c r="B135" s="54" t="s">
        <v>254</v>
      </c>
      <c r="C135" s="31">
        <v>4301060356</v>
      </c>
      <c r="D135" s="745">
        <v>4680115882652</v>
      </c>
      <c r="E135" s="74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1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256</v>
      </c>
      <c r="B136" s="54" t="s">
        <v>257</v>
      </c>
      <c r="C136" s="31">
        <v>4301060317</v>
      </c>
      <c r="D136" s="745">
        <v>4680115880238</v>
      </c>
      <c r="E136" s="74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755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6"/>
      <c r="P137" s="750" t="s">
        <v>79</v>
      </c>
      <c r="Q137" s="751"/>
      <c r="R137" s="751"/>
      <c r="S137" s="751"/>
      <c r="T137" s="751"/>
      <c r="U137" s="751"/>
      <c r="V137" s="752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x14ac:dyDescent="0.2">
      <c r="A138" s="754"/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6"/>
      <c r="P138" s="750" t="s">
        <v>79</v>
      </c>
      <c r="Q138" s="751"/>
      <c r="R138" s="751"/>
      <c r="S138" s="751"/>
      <c r="T138" s="751"/>
      <c r="U138" s="751"/>
      <c r="V138" s="752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customHeight="1" x14ac:dyDescent="0.25">
      <c r="A139" s="753" t="s">
        <v>259</v>
      </c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4"/>
      <c r="P139" s="754"/>
      <c r="Q139" s="754"/>
      <c r="R139" s="754"/>
      <c r="S139" s="754"/>
      <c r="T139" s="754"/>
      <c r="U139" s="754"/>
      <c r="V139" s="754"/>
      <c r="W139" s="754"/>
      <c r="X139" s="754"/>
      <c r="Y139" s="754"/>
      <c r="Z139" s="754"/>
      <c r="AA139" s="736"/>
      <c r="AB139" s="736"/>
      <c r="AC139" s="736"/>
    </row>
    <row r="140" spans="1:68" ht="14.25" customHeight="1" x14ac:dyDescent="0.25">
      <c r="A140" s="761" t="s">
        <v>89</v>
      </c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4"/>
      <c r="P140" s="754"/>
      <c r="Q140" s="754"/>
      <c r="R140" s="754"/>
      <c r="S140" s="754"/>
      <c r="T140" s="754"/>
      <c r="U140" s="754"/>
      <c r="V140" s="754"/>
      <c r="W140" s="754"/>
      <c r="X140" s="754"/>
      <c r="Y140" s="754"/>
      <c r="Z140" s="754"/>
      <c r="AA140" s="737"/>
      <c r="AB140" s="737"/>
      <c r="AC140" s="737"/>
    </row>
    <row r="141" spans="1:68" ht="27" customHeight="1" x14ac:dyDescent="0.25">
      <c r="A141" s="54" t="s">
        <v>260</v>
      </c>
      <c r="B141" s="54" t="s">
        <v>261</v>
      </c>
      <c r="C141" s="31">
        <v>4301011562</v>
      </c>
      <c r="D141" s="745">
        <v>4680115882577</v>
      </c>
      <c r="E141" s="74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260</v>
      </c>
      <c r="B142" s="54" t="s">
        <v>263</v>
      </c>
      <c r="C142" s="31">
        <v>4301011564</v>
      </c>
      <c r="D142" s="745">
        <v>4680115882577</v>
      </c>
      <c r="E142" s="74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55"/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6"/>
      <c r="P143" s="750" t="s">
        <v>79</v>
      </c>
      <c r="Q143" s="751"/>
      <c r="R143" s="751"/>
      <c r="S143" s="751"/>
      <c r="T143" s="751"/>
      <c r="U143" s="751"/>
      <c r="V143" s="752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6"/>
      <c r="P144" s="750" t="s">
        <v>79</v>
      </c>
      <c r="Q144" s="751"/>
      <c r="R144" s="751"/>
      <c r="S144" s="751"/>
      <c r="T144" s="751"/>
      <c r="U144" s="751"/>
      <c r="V144" s="752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customHeight="1" x14ac:dyDescent="0.25">
      <c r="A145" s="761" t="s">
        <v>147</v>
      </c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4"/>
      <c r="P145" s="754"/>
      <c r="Q145" s="754"/>
      <c r="R145" s="754"/>
      <c r="S145" s="754"/>
      <c r="T145" s="754"/>
      <c r="U145" s="754"/>
      <c r="V145" s="754"/>
      <c r="W145" s="754"/>
      <c r="X145" s="754"/>
      <c r="Y145" s="754"/>
      <c r="Z145" s="754"/>
      <c r="AA145" s="737"/>
      <c r="AB145" s="737"/>
      <c r="AC145" s="737"/>
    </row>
    <row r="146" spans="1:68" ht="27" customHeight="1" x14ac:dyDescent="0.25">
      <c r="A146" s="54" t="s">
        <v>264</v>
      </c>
      <c r="B146" s="54" t="s">
        <v>265</v>
      </c>
      <c r="C146" s="31">
        <v>4301031235</v>
      </c>
      <c r="D146" s="745">
        <v>4680115883444</v>
      </c>
      <c r="E146" s="74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264</v>
      </c>
      <c r="B147" s="54" t="s">
        <v>267</v>
      </c>
      <c r="C147" s="31">
        <v>4301031234</v>
      </c>
      <c r="D147" s="745">
        <v>4680115883444</v>
      </c>
      <c r="E147" s="74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55"/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6"/>
      <c r="P148" s="750" t="s">
        <v>79</v>
      </c>
      <c r="Q148" s="751"/>
      <c r="R148" s="751"/>
      <c r="S148" s="751"/>
      <c r="T148" s="751"/>
      <c r="U148" s="751"/>
      <c r="V148" s="752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6"/>
      <c r="P149" s="750" t="s">
        <v>79</v>
      </c>
      <c r="Q149" s="751"/>
      <c r="R149" s="751"/>
      <c r="S149" s="751"/>
      <c r="T149" s="751"/>
      <c r="U149" s="751"/>
      <c r="V149" s="752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customHeight="1" x14ac:dyDescent="0.25">
      <c r="A150" s="761" t="s">
        <v>63</v>
      </c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4"/>
      <c r="P150" s="754"/>
      <c r="Q150" s="754"/>
      <c r="R150" s="754"/>
      <c r="S150" s="754"/>
      <c r="T150" s="754"/>
      <c r="U150" s="754"/>
      <c r="V150" s="754"/>
      <c r="W150" s="754"/>
      <c r="X150" s="754"/>
      <c r="Y150" s="754"/>
      <c r="Z150" s="754"/>
      <c r="AA150" s="737"/>
      <c r="AB150" s="737"/>
      <c r="AC150" s="737"/>
    </row>
    <row r="151" spans="1:68" ht="16.5" customHeight="1" x14ac:dyDescent="0.25">
      <c r="A151" s="54" t="s">
        <v>268</v>
      </c>
      <c r="B151" s="54" t="s">
        <v>269</v>
      </c>
      <c r="C151" s="31">
        <v>4301051477</v>
      </c>
      <c r="D151" s="745">
        <v>4680115882584</v>
      </c>
      <c r="E151" s="74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268</v>
      </c>
      <c r="B152" s="54" t="s">
        <v>270</v>
      </c>
      <c r="C152" s="31">
        <v>4301051476</v>
      </c>
      <c r="D152" s="745">
        <v>4680115882584</v>
      </c>
      <c r="E152" s="74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55"/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6"/>
      <c r="P153" s="750" t="s">
        <v>79</v>
      </c>
      <c r="Q153" s="751"/>
      <c r="R153" s="751"/>
      <c r="S153" s="751"/>
      <c r="T153" s="751"/>
      <c r="U153" s="751"/>
      <c r="V153" s="752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6"/>
      <c r="P154" s="750" t="s">
        <v>79</v>
      </c>
      <c r="Q154" s="751"/>
      <c r="R154" s="751"/>
      <c r="S154" s="751"/>
      <c r="T154" s="751"/>
      <c r="U154" s="751"/>
      <c r="V154" s="752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customHeight="1" x14ac:dyDescent="0.25">
      <c r="A155" s="753" t="s">
        <v>87</v>
      </c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4"/>
      <c r="P155" s="754"/>
      <c r="Q155" s="754"/>
      <c r="R155" s="754"/>
      <c r="S155" s="754"/>
      <c r="T155" s="754"/>
      <c r="U155" s="754"/>
      <c r="V155" s="754"/>
      <c r="W155" s="754"/>
      <c r="X155" s="754"/>
      <c r="Y155" s="754"/>
      <c r="Z155" s="754"/>
      <c r="AA155" s="736"/>
      <c r="AB155" s="736"/>
      <c r="AC155" s="736"/>
    </row>
    <row r="156" spans="1:68" ht="14.25" customHeight="1" x14ac:dyDescent="0.25">
      <c r="A156" s="761" t="s">
        <v>89</v>
      </c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4"/>
      <c r="P156" s="754"/>
      <c r="Q156" s="754"/>
      <c r="R156" s="754"/>
      <c r="S156" s="754"/>
      <c r="T156" s="754"/>
      <c r="U156" s="754"/>
      <c r="V156" s="754"/>
      <c r="W156" s="754"/>
      <c r="X156" s="754"/>
      <c r="Y156" s="754"/>
      <c r="Z156" s="754"/>
      <c r="AA156" s="737"/>
      <c r="AB156" s="737"/>
      <c r="AC156" s="737"/>
    </row>
    <row r="157" spans="1:68" ht="27" customHeight="1" x14ac:dyDescent="0.25">
      <c r="A157" s="54" t="s">
        <v>271</v>
      </c>
      <c r="B157" s="54" t="s">
        <v>272</v>
      </c>
      <c r="C157" s="31">
        <v>4301011705</v>
      </c>
      <c r="D157" s="745">
        <v>4607091384604</v>
      </c>
      <c r="E157" s="74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55"/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6"/>
      <c r="P158" s="750" t="s">
        <v>79</v>
      </c>
      <c r="Q158" s="751"/>
      <c r="R158" s="751"/>
      <c r="S158" s="751"/>
      <c r="T158" s="751"/>
      <c r="U158" s="751"/>
      <c r="V158" s="752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x14ac:dyDescent="0.2">
      <c r="A159" s="754"/>
      <c r="B159" s="754"/>
      <c r="C159" s="754"/>
      <c r="D159" s="754"/>
      <c r="E159" s="754"/>
      <c r="F159" s="754"/>
      <c r="G159" s="754"/>
      <c r="H159" s="754"/>
      <c r="I159" s="754"/>
      <c r="J159" s="754"/>
      <c r="K159" s="754"/>
      <c r="L159" s="754"/>
      <c r="M159" s="754"/>
      <c r="N159" s="754"/>
      <c r="O159" s="756"/>
      <c r="P159" s="750" t="s">
        <v>79</v>
      </c>
      <c r="Q159" s="751"/>
      <c r="R159" s="751"/>
      <c r="S159" s="751"/>
      <c r="T159" s="751"/>
      <c r="U159" s="751"/>
      <c r="V159" s="752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customHeight="1" x14ac:dyDescent="0.25">
      <c r="A160" s="761" t="s">
        <v>147</v>
      </c>
      <c r="B160" s="754"/>
      <c r="C160" s="754"/>
      <c r="D160" s="754"/>
      <c r="E160" s="754"/>
      <c r="F160" s="754"/>
      <c r="G160" s="754"/>
      <c r="H160" s="754"/>
      <c r="I160" s="754"/>
      <c r="J160" s="754"/>
      <c r="K160" s="754"/>
      <c r="L160" s="754"/>
      <c r="M160" s="754"/>
      <c r="N160" s="754"/>
      <c r="O160" s="754"/>
      <c r="P160" s="754"/>
      <c r="Q160" s="754"/>
      <c r="R160" s="754"/>
      <c r="S160" s="754"/>
      <c r="T160" s="754"/>
      <c r="U160" s="754"/>
      <c r="V160" s="754"/>
      <c r="W160" s="754"/>
      <c r="X160" s="754"/>
      <c r="Y160" s="754"/>
      <c r="Z160" s="754"/>
      <c r="AA160" s="737"/>
      <c r="AB160" s="737"/>
      <c r="AC160" s="737"/>
    </row>
    <row r="161" spans="1:68" ht="16.5" customHeight="1" x14ac:dyDescent="0.25">
      <c r="A161" s="54" t="s">
        <v>274</v>
      </c>
      <c r="B161" s="54" t="s">
        <v>275</v>
      </c>
      <c r="C161" s="31">
        <v>4301030895</v>
      </c>
      <c r="D161" s="745">
        <v>4607091387667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277</v>
      </c>
      <c r="B162" s="54" t="s">
        <v>278</v>
      </c>
      <c r="C162" s="31">
        <v>4301030961</v>
      </c>
      <c r="D162" s="745">
        <v>4607091387636</v>
      </c>
      <c r="E162" s="74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280</v>
      </c>
      <c r="B163" s="54" t="s">
        <v>281</v>
      </c>
      <c r="C163" s="31">
        <v>4301030963</v>
      </c>
      <c r="D163" s="745">
        <v>4607091382426</v>
      </c>
      <c r="E163" s="74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283</v>
      </c>
      <c r="B164" s="54" t="s">
        <v>284</v>
      </c>
      <c r="C164" s="31">
        <v>4301030962</v>
      </c>
      <c r="D164" s="745">
        <v>4607091386547</v>
      </c>
      <c r="E164" s="74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4301030964</v>
      </c>
      <c r="D165" s="745">
        <v>4607091382464</v>
      </c>
      <c r="E165" s="74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55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6"/>
      <c r="P166" s="750" t="s">
        <v>79</v>
      </c>
      <c r="Q166" s="751"/>
      <c r="R166" s="751"/>
      <c r="S166" s="751"/>
      <c r="T166" s="751"/>
      <c r="U166" s="751"/>
      <c r="V166" s="752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6"/>
      <c r="P167" s="750" t="s">
        <v>79</v>
      </c>
      <c r="Q167" s="751"/>
      <c r="R167" s="751"/>
      <c r="S167" s="751"/>
      <c r="T167" s="751"/>
      <c r="U167" s="751"/>
      <c r="V167" s="752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customHeight="1" x14ac:dyDescent="0.25">
      <c r="A168" s="761" t="s">
        <v>63</v>
      </c>
      <c r="B168" s="754"/>
      <c r="C168" s="754"/>
      <c r="D168" s="754"/>
      <c r="E168" s="754"/>
      <c r="F168" s="754"/>
      <c r="G168" s="754"/>
      <c r="H168" s="754"/>
      <c r="I168" s="754"/>
      <c r="J168" s="754"/>
      <c r="K168" s="754"/>
      <c r="L168" s="754"/>
      <c r="M168" s="754"/>
      <c r="N168" s="754"/>
      <c r="O168" s="754"/>
      <c r="P168" s="754"/>
      <c r="Q168" s="754"/>
      <c r="R168" s="754"/>
      <c r="S168" s="754"/>
      <c r="T168" s="754"/>
      <c r="U168" s="754"/>
      <c r="V168" s="754"/>
      <c r="W168" s="754"/>
      <c r="X168" s="754"/>
      <c r="Y168" s="754"/>
      <c r="Z168" s="754"/>
      <c r="AA168" s="737"/>
      <c r="AB168" s="737"/>
      <c r="AC168" s="737"/>
    </row>
    <row r="169" spans="1:68" ht="16.5" customHeight="1" x14ac:dyDescent="0.25">
      <c r="A169" s="54" t="s">
        <v>287</v>
      </c>
      <c r="B169" s="54" t="s">
        <v>288</v>
      </c>
      <c r="C169" s="31">
        <v>4301051653</v>
      </c>
      <c r="D169" s="745">
        <v>4607091386264</v>
      </c>
      <c r="E169" s="74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290</v>
      </c>
      <c r="B170" s="54" t="s">
        <v>291</v>
      </c>
      <c r="C170" s="31">
        <v>4301051313</v>
      </c>
      <c r="D170" s="745">
        <v>4607091385427</v>
      </c>
      <c r="E170" s="74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7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55"/>
      <c r="B171" s="754"/>
      <c r="C171" s="754"/>
      <c r="D171" s="754"/>
      <c r="E171" s="754"/>
      <c r="F171" s="754"/>
      <c r="G171" s="754"/>
      <c r="H171" s="754"/>
      <c r="I171" s="754"/>
      <c r="J171" s="754"/>
      <c r="K171" s="754"/>
      <c r="L171" s="754"/>
      <c r="M171" s="754"/>
      <c r="N171" s="754"/>
      <c r="O171" s="756"/>
      <c r="P171" s="750" t="s">
        <v>79</v>
      </c>
      <c r="Q171" s="751"/>
      <c r="R171" s="751"/>
      <c r="S171" s="751"/>
      <c r="T171" s="751"/>
      <c r="U171" s="751"/>
      <c r="V171" s="752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6"/>
      <c r="P172" s="750" t="s">
        <v>79</v>
      </c>
      <c r="Q172" s="751"/>
      <c r="R172" s="751"/>
      <c r="S172" s="751"/>
      <c r="T172" s="751"/>
      <c r="U172" s="751"/>
      <c r="V172" s="752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customHeight="1" x14ac:dyDescent="0.2">
      <c r="A173" s="802" t="s">
        <v>293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48"/>
      <c r="AB173" s="48"/>
      <c r="AC173" s="48"/>
    </row>
    <row r="174" spans="1:68" ht="16.5" customHeight="1" x14ac:dyDescent="0.25">
      <c r="A174" s="753" t="s">
        <v>294</v>
      </c>
      <c r="B174" s="754"/>
      <c r="C174" s="754"/>
      <c r="D174" s="754"/>
      <c r="E174" s="754"/>
      <c r="F174" s="754"/>
      <c r="G174" s="754"/>
      <c r="H174" s="754"/>
      <c r="I174" s="754"/>
      <c r="J174" s="754"/>
      <c r="K174" s="754"/>
      <c r="L174" s="754"/>
      <c r="M174" s="754"/>
      <c r="N174" s="754"/>
      <c r="O174" s="754"/>
      <c r="P174" s="754"/>
      <c r="Q174" s="754"/>
      <c r="R174" s="754"/>
      <c r="S174" s="754"/>
      <c r="T174" s="754"/>
      <c r="U174" s="754"/>
      <c r="V174" s="754"/>
      <c r="W174" s="754"/>
      <c r="X174" s="754"/>
      <c r="Y174" s="754"/>
      <c r="Z174" s="754"/>
      <c r="AA174" s="736"/>
      <c r="AB174" s="736"/>
      <c r="AC174" s="736"/>
    </row>
    <row r="175" spans="1:68" ht="14.25" customHeight="1" x14ac:dyDescent="0.25">
      <c r="A175" s="761" t="s">
        <v>136</v>
      </c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4"/>
      <c r="P175" s="754"/>
      <c r="Q175" s="754"/>
      <c r="R175" s="754"/>
      <c r="S175" s="754"/>
      <c r="T175" s="754"/>
      <c r="U175" s="754"/>
      <c r="V175" s="754"/>
      <c r="W175" s="754"/>
      <c r="X175" s="754"/>
      <c r="Y175" s="754"/>
      <c r="Z175" s="754"/>
      <c r="AA175" s="737"/>
      <c r="AB175" s="737"/>
      <c r="AC175" s="737"/>
    </row>
    <row r="176" spans="1:68" ht="27" customHeight="1" x14ac:dyDescent="0.25">
      <c r="A176" s="54" t="s">
        <v>295</v>
      </c>
      <c r="B176" s="54" t="s">
        <v>296</v>
      </c>
      <c r="C176" s="31">
        <v>4301020323</v>
      </c>
      <c r="D176" s="745">
        <v>4680115886223</v>
      </c>
      <c r="E176" s="74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68</v>
      </c>
      <c r="X176" s="741">
        <v>4</v>
      </c>
      <c r="Y176" s="742">
        <f>IFERROR(IF(X176="",0,CEILING((X176/$H176),1)*$H176),"")</f>
        <v>5.9399999999999995</v>
      </c>
      <c r="Z176" s="36">
        <f>IFERROR(IF(Y176=0,"",ROUNDUP(Y176/H176,0)*0.00502),"")</f>
        <v>1.506E-2</v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4.2020202020202024</v>
      </c>
      <c r="BN176" s="64">
        <f>IFERROR(Y176*I176/H176,"0")</f>
        <v>6.24</v>
      </c>
      <c r="BO176" s="64">
        <f>IFERROR(1/J176*(X176/H176),"0")</f>
        <v>8.6333419666753015E-3</v>
      </c>
      <c r="BP176" s="64">
        <f>IFERROR(1/J176*(Y176/H176),"0")</f>
        <v>1.282051282051282E-2</v>
      </c>
    </row>
    <row r="177" spans="1:68" x14ac:dyDescent="0.2">
      <c r="A177" s="755"/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6"/>
      <c r="P177" s="750" t="s">
        <v>79</v>
      </c>
      <c r="Q177" s="751"/>
      <c r="R177" s="751"/>
      <c r="S177" s="751"/>
      <c r="T177" s="751"/>
      <c r="U177" s="751"/>
      <c r="V177" s="752"/>
      <c r="W177" s="37" t="s">
        <v>80</v>
      </c>
      <c r="X177" s="743">
        <f>IFERROR(X176/H176,"0")</f>
        <v>2.0202020202020203</v>
      </c>
      <c r="Y177" s="743">
        <f>IFERROR(Y176/H176,"0")</f>
        <v>2.9999999999999996</v>
      </c>
      <c r="Z177" s="743">
        <f>IFERROR(IF(Z176="",0,Z176),"0")</f>
        <v>1.506E-2</v>
      </c>
      <c r="AA177" s="744"/>
      <c r="AB177" s="744"/>
      <c r="AC177" s="744"/>
    </row>
    <row r="178" spans="1:68" x14ac:dyDescent="0.2">
      <c r="A178" s="754"/>
      <c r="B178" s="754"/>
      <c r="C178" s="754"/>
      <c r="D178" s="754"/>
      <c r="E178" s="754"/>
      <c r="F178" s="754"/>
      <c r="G178" s="754"/>
      <c r="H178" s="754"/>
      <c r="I178" s="754"/>
      <c r="J178" s="754"/>
      <c r="K178" s="754"/>
      <c r="L178" s="754"/>
      <c r="M178" s="754"/>
      <c r="N178" s="754"/>
      <c r="O178" s="756"/>
      <c r="P178" s="750" t="s">
        <v>79</v>
      </c>
      <c r="Q178" s="751"/>
      <c r="R178" s="751"/>
      <c r="S178" s="751"/>
      <c r="T178" s="751"/>
      <c r="U178" s="751"/>
      <c r="V178" s="752"/>
      <c r="W178" s="37" t="s">
        <v>68</v>
      </c>
      <c r="X178" s="743">
        <f>IFERROR(SUM(X176:X176),"0")</f>
        <v>4</v>
      </c>
      <c r="Y178" s="743">
        <f>IFERROR(SUM(Y176:Y176),"0")</f>
        <v>5.9399999999999995</v>
      </c>
      <c r="Z178" s="37"/>
      <c r="AA178" s="744"/>
      <c r="AB178" s="744"/>
      <c r="AC178" s="744"/>
    </row>
    <row r="179" spans="1:68" ht="14.25" customHeight="1" x14ac:dyDescent="0.25">
      <c r="A179" s="761" t="s">
        <v>147</v>
      </c>
      <c r="B179" s="754"/>
      <c r="C179" s="754"/>
      <c r="D179" s="754"/>
      <c r="E179" s="754"/>
      <c r="F179" s="754"/>
      <c r="G179" s="754"/>
      <c r="H179" s="754"/>
      <c r="I179" s="754"/>
      <c r="J179" s="754"/>
      <c r="K179" s="754"/>
      <c r="L179" s="754"/>
      <c r="M179" s="754"/>
      <c r="N179" s="754"/>
      <c r="O179" s="754"/>
      <c r="P179" s="754"/>
      <c r="Q179" s="754"/>
      <c r="R179" s="754"/>
      <c r="S179" s="754"/>
      <c r="T179" s="754"/>
      <c r="U179" s="754"/>
      <c r="V179" s="754"/>
      <c r="W179" s="754"/>
      <c r="X179" s="754"/>
      <c r="Y179" s="754"/>
      <c r="Z179" s="754"/>
      <c r="AA179" s="737"/>
      <c r="AB179" s="737"/>
      <c r="AC179" s="737"/>
    </row>
    <row r="180" spans="1:68" ht="27" customHeight="1" x14ac:dyDescent="0.25">
      <c r="A180" s="54" t="s">
        <v>298</v>
      </c>
      <c r="B180" s="54" t="s">
        <v>299</v>
      </c>
      <c r="C180" s="31">
        <v>4301031191</v>
      </c>
      <c r="D180" s="745">
        <v>4680115880993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68</v>
      </c>
      <c r="X180" s="741">
        <v>69</v>
      </c>
      <c r="Y180" s="742">
        <f t="shared" ref="Y180:Y187" si="31">IFERROR(IF(X180="",0,CEILING((X180/$H180),1)*$H180),"")</f>
        <v>71.400000000000006</v>
      </c>
      <c r="Z180" s="36">
        <f>IFERROR(IF(Y180=0,"",ROUNDUP(Y180/H180,0)*0.00902),"")</f>
        <v>0.15334</v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73.435714285714283</v>
      </c>
      <c r="BN180" s="64">
        <f t="shared" ref="BN180:BN187" si="33">IFERROR(Y180*I180/H180,"0")</f>
        <v>75.989999999999995</v>
      </c>
      <c r="BO180" s="64">
        <f t="shared" ref="BO180:BO187" si="34">IFERROR(1/J180*(X180/H180),"0")</f>
        <v>0.12445887445887445</v>
      </c>
      <c r="BP180" s="64">
        <f t="shared" ref="BP180:BP187" si="35">IFERROR(1/J180*(Y180/H180),"0")</f>
        <v>0.12878787878787878</v>
      </c>
    </row>
    <row r="181" spans="1:68" ht="27" customHeight="1" x14ac:dyDescent="0.25">
      <c r="A181" s="54" t="s">
        <v>301</v>
      </c>
      <c r="B181" s="54" t="s">
        <v>302</v>
      </c>
      <c r="C181" s="31">
        <v>4301031204</v>
      </c>
      <c r="D181" s="745">
        <v>4680115881761</v>
      </c>
      <c r="E181" s="74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45">
        <v>4680115881563</v>
      </c>
      <c r="E182" s="74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68</v>
      </c>
      <c r="X182" s="741">
        <v>120</v>
      </c>
      <c r="Y182" s="742">
        <f t="shared" si="31"/>
        <v>121.80000000000001</v>
      </c>
      <c r="Z182" s="36">
        <f>IFERROR(IF(Y182=0,"",ROUNDUP(Y182/H182,0)*0.00902),"")</f>
        <v>0.26158000000000003</v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126</v>
      </c>
      <c r="BN182" s="64">
        <f t="shared" si="33"/>
        <v>127.89</v>
      </c>
      <c r="BO182" s="64">
        <f t="shared" si="34"/>
        <v>0.21645021645021645</v>
      </c>
      <c r="BP182" s="64">
        <f t="shared" si="35"/>
        <v>0.2196969696969697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45">
        <v>4680115880986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68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customHeight="1" x14ac:dyDescent="0.25">
      <c r="A184" s="54" t="s">
        <v>309</v>
      </c>
      <c r="B184" s="54" t="s">
        <v>310</v>
      </c>
      <c r="C184" s="31">
        <v>4301031205</v>
      </c>
      <c r="D184" s="745">
        <v>4680115881785</v>
      </c>
      <c r="E184" s="74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5">
        <v>4680115881679</v>
      </c>
      <c r="E185" s="74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68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customHeight="1" x14ac:dyDescent="0.25">
      <c r="A186" s="54" t="s">
        <v>313</v>
      </c>
      <c r="B186" s="54" t="s">
        <v>314</v>
      </c>
      <c r="C186" s="31">
        <v>4301031158</v>
      </c>
      <c r="D186" s="745">
        <v>4680115880191</v>
      </c>
      <c r="E186" s="74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4301031245</v>
      </c>
      <c r="D187" s="745">
        <v>4680115883963</v>
      </c>
      <c r="E187" s="74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5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79</v>
      </c>
      <c r="Q188" s="751"/>
      <c r="R188" s="751"/>
      <c r="S188" s="751"/>
      <c r="T188" s="751"/>
      <c r="U188" s="751"/>
      <c r="V188" s="752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45</v>
      </c>
      <c r="Y188" s="743">
        <f>IFERROR(Y180/H180,"0")+IFERROR(Y181/H181,"0")+IFERROR(Y182/H182,"0")+IFERROR(Y183/H183,"0")+IFERROR(Y184/H184,"0")+IFERROR(Y185/H185,"0")+IFERROR(Y186/H186,"0")+IFERROR(Y187/H187,"0")</f>
        <v>46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0.41492000000000007</v>
      </c>
      <c r="AA188" s="744"/>
      <c r="AB188" s="744"/>
      <c r="AC188" s="744"/>
    </row>
    <row r="189" spans="1:68" x14ac:dyDescent="0.2">
      <c r="A189" s="754"/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6"/>
      <c r="P189" s="750" t="s">
        <v>79</v>
      </c>
      <c r="Q189" s="751"/>
      <c r="R189" s="751"/>
      <c r="S189" s="751"/>
      <c r="T189" s="751"/>
      <c r="U189" s="751"/>
      <c r="V189" s="752"/>
      <c r="W189" s="37" t="s">
        <v>68</v>
      </c>
      <c r="X189" s="743">
        <f>IFERROR(SUM(X180:X187),"0")</f>
        <v>189</v>
      </c>
      <c r="Y189" s="743">
        <f>IFERROR(SUM(Y180:Y187),"0")</f>
        <v>193.20000000000002</v>
      </c>
      <c r="Z189" s="37"/>
      <c r="AA189" s="744"/>
      <c r="AB189" s="744"/>
      <c r="AC189" s="744"/>
    </row>
    <row r="190" spans="1:68" ht="16.5" customHeight="1" x14ac:dyDescent="0.25">
      <c r="A190" s="753" t="s">
        <v>318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6"/>
      <c r="AB190" s="736"/>
      <c r="AC190" s="736"/>
    </row>
    <row r="191" spans="1:68" ht="14.25" customHeight="1" x14ac:dyDescent="0.25">
      <c r="A191" s="761" t="s">
        <v>89</v>
      </c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4"/>
      <c r="P191" s="754"/>
      <c r="Q191" s="754"/>
      <c r="R191" s="754"/>
      <c r="S191" s="754"/>
      <c r="T191" s="754"/>
      <c r="U191" s="754"/>
      <c r="V191" s="754"/>
      <c r="W191" s="754"/>
      <c r="X191" s="754"/>
      <c r="Y191" s="754"/>
      <c r="Z191" s="754"/>
      <c r="AA191" s="737"/>
      <c r="AB191" s="737"/>
      <c r="AC191" s="737"/>
    </row>
    <row r="192" spans="1:68" ht="16.5" customHeight="1" x14ac:dyDescent="0.25">
      <c r="A192" s="54" t="s">
        <v>319</v>
      </c>
      <c r="B192" s="54" t="s">
        <v>320</v>
      </c>
      <c r="C192" s="31">
        <v>4301011450</v>
      </c>
      <c r="D192" s="745">
        <v>4680115881402</v>
      </c>
      <c r="E192" s="74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4301011768</v>
      </c>
      <c r="D193" s="745">
        <v>4680115881396</v>
      </c>
      <c r="E193" s="74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755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79</v>
      </c>
      <c r="Q194" s="751"/>
      <c r="R194" s="751"/>
      <c r="S194" s="751"/>
      <c r="T194" s="751"/>
      <c r="U194" s="751"/>
      <c r="V194" s="752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6"/>
      <c r="P195" s="750" t="s">
        <v>79</v>
      </c>
      <c r="Q195" s="751"/>
      <c r="R195" s="751"/>
      <c r="S195" s="751"/>
      <c r="T195" s="751"/>
      <c r="U195" s="751"/>
      <c r="V195" s="752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customHeight="1" x14ac:dyDescent="0.25">
      <c r="A196" s="761" t="s">
        <v>136</v>
      </c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4"/>
      <c r="P196" s="754"/>
      <c r="Q196" s="754"/>
      <c r="R196" s="754"/>
      <c r="S196" s="754"/>
      <c r="T196" s="754"/>
      <c r="U196" s="754"/>
      <c r="V196" s="754"/>
      <c r="W196" s="754"/>
      <c r="X196" s="754"/>
      <c r="Y196" s="754"/>
      <c r="Z196" s="754"/>
      <c r="AA196" s="737"/>
      <c r="AB196" s="737"/>
      <c r="AC196" s="737"/>
    </row>
    <row r="197" spans="1:68" ht="16.5" customHeight="1" x14ac:dyDescent="0.25">
      <c r="A197" s="54" t="s">
        <v>324</v>
      </c>
      <c r="B197" s="54" t="s">
        <v>325</v>
      </c>
      <c r="C197" s="31">
        <v>4301020262</v>
      </c>
      <c r="D197" s="745">
        <v>4680115882935</v>
      </c>
      <c r="E197" s="74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327</v>
      </c>
      <c r="B198" s="54" t="s">
        <v>328</v>
      </c>
      <c r="C198" s="31">
        <v>4301020220</v>
      </c>
      <c r="D198" s="745">
        <v>4680115880764</v>
      </c>
      <c r="E198" s="74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755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79</v>
      </c>
      <c r="Q199" s="751"/>
      <c r="R199" s="751"/>
      <c r="S199" s="751"/>
      <c r="T199" s="751"/>
      <c r="U199" s="751"/>
      <c r="V199" s="752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x14ac:dyDescent="0.2">
      <c r="A200" s="754"/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6"/>
      <c r="P200" s="750" t="s">
        <v>79</v>
      </c>
      <c r="Q200" s="751"/>
      <c r="R200" s="751"/>
      <c r="S200" s="751"/>
      <c r="T200" s="751"/>
      <c r="U200" s="751"/>
      <c r="V200" s="752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customHeight="1" x14ac:dyDescent="0.25">
      <c r="A201" s="761" t="s">
        <v>147</v>
      </c>
      <c r="B201" s="754"/>
      <c r="C201" s="754"/>
      <c r="D201" s="754"/>
      <c r="E201" s="754"/>
      <c r="F201" s="754"/>
      <c r="G201" s="754"/>
      <c r="H201" s="754"/>
      <c r="I201" s="754"/>
      <c r="J201" s="754"/>
      <c r="K201" s="754"/>
      <c r="L201" s="754"/>
      <c r="M201" s="754"/>
      <c r="N201" s="754"/>
      <c r="O201" s="754"/>
      <c r="P201" s="754"/>
      <c r="Q201" s="754"/>
      <c r="R201" s="754"/>
      <c r="S201" s="754"/>
      <c r="T201" s="754"/>
      <c r="U201" s="754"/>
      <c r="V201" s="754"/>
      <c r="W201" s="754"/>
      <c r="X201" s="754"/>
      <c r="Y201" s="754"/>
      <c r="Z201" s="754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5">
        <v>4680115882683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68</v>
      </c>
      <c r="X202" s="741">
        <v>56</v>
      </c>
      <c r="Y202" s="742">
        <f t="shared" ref="Y202:Y209" si="36">IFERROR(IF(X202="",0,CEILING((X202/$H202),1)*$H202),"")</f>
        <v>59.400000000000006</v>
      </c>
      <c r="Z202" s="36">
        <f>IFERROR(IF(Y202=0,"",ROUNDUP(Y202/H202,0)*0.00902),"")</f>
        <v>9.9220000000000003E-2</v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58.177777777777777</v>
      </c>
      <c r="BN202" s="64">
        <f t="shared" ref="BN202:BN209" si="38">IFERROR(Y202*I202/H202,"0")</f>
        <v>61.71</v>
      </c>
      <c r="BO202" s="64">
        <f t="shared" ref="BO202:BO209" si="39">IFERROR(1/J202*(X202/H202),"0")</f>
        <v>7.8563411896745233E-2</v>
      </c>
      <c r="BP202" s="64">
        <f t="shared" ref="BP202:BP209" si="40">IFERROR(1/J202*(Y202/H202),"0")</f>
        <v>8.3333333333333343E-2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45">
        <v>4680115882690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68</v>
      </c>
      <c r="X203" s="741">
        <v>101</v>
      </c>
      <c r="Y203" s="742">
        <f t="shared" si="36"/>
        <v>102.60000000000001</v>
      </c>
      <c r="Z203" s="36">
        <f>IFERROR(IF(Y203=0,"",ROUNDUP(Y203/H203,0)*0.00902),"")</f>
        <v>0.17138</v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104.92777777777778</v>
      </c>
      <c r="BN203" s="64">
        <f t="shared" si="38"/>
        <v>106.59000000000002</v>
      </c>
      <c r="BO203" s="64">
        <f t="shared" si="39"/>
        <v>0.14169472502805835</v>
      </c>
      <c r="BP203" s="64">
        <f t="shared" si="40"/>
        <v>0.14393939393939395</v>
      </c>
    </row>
    <row r="204" spans="1:68" ht="27" customHeight="1" x14ac:dyDescent="0.25">
      <c r="A204" s="54" t="s">
        <v>335</v>
      </c>
      <c r="B204" s="54" t="s">
        <v>336</v>
      </c>
      <c r="C204" s="31">
        <v>4301031220</v>
      </c>
      <c r="D204" s="745">
        <v>4680115882669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745">
        <v>4680115882676</v>
      </c>
      <c r="E205" s="74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68</v>
      </c>
      <c r="X205" s="741">
        <v>75</v>
      </c>
      <c r="Y205" s="742">
        <f t="shared" si="36"/>
        <v>75.600000000000009</v>
      </c>
      <c r="Z205" s="36">
        <f>IFERROR(IF(Y205=0,"",ROUNDUP(Y205/H205,0)*0.00902),"")</f>
        <v>0.12628</v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77.916666666666657</v>
      </c>
      <c r="BN205" s="64">
        <f t="shared" si="38"/>
        <v>78.540000000000006</v>
      </c>
      <c r="BO205" s="64">
        <f t="shared" si="39"/>
        <v>0.10521885521885521</v>
      </c>
      <c r="BP205" s="64">
        <f t="shared" si="40"/>
        <v>0.10606060606060606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745">
        <v>4680115884014</v>
      </c>
      <c r="E206" s="74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68</v>
      </c>
      <c r="X206" s="741">
        <v>12</v>
      </c>
      <c r="Y206" s="742">
        <f t="shared" si="36"/>
        <v>12.6</v>
      </c>
      <c r="Z206" s="36">
        <f>IFERROR(IF(Y206=0,"",ROUNDUP(Y206/H206,0)*0.00502),"")</f>
        <v>3.5140000000000005E-2</v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12.866666666666667</v>
      </c>
      <c r="BN206" s="64">
        <f t="shared" si="38"/>
        <v>13.509999999999998</v>
      </c>
      <c r="BO206" s="64">
        <f t="shared" si="39"/>
        <v>2.8490028490028491E-2</v>
      </c>
      <c r="BP206" s="64">
        <f t="shared" si="40"/>
        <v>2.9914529914529919E-2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745">
        <v>4680115884007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9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68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customHeight="1" x14ac:dyDescent="0.25">
      <c r="A208" s="54" t="s">
        <v>345</v>
      </c>
      <c r="B208" s="54" t="s">
        <v>346</v>
      </c>
      <c r="C208" s="31">
        <v>4301031229</v>
      </c>
      <c r="D208" s="745">
        <v>4680115884038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45">
        <v>4680115884021</v>
      </c>
      <c r="E209" s="74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68</v>
      </c>
      <c r="X209" s="741">
        <v>11</v>
      </c>
      <c r="Y209" s="742">
        <f t="shared" si="36"/>
        <v>12.6</v>
      </c>
      <c r="Z209" s="36">
        <f>IFERROR(IF(Y209=0,"",ROUNDUP(Y209/H209,0)*0.00502),"")</f>
        <v>3.5140000000000005E-2</v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11.611111111111111</v>
      </c>
      <c r="BN209" s="64">
        <f t="shared" si="38"/>
        <v>13.299999999999999</v>
      </c>
      <c r="BO209" s="64">
        <f t="shared" si="39"/>
        <v>2.6115859449192782E-2</v>
      </c>
      <c r="BP209" s="64">
        <f t="shared" si="40"/>
        <v>2.9914529914529919E-2</v>
      </c>
    </row>
    <row r="210" spans="1:68" x14ac:dyDescent="0.2">
      <c r="A210" s="755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79</v>
      </c>
      <c r="Q210" s="751"/>
      <c r="R210" s="751"/>
      <c r="S210" s="751"/>
      <c r="T210" s="751"/>
      <c r="U210" s="751"/>
      <c r="V210" s="752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55.740740740740733</v>
      </c>
      <c r="Y210" s="743">
        <f>IFERROR(Y202/H202,"0")+IFERROR(Y203/H203,"0")+IFERROR(Y204/H204,"0")+IFERROR(Y205/H205,"0")+IFERROR(Y206/H206,"0")+IFERROR(Y207/H207,"0")+IFERROR(Y208/H208,"0")+IFERROR(Y209/H209,"0")</f>
        <v>58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0.46716000000000002</v>
      </c>
      <c r="AA210" s="744"/>
      <c r="AB210" s="744"/>
      <c r="AC210" s="744"/>
    </row>
    <row r="211" spans="1:68" x14ac:dyDescent="0.2">
      <c r="A211" s="754"/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6"/>
      <c r="P211" s="750" t="s">
        <v>79</v>
      </c>
      <c r="Q211" s="751"/>
      <c r="R211" s="751"/>
      <c r="S211" s="751"/>
      <c r="T211" s="751"/>
      <c r="U211" s="751"/>
      <c r="V211" s="752"/>
      <c r="W211" s="37" t="s">
        <v>68</v>
      </c>
      <c r="X211" s="743">
        <f>IFERROR(SUM(X202:X209),"0")</f>
        <v>255</v>
      </c>
      <c r="Y211" s="743">
        <f>IFERROR(SUM(Y202:Y209),"0")</f>
        <v>262.8</v>
      </c>
      <c r="Z211" s="37"/>
      <c r="AA211" s="744"/>
      <c r="AB211" s="744"/>
      <c r="AC211" s="744"/>
    </row>
    <row r="212" spans="1:68" ht="14.25" customHeight="1" x14ac:dyDescent="0.25">
      <c r="A212" s="761" t="s">
        <v>63</v>
      </c>
      <c r="B212" s="754"/>
      <c r="C212" s="754"/>
      <c r="D212" s="754"/>
      <c r="E212" s="754"/>
      <c r="F212" s="754"/>
      <c r="G212" s="754"/>
      <c r="H212" s="754"/>
      <c r="I212" s="754"/>
      <c r="J212" s="754"/>
      <c r="K212" s="754"/>
      <c r="L212" s="754"/>
      <c r="M212" s="754"/>
      <c r="N212" s="754"/>
      <c r="O212" s="754"/>
      <c r="P212" s="754"/>
      <c r="Q212" s="754"/>
      <c r="R212" s="754"/>
      <c r="S212" s="754"/>
      <c r="T212" s="754"/>
      <c r="U212" s="754"/>
      <c r="V212" s="754"/>
      <c r="W212" s="754"/>
      <c r="X212" s="754"/>
      <c r="Y212" s="754"/>
      <c r="Z212" s="754"/>
      <c r="AA212" s="737"/>
      <c r="AB212" s="737"/>
      <c r="AC212" s="737"/>
    </row>
    <row r="213" spans="1:68" ht="27" customHeight="1" x14ac:dyDescent="0.25">
      <c r="A213" s="54" t="s">
        <v>349</v>
      </c>
      <c r="B213" s="54" t="s">
        <v>350</v>
      </c>
      <c r="C213" s="31">
        <v>4301051408</v>
      </c>
      <c r="D213" s="745">
        <v>4680115881594</v>
      </c>
      <c r="E213" s="74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customHeight="1" x14ac:dyDescent="0.25">
      <c r="A214" s="54" t="s">
        <v>352</v>
      </c>
      <c r="B214" s="54" t="s">
        <v>353</v>
      </c>
      <c r="C214" s="31">
        <v>4301051943</v>
      </c>
      <c r="D214" s="745">
        <v>4680115880962</v>
      </c>
      <c r="E214" s="74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0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4301051411</v>
      </c>
      <c r="D215" s="745">
        <v>4680115881617</v>
      </c>
      <c r="E215" s="74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358</v>
      </c>
      <c r="B216" s="54" t="s">
        <v>359</v>
      </c>
      <c r="C216" s="31">
        <v>4301051656</v>
      </c>
      <c r="D216" s="745">
        <v>4680115880573</v>
      </c>
      <c r="E216" s="74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68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5">
        <v>4680115882195</v>
      </c>
      <c r="E217" s="74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68</v>
      </c>
      <c r="X217" s="741">
        <v>28</v>
      </c>
      <c r="Y217" s="742">
        <f t="shared" si="41"/>
        <v>28.799999999999997</v>
      </c>
      <c r="Z217" s="36">
        <f t="shared" ref="Z217:Z223" si="46">IFERROR(IF(Y217=0,"",ROUNDUP(Y217/H217,0)*0.00651),"")</f>
        <v>7.8119999999999995E-2</v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31.15</v>
      </c>
      <c r="BN217" s="64">
        <f t="shared" si="43"/>
        <v>32.039999999999992</v>
      </c>
      <c r="BO217" s="64">
        <f t="shared" si="44"/>
        <v>6.4102564102564111E-2</v>
      </c>
      <c r="BP217" s="64">
        <f t="shared" si="45"/>
        <v>6.5934065934065936E-2</v>
      </c>
    </row>
    <row r="218" spans="1:68" ht="27" customHeight="1" x14ac:dyDescent="0.25">
      <c r="A218" s="54" t="s">
        <v>363</v>
      </c>
      <c r="B218" s="54" t="s">
        <v>364</v>
      </c>
      <c r="C218" s="31">
        <v>4301051752</v>
      </c>
      <c r="D218" s="745">
        <v>4680115882607</v>
      </c>
      <c r="E218" s="74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5">
        <v>4680115880092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68</v>
      </c>
      <c r="X219" s="741">
        <v>46</v>
      </c>
      <c r="Y219" s="742">
        <f t="shared" si="41"/>
        <v>48</v>
      </c>
      <c r="Z219" s="36">
        <f t="shared" si="46"/>
        <v>0.13020000000000001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50.830000000000005</v>
      </c>
      <c r="BN219" s="64">
        <f t="shared" si="43"/>
        <v>53.040000000000006</v>
      </c>
      <c r="BO219" s="64">
        <f t="shared" si="44"/>
        <v>0.10531135531135533</v>
      </c>
      <c r="BP219" s="64">
        <f t="shared" si="45"/>
        <v>0.1098901098901099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5">
        <v>4680115880221</v>
      </c>
      <c r="E220" s="74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68</v>
      </c>
      <c r="X220" s="741">
        <v>140</v>
      </c>
      <c r="Y220" s="742">
        <f t="shared" si="41"/>
        <v>141.6</v>
      </c>
      <c r="Z220" s="36">
        <f t="shared" si="46"/>
        <v>0.38408999999999999</v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154.70000000000002</v>
      </c>
      <c r="BN220" s="64">
        <f t="shared" si="43"/>
        <v>156.46800000000002</v>
      </c>
      <c r="BO220" s="64">
        <f t="shared" si="44"/>
        <v>0.32051282051282054</v>
      </c>
      <c r="BP220" s="64">
        <f t="shared" si="45"/>
        <v>0.32417582417582419</v>
      </c>
    </row>
    <row r="221" spans="1:68" ht="27" customHeight="1" x14ac:dyDescent="0.25">
      <c r="A221" s="54" t="s">
        <v>370</v>
      </c>
      <c r="B221" s="54" t="s">
        <v>371</v>
      </c>
      <c r="C221" s="31">
        <v>4301051749</v>
      </c>
      <c r="D221" s="745">
        <v>4680115882942</v>
      </c>
      <c r="E221" s="74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45">
        <v>4680115880504</v>
      </c>
      <c r="E222" s="74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68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45">
        <v>4680115882164</v>
      </c>
      <c r="E223" s="74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68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79</v>
      </c>
      <c r="Q224" s="751"/>
      <c r="R224" s="751"/>
      <c r="S224" s="751"/>
      <c r="T224" s="751"/>
      <c r="U224" s="751"/>
      <c r="V224" s="752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89.166666666666671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91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0.59240999999999999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79</v>
      </c>
      <c r="Q225" s="751"/>
      <c r="R225" s="751"/>
      <c r="S225" s="751"/>
      <c r="T225" s="751"/>
      <c r="U225" s="751"/>
      <c r="V225" s="752"/>
      <c r="W225" s="37" t="s">
        <v>68</v>
      </c>
      <c r="X225" s="743">
        <f>IFERROR(SUM(X213:X223),"0")</f>
        <v>214</v>
      </c>
      <c r="Y225" s="743">
        <f>IFERROR(SUM(Y213:Y223),"0")</f>
        <v>218.39999999999998</v>
      </c>
      <c r="Z225" s="37"/>
      <c r="AA225" s="744"/>
      <c r="AB225" s="744"/>
      <c r="AC225" s="744"/>
    </row>
    <row r="226" spans="1:68" ht="14.25" customHeight="1" x14ac:dyDescent="0.25">
      <c r="A226" s="761" t="s">
        <v>178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378</v>
      </c>
      <c r="B227" s="54" t="s">
        <v>379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48" t="s">
        <v>380</v>
      </c>
      <c r="Q227" s="748"/>
      <c r="R227" s="748"/>
      <c r="S227" s="748"/>
      <c r="T227" s="749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382</v>
      </c>
      <c r="B228" s="54" t="s">
        <v>383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68</v>
      </c>
      <c r="X229" s="741">
        <v>10</v>
      </c>
      <c r="Y229" s="742">
        <f>IFERROR(IF(X229="",0,CEILING((X229/$H229),1)*$H229),"")</f>
        <v>12</v>
      </c>
      <c r="Z229" s="36">
        <f>IFERROR(IF(Y229=0,"",ROUNDUP(Y229/H229,0)*0.00651),"")</f>
        <v>3.2550000000000003E-2</v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11.050000000000002</v>
      </c>
      <c r="BN229" s="64">
        <f>IFERROR(Y229*I229/H229,"0")</f>
        <v>13.260000000000002</v>
      </c>
      <c r="BO229" s="64">
        <f>IFERROR(1/J229*(X229/H229),"0")</f>
        <v>2.2893772893772896E-2</v>
      </c>
      <c r="BP229" s="64">
        <f>IFERROR(1/J229*(Y229/H229),"0")</f>
        <v>2.7472527472527476E-2</v>
      </c>
    </row>
    <row r="230" spans="1:68" ht="27" customHeight="1" x14ac:dyDescent="0.25">
      <c r="A230" s="54" t="s">
        <v>388</v>
      </c>
      <c r="B230" s="54" t="s">
        <v>389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68</v>
      </c>
      <c r="X230" s="741">
        <v>25</v>
      </c>
      <c r="Y230" s="742">
        <f>IFERROR(IF(X230="",0,CEILING((X230/$H230),1)*$H230),"")</f>
        <v>26.4</v>
      </c>
      <c r="Z230" s="36">
        <f>IFERROR(IF(Y230=0,"",ROUNDUP(Y230/H230,0)*0.00651),"")</f>
        <v>7.1610000000000007E-2</v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27.625</v>
      </c>
      <c r="BN230" s="64">
        <f>IFERROR(Y230*I230/H230,"0")</f>
        <v>29.172000000000001</v>
      </c>
      <c r="BO230" s="64">
        <f>IFERROR(1/J230*(X230/H230),"0")</f>
        <v>5.7234432234432246E-2</v>
      </c>
      <c r="BP230" s="64">
        <f>IFERROR(1/J230*(Y230/H230),"0")</f>
        <v>6.0439560439560447E-2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79</v>
      </c>
      <c r="Q231" s="751"/>
      <c r="R231" s="751"/>
      <c r="S231" s="751"/>
      <c r="T231" s="751"/>
      <c r="U231" s="751"/>
      <c r="V231" s="752"/>
      <c r="W231" s="37" t="s">
        <v>80</v>
      </c>
      <c r="X231" s="743">
        <f>IFERROR(X227/H227,"0")+IFERROR(X228/H228,"0")+IFERROR(X229/H229,"0")+IFERROR(X230/H230,"0")</f>
        <v>14.583333333333336</v>
      </c>
      <c r="Y231" s="743">
        <f>IFERROR(Y227/H227,"0")+IFERROR(Y228/H228,"0")+IFERROR(Y229/H229,"0")+IFERROR(Y230/H230,"0")</f>
        <v>16</v>
      </c>
      <c r="Z231" s="743">
        <f>IFERROR(IF(Z227="",0,Z227),"0")+IFERROR(IF(Z228="",0,Z228),"0")+IFERROR(IF(Z229="",0,Z229),"0")+IFERROR(IF(Z230="",0,Z230),"0")</f>
        <v>0.10416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79</v>
      </c>
      <c r="Q232" s="751"/>
      <c r="R232" s="751"/>
      <c r="S232" s="751"/>
      <c r="T232" s="751"/>
      <c r="U232" s="751"/>
      <c r="V232" s="752"/>
      <c r="W232" s="37" t="s">
        <v>68</v>
      </c>
      <c r="X232" s="743">
        <f>IFERROR(SUM(X227:X230),"0")</f>
        <v>35</v>
      </c>
      <c r="Y232" s="743">
        <f>IFERROR(SUM(Y227:Y230),"0")</f>
        <v>38.4</v>
      </c>
      <c r="Z232" s="37"/>
      <c r="AA232" s="744"/>
      <c r="AB232" s="744"/>
      <c r="AC232" s="744"/>
    </row>
    <row r="233" spans="1:68" ht="16.5" customHeight="1" x14ac:dyDescent="0.25">
      <c r="A233" s="753" t="s">
        <v>390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1" t="s">
        <v>89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391</v>
      </c>
      <c r="B235" s="54" t="s">
        <v>392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customHeight="1" x14ac:dyDescent="0.25">
      <c r="A236" s="54" t="s">
        <v>391</v>
      </c>
      <c r="B236" s="54" t="s">
        <v>394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customHeight="1" x14ac:dyDescent="0.25">
      <c r="A237" s="54" t="s">
        <v>397</v>
      </c>
      <c r="B237" s="54" t="s">
        <v>398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customHeight="1" x14ac:dyDescent="0.25">
      <c r="A238" s="54" t="s">
        <v>400</v>
      </c>
      <c r="B238" s="54" t="s">
        <v>401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customHeight="1" x14ac:dyDescent="0.25">
      <c r="A239" s="54" t="s">
        <v>400</v>
      </c>
      <c r="B239" s="54" t="s">
        <v>403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customHeight="1" x14ac:dyDescent="0.25">
      <c r="A240" s="54" t="s">
        <v>404</v>
      </c>
      <c r="B240" s="54" t="s">
        <v>405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customHeight="1" x14ac:dyDescent="0.25">
      <c r="A241" s="54" t="s">
        <v>406</v>
      </c>
      <c r="B241" s="54" t="s">
        <v>407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customHeight="1" x14ac:dyDescent="0.25">
      <c r="A242" s="54" t="s">
        <v>408</v>
      </c>
      <c r="B242" s="54" t="s">
        <v>409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79</v>
      </c>
      <c r="Q243" s="751"/>
      <c r="R243" s="751"/>
      <c r="S243" s="751"/>
      <c r="T243" s="751"/>
      <c r="U243" s="751"/>
      <c r="V243" s="752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79</v>
      </c>
      <c r="Q244" s="751"/>
      <c r="R244" s="751"/>
      <c r="S244" s="751"/>
      <c r="T244" s="751"/>
      <c r="U244" s="751"/>
      <c r="V244" s="752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410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1" t="s">
        <v>89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411</v>
      </c>
      <c r="B247" s="54" t="s">
        <v>412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customHeight="1" x14ac:dyDescent="0.25">
      <c r="A249" s="54" t="s">
        <v>416</v>
      </c>
      <c r="B249" s="54" t="s">
        <v>417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419</v>
      </c>
      <c r="B250" s="54" t="s">
        <v>420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423</v>
      </c>
      <c r="B252" s="54" t="s">
        <v>424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customHeight="1" x14ac:dyDescent="0.25">
      <c r="A253" s="54" t="s">
        <v>425</v>
      </c>
      <c r="B253" s="54" t="s">
        <v>426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430</v>
      </c>
      <c r="B255" s="54" t="s">
        <v>431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79</v>
      </c>
      <c r="Q256" s="751"/>
      <c r="R256" s="751"/>
      <c r="S256" s="751"/>
      <c r="T256" s="751"/>
      <c r="U256" s="751"/>
      <c r="V256" s="752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79</v>
      </c>
      <c r="Q257" s="751"/>
      <c r="R257" s="751"/>
      <c r="S257" s="751"/>
      <c r="T257" s="751"/>
      <c r="U257" s="751"/>
      <c r="V257" s="752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1" t="s">
        <v>136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432</v>
      </c>
      <c r="B259" s="54" t="s">
        <v>433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79</v>
      </c>
      <c r="Q260" s="751"/>
      <c r="R260" s="751"/>
      <c r="S260" s="751"/>
      <c r="T260" s="751"/>
      <c r="U260" s="751"/>
      <c r="V260" s="752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79</v>
      </c>
      <c r="Q261" s="751"/>
      <c r="R261" s="751"/>
      <c r="S261" s="751"/>
      <c r="T261" s="751"/>
      <c r="U261" s="751"/>
      <c r="V261" s="752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435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1" t="s">
        <v>89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436</v>
      </c>
      <c r="B264" s="54" t="s">
        <v>437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439</v>
      </c>
      <c r="B265" s="54" t="s">
        <v>440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439</v>
      </c>
      <c r="B266" s="54" t="s">
        <v>442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customHeight="1" x14ac:dyDescent="0.25">
      <c r="A267" s="54" t="s">
        <v>444</v>
      </c>
      <c r="B267" s="54" t="s">
        <v>445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customHeight="1" x14ac:dyDescent="0.25">
      <c r="A268" s="54" t="s">
        <v>447</v>
      </c>
      <c r="B268" s="54" t="s">
        <v>448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5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450</v>
      </c>
      <c r="B269" s="54" t="s">
        <v>451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453</v>
      </c>
      <c r="B270" s="54" t="s">
        <v>454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0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456</v>
      </c>
      <c r="B271" s="54" t="s">
        <v>457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459</v>
      </c>
      <c r="B272" s="54" t="s">
        <v>460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79</v>
      </c>
      <c r="Q273" s="751"/>
      <c r="R273" s="751"/>
      <c r="S273" s="751"/>
      <c r="T273" s="751"/>
      <c r="U273" s="751"/>
      <c r="V273" s="752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79</v>
      </c>
      <c r="Q274" s="751"/>
      <c r="R274" s="751"/>
      <c r="S274" s="751"/>
      <c r="T274" s="751"/>
      <c r="U274" s="751"/>
      <c r="V274" s="752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462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1" t="s">
        <v>89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27" customHeight="1" x14ac:dyDescent="0.25">
      <c r="A277" s="54" t="s">
        <v>463</v>
      </c>
      <c r="B277" s="54" t="s">
        <v>464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79</v>
      </c>
      <c r="Q278" s="751"/>
      <c r="R278" s="751"/>
      <c r="S278" s="751"/>
      <c r="T278" s="751"/>
      <c r="U278" s="751"/>
      <c r="V278" s="752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79</v>
      </c>
      <c r="Q279" s="751"/>
      <c r="R279" s="751"/>
      <c r="S279" s="751"/>
      <c r="T279" s="751"/>
      <c r="U279" s="751"/>
      <c r="V279" s="752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465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1" t="s">
        <v>89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466</v>
      </c>
      <c r="B282" s="54" t="s">
        <v>467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468</v>
      </c>
      <c r="B283" s="54" t="s">
        <v>469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471</v>
      </c>
      <c r="B284" s="54" t="s">
        <v>472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79</v>
      </c>
      <c r="Q285" s="751"/>
      <c r="R285" s="751"/>
      <c r="S285" s="751"/>
      <c r="T285" s="751"/>
      <c r="U285" s="751"/>
      <c r="V285" s="752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79</v>
      </c>
      <c r="Q286" s="751"/>
      <c r="R286" s="751"/>
      <c r="S286" s="751"/>
      <c r="T286" s="751"/>
      <c r="U286" s="751"/>
      <c r="V286" s="752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474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1" t="s">
        <v>63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475</v>
      </c>
      <c r="B289" s="54" t="s">
        <v>476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customHeight="1" x14ac:dyDescent="0.25">
      <c r="A290" s="54" t="s">
        <v>478</v>
      </c>
      <c r="B290" s="54" t="s">
        <v>479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481</v>
      </c>
      <c r="B291" s="54" t="s">
        <v>482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68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68</v>
      </c>
      <c r="X293" s="741">
        <v>33</v>
      </c>
      <c r="Y293" s="742">
        <f t="shared" si="62"/>
        <v>33.6</v>
      </c>
      <c r="Z293" s="36">
        <f>IFERROR(IF(Y293=0,"",ROUNDUP(Y293/H293,0)*0.00651),"")</f>
        <v>9.1139999999999999E-2</v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35.475000000000001</v>
      </c>
      <c r="BN293" s="64">
        <f t="shared" si="64"/>
        <v>36.120000000000005</v>
      </c>
      <c r="BO293" s="64">
        <f t="shared" si="65"/>
        <v>7.5549450549450559E-2</v>
      </c>
      <c r="BP293" s="64">
        <f t="shared" si="66"/>
        <v>7.6923076923076941E-2</v>
      </c>
    </row>
    <row r="294" spans="1:68" ht="37.5" customHeight="1" x14ac:dyDescent="0.25">
      <c r="A294" s="54" t="s">
        <v>489</v>
      </c>
      <c r="B294" s="54" t="s">
        <v>490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79</v>
      </c>
      <c r="Q295" s="751"/>
      <c r="R295" s="751"/>
      <c r="S295" s="751"/>
      <c r="T295" s="751"/>
      <c r="U295" s="751"/>
      <c r="V295" s="752"/>
      <c r="W295" s="37" t="s">
        <v>80</v>
      </c>
      <c r="X295" s="743">
        <f>IFERROR(X289/H289,"0")+IFERROR(X290/H290,"0")+IFERROR(X291/H291,"0")+IFERROR(X292/H292,"0")+IFERROR(X293/H293,"0")+IFERROR(X294/H294,"0")</f>
        <v>13.75</v>
      </c>
      <c r="Y295" s="743">
        <f>IFERROR(Y289/H289,"0")+IFERROR(Y290/H290,"0")+IFERROR(Y291/H291,"0")+IFERROR(Y292/H292,"0")+IFERROR(Y293/H293,"0")+IFERROR(Y294/H294,"0")</f>
        <v>14.000000000000002</v>
      </c>
      <c r="Z295" s="743">
        <f>IFERROR(IF(Z289="",0,Z289),"0")+IFERROR(IF(Z290="",0,Z290),"0")+IFERROR(IF(Z291="",0,Z291),"0")+IFERROR(IF(Z292="",0,Z292),"0")+IFERROR(IF(Z293="",0,Z293),"0")+IFERROR(IF(Z294="",0,Z294),"0")</f>
        <v>9.1139999999999999E-2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79</v>
      </c>
      <c r="Q296" s="751"/>
      <c r="R296" s="751"/>
      <c r="S296" s="751"/>
      <c r="T296" s="751"/>
      <c r="U296" s="751"/>
      <c r="V296" s="752"/>
      <c r="W296" s="37" t="s">
        <v>68</v>
      </c>
      <c r="X296" s="743">
        <f>IFERROR(SUM(X289:X294),"0")</f>
        <v>33</v>
      </c>
      <c r="Y296" s="743">
        <f>IFERROR(SUM(Y289:Y294),"0")</f>
        <v>33.6</v>
      </c>
      <c r="Z296" s="37"/>
      <c r="AA296" s="744"/>
      <c r="AB296" s="744"/>
      <c r="AC296" s="744"/>
    </row>
    <row r="297" spans="1:68" ht="16.5" customHeight="1" x14ac:dyDescent="0.25">
      <c r="A297" s="753" t="s">
        <v>492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1" t="s">
        <v>89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493</v>
      </c>
      <c r="B299" s="54" t="s">
        <v>494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79</v>
      </c>
      <c r="Q300" s="751"/>
      <c r="R300" s="751"/>
      <c r="S300" s="751"/>
      <c r="T300" s="751"/>
      <c r="U300" s="751"/>
      <c r="V300" s="752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79</v>
      </c>
      <c r="Q301" s="751"/>
      <c r="R301" s="751"/>
      <c r="S301" s="751"/>
      <c r="T301" s="751"/>
      <c r="U301" s="751"/>
      <c r="V301" s="752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1" t="s">
        <v>147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496</v>
      </c>
      <c r="B303" s="54" t="s">
        <v>497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79</v>
      </c>
      <c r="Q304" s="751"/>
      <c r="R304" s="751"/>
      <c r="S304" s="751"/>
      <c r="T304" s="751"/>
      <c r="U304" s="751"/>
      <c r="V304" s="752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79</v>
      </c>
      <c r="Q305" s="751"/>
      <c r="R305" s="751"/>
      <c r="S305" s="751"/>
      <c r="T305" s="751"/>
      <c r="U305" s="751"/>
      <c r="V305" s="752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1" t="s">
        <v>63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499</v>
      </c>
      <c r="B307" s="54" t="s">
        <v>500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502</v>
      </c>
      <c r="B308" s="54" t="s">
        <v>503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79</v>
      </c>
      <c r="Q309" s="751"/>
      <c r="R309" s="751"/>
      <c r="S309" s="751"/>
      <c r="T309" s="751"/>
      <c r="U309" s="751"/>
      <c r="V309" s="752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79</v>
      </c>
      <c r="Q310" s="751"/>
      <c r="R310" s="751"/>
      <c r="S310" s="751"/>
      <c r="T310" s="751"/>
      <c r="U310" s="751"/>
      <c r="V310" s="752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505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1" t="s">
        <v>89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506</v>
      </c>
      <c r="B313" s="54" t="s">
        <v>507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79</v>
      </c>
      <c r="Q314" s="751"/>
      <c r="R314" s="751"/>
      <c r="S314" s="751"/>
      <c r="T314" s="751"/>
      <c r="U314" s="751"/>
      <c r="V314" s="752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79</v>
      </c>
      <c r="Q315" s="751"/>
      <c r="R315" s="751"/>
      <c r="S315" s="751"/>
      <c r="T315" s="751"/>
      <c r="U315" s="751"/>
      <c r="V315" s="752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1" t="s">
        <v>147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509</v>
      </c>
      <c r="B317" s="54" t="s">
        <v>510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79</v>
      </c>
      <c r="Q318" s="751"/>
      <c r="R318" s="751"/>
      <c r="S318" s="751"/>
      <c r="T318" s="751"/>
      <c r="U318" s="751"/>
      <c r="V318" s="752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79</v>
      </c>
      <c r="Q319" s="751"/>
      <c r="R319" s="751"/>
      <c r="S319" s="751"/>
      <c r="T319" s="751"/>
      <c r="U319" s="751"/>
      <c r="V319" s="752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1" t="s">
        <v>63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512</v>
      </c>
      <c r="B321" s="54" t="s">
        <v>513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515</v>
      </c>
      <c r="B322" s="54" t="s">
        <v>516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79</v>
      </c>
      <c r="Q323" s="751"/>
      <c r="R323" s="751"/>
      <c r="S323" s="751"/>
      <c r="T323" s="751"/>
      <c r="U323" s="751"/>
      <c r="V323" s="752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79</v>
      </c>
      <c r="Q324" s="751"/>
      <c r="R324" s="751"/>
      <c r="S324" s="751"/>
      <c r="T324" s="751"/>
      <c r="U324" s="751"/>
      <c r="V324" s="752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518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1" t="s">
        <v>89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519</v>
      </c>
      <c r="B327" s="54" t="s">
        <v>520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0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79</v>
      </c>
      <c r="Q329" s="751"/>
      <c r="R329" s="751"/>
      <c r="S329" s="751"/>
      <c r="T329" s="751"/>
      <c r="U329" s="751"/>
      <c r="V329" s="752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79</v>
      </c>
      <c r="Q330" s="751"/>
      <c r="R330" s="751"/>
      <c r="S330" s="751"/>
      <c r="T330" s="751"/>
      <c r="U330" s="751"/>
      <c r="V330" s="752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1" t="s">
        <v>147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523</v>
      </c>
      <c r="B332" s="54" t="s">
        <v>524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0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526</v>
      </c>
      <c r="B333" s="54" t="s">
        <v>527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5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1" t="s">
        <v>63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528</v>
      </c>
      <c r="B337" s="54" t="s">
        <v>529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79</v>
      </c>
      <c r="Q338" s="751"/>
      <c r="R338" s="751"/>
      <c r="S338" s="751"/>
      <c r="T338" s="751"/>
      <c r="U338" s="751"/>
      <c r="V338" s="752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79</v>
      </c>
      <c r="Q339" s="751"/>
      <c r="R339" s="751"/>
      <c r="S339" s="751"/>
      <c r="T339" s="751"/>
      <c r="U339" s="751"/>
      <c r="V339" s="752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531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1" t="s">
        <v>89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532</v>
      </c>
      <c r="B342" s="54" t="s">
        <v>533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535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1" t="s">
        <v>89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536</v>
      </c>
      <c r="B347" s="54" t="s">
        <v>537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customHeight="1" x14ac:dyDescent="0.25">
      <c r="A348" s="54" t="s">
        <v>539</v>
      </c>
      <c r="B348" s="54" t="s">
        <v>540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539</v>
      </c>
      <c r="B349" s="54" t="s">
        <v>542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customHeight="1" x14ac:dyDescent="0.25">
      <c r="A350" s="54" t="s">
        <v>544</v>
      </c>
      <c r="B350" s="54" t="s">
        <v>545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customHeight="1" x14ac:dyDescent="0.25">
      <c r="A351" s="54" t="s">
        <v>547</v>
      </c>
      <c r="B351" s="54" t="s">
        <v>548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customHeight="1" x14ac:dyDescent="0.25">
      <c r="A352" s="54" t="s">
        <v>550</v>
      </c>
      <c r="B352" s="54" t="s">
        <v>551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553</v>
      </c>
      <c r="B353" s="54" t="s">
        <v>554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customHeight="1" x14ac:dyDescent="0.25">
      <c r="A354" s="54" t="s">
        <v>555</v>
      </c>
      <c r="B354" s="54" t="s">
        <v>556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1" t="s">
        <v>147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558</v>
      </c>
      <c r="B358" s="54" t="s">
        <v>559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564</v>
      </c>
      <c r="B360" s="54" t="s">
        <v>565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567</v>
      </c>
      <c r="B361" s="54" t="s">
        <v>568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1" t="s">
        <v>63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569</v>
      </c>
      <c r="B365" s="54" t="s">
        <v>570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customHeight="1" x14ac:dyDescent="0.25">
      <c r="A366" s="54" t="s">
        <v>572</v>
      </c>
      <c r="B366" s="54" t="s">
        <v>573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575</v>
      </c>
      <c r="B367" s="54" t="s">
        <v>576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1" t="s">
        <v>178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587</v>
      </c>
      <c r="B374" s="54" t="s">
        <v>588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68</v>
      </c>
      <c r="X375" s="741">
        <v>86</v>
      </c>
      <c r="Y375" s="742">
        <f>IFERROR(IF(X375="",0,CEILING((X375/$H375),1)*$H375),"")</f>
        <v>93.6</v>
      </c>
      <c r="Z375" s="36">
        <f>IFERROR(IF(Y375=0,"",ROUNDUP(Y375/H375,0)*0.01898),"")</f>
        <v>0.22776000000000002</v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91.722307692307709</v>
      </c>
      <c r="BN375" s="64">
        <f>IFERROR(Y375*I375/H375,"0")</f>
        <v>99.828000000000003</v>
      </c>
      <c r="BO375" s="64">
        <f>IFERROR(1/J375*(X375/H375),"0")</f>
        <v>0.17227564102564102</v>
      </c>
      <c r="BP375" s="64">
        <f>IFERROR(1/J375*(Y375/H375),"0")</f>
        <v>0.1875</v>
      </c>
    </row>
    <row r="376" spans="1:68" ht="16.5" customHeight="1" x14ac:dyDescent="0.25">
      <c r="A376" s="54" t="s">
        <v>593</v>
      </c>
      <c r="B376" s="54" t="s">
        <v>594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94" t="s">
        <v>595</v>
      </c>
      <c r="Q376" s="748"/>
      <c r="R376" s="748"/>
      <c r="S376" s="748"/>
      <c r="T376" s="749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43">
        <f>IFERROR(X374/H374,"0")+IFERROR(X375/H375,"0")+IFERROR(X376/H376,"0")</f>
        <v>11.025641025641026</v>
      </c>
      <c r="Y377" s="743">
        <f>IFERROR(Y374/H374,"0")+IFERROR(Y375/H375,"0")+IFERROR(Y376/H376,"0")</f>
        <v>12</v>
      </c>
      <c r="Z377" s="743">
        <f>IFERROR(IF(Z374="",0,Z374),"0")+IFERROR(IF(Z375="",0,Z375),"0")+IFERROR(IF(Z376="",0,Z376),"0")</f>
        <v>0.22776000000000002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43">
        <f>IFERROR(SUM(X374:X376),"0")</f>
        <v>86</v>
      </c>
      <c r="Y378" s="743">
        <f>IFERROR(SUM(Y374:Y376),"0")</f>
        <v>93.6</v>
      </c>
      <c r="Z378" s="37"/>
      <c r="AA378" s="744"/>
      <c r="AB378" s="744"/>
      <c r="AC378" s="744"/>
    </row>
    <row r="379" spans="1:68" ht="14.25" customHeight="1" x14ac:dyDescent="0.25">
      <c r="A379" s="761" t="s">
        <v>81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16.5" customHeight="1" x14ac:dyDescent="0.25">
      <c r="A380" s="54" t="s">
        <v>597</v>
      </c>
      <c r="B380" s="54" t="s">
        <v>598</v>
      </c>
      <c r="C380" s="31">
        <v>4301030232</v>
      </c>
      <c r="D380" s="745">
        <v>4607091388374</v>
      </c>
      <c r="E380" s="74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3" t="s">
        <v>599</v>
      </c>
      <c r="Q380" s="748"/>
      <c r="R380" s="748"/>
      <c r="S380" s="748"/>
      <c r="T380" s="749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4301030235</v>
      </c>
      <c r="D381" s="745">
        <v>4607091388381</v>
      </c>
      <c r="E381" s="74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798" t="s">
        <v>603</v>
      </c>
      <c r="Q381" s="748"/>
      <c r="R381" s="748"/>
      <c r="S381" s="748"/>
      <c r="T381" s="749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68</v>
      </c>
      <c r="X383" s="741">
        <v>4</v>
      </c>
      <c r="Y383" s="742">
        <f>IFERROR(IF(X383="",0,CEILING((X383/$H383),1)*$H383),"")</f>
        <v>5.0999999999999996</v>
      </c>
      <c r="Z383" s="36">
        <f>IFERROR(IF(Y383=0,"",ROUNDUP(Y383/H383,0)*0.00651),"")</f>
        <v>1.302E-2</v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4.5176470588235293</v>
      </c>
      <c r="BN383" s="64">
        <f>IFERROR(Y383*I383/H383,"0")</f>
        <v>5.76</v>
      </c>
      <c r="BO383" s="64">
        <f>IFERROR(1/J383*(X383/H383),"0")</f>
        <v>8.6188321482439153E-3</v>
      </c>
      <c r="BP383" s="64">
        <f>IFERROR(1/J383*(Y383/H383),"0")</f>
        <v>1.098901098901099E-2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43">
        <f>IFERROR(X380/H380,"0")+IFERROR(X381/H381,"0")+IFERROR(X382/H382,"0")+IFERROR(X383/H383,"0")</f>
        <v>1.5686274509803924</v>
      </c>
      <c r="Y384" s="743">
        <f>IFERROR(Y380/H380,"0")+IFERROR(Y381/H381,"0")+IFERROR(Y382/H382,"0")+IFERROR(Y383/H383,"0")</f>
        <v>2</v>
      </c>
      <c r="Z384" s="743">
        <f>IFERROR(IF(Z380="",0,Z380),"0")+IFERROR(IF(Z381="",0,Z381),"0")+IFERROR(IF(Z382="",0,Z382),"0")+IFERROR(IF(Z383="",0,Z383),"0")</f>
        <v>1.302E-2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43">
        <f>IFERROR(SUM(X380:X383),"0")</f>
        <v>4</v>
      </c>
      <c r="Y385" s="743">
        <f>IFERROR(SUM(Y380:Y383),"0")</f>
        <v>5.0999999999999996</v>
      </c>
      <c r="Z385" s="37"/>
      <c r="AA385" s="744"/>
      <c r="AB385" s="744"/>
      <c r="AC385" s="744"/>
    </row>
    <row r="386" spans="1:68" ht="14.25" customHeight="1" x14ac:dyDescent="0.25">
      <c r="A386" s="761" t="s">
        <v>609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610</v>
      </c>
      <c r="B387" s="54" t="s">
        <v>611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614</v>
      </c>
      <c r="B388" s="54" t="s">
        <v>615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616</v>
      </c>
      <c r="B389" s="54" t="s">
        <v>617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618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1" t="s">
        <v>147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1" t="s">
        <v>63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628</v>
      </c>
      <c r="B400" s="54" t="s">
        <v>629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customHeight="1" x14ac:dyDescent="0.2">
      <c r="A403" s="802" t="s">
        <v>631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48"/>
      <c r="AB403" s="48"/>
      <c r="AC403" s="48"/>
    </row>
    <row r="404" spans="1:68" ht="16.5" customHeight="1" x14ac:dyDescent="0.25">
      <c r="A404" s="753" t="s">
        <v>632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1" t="s">
        <v>89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68</v>
      </c>
      <c r="X406" s="741">
        <v>486</v>
      </c>
      <c r="Y406" s="742">
        <f t="shared" ref="Y406:Y415" si="77">IFERROR(IF(X406="",0,CEILING((X406/$H406),1)*$H406),"")</f>
        <v>495</v>
      </c>
      <c r="Z406" s="36">
        <f>IFERROR(IF(Y406=0,"",ROUNDUP(Y406/H406,0)*0.02175),"")</f>
        <v>0.71775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501.55200000000002</v>
      </c>
      <c r="BN406" s="64">
        <f t="shared" ref="BN406:BN415" si="79">IFERROR(Y406*I406/H406,"0")</f>
        <v>510.84000000000003</v>
      </c>
      <c r="BO406" s="64">
        <f t="shared" ref="BO406:BO415" si="80">IFERROR(1/J406*(X406/H406),"0")</f>
        <v>0.67499999999999993</v>
      </c>
      <c r="BP406" s="64">
        <f t="shared" ref="BP406:BP415" si="81">IFERROR(1/J406*(Y406/H406),"0")</f>
        <v>0.6875</v>
      </c>
    </row>
    <row r="407" spans="1:68" ht="27" customHeight="1" x14ac:dyDescent="0.25">
      <c r="A407" s="54" t="s">
        <v>633</v>
      </c>
      <c r="B407" s="54" t="s">
        <v>636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68</v>
      </c>
      <c r="X408" s="741">
        <v>61</v>
      </c>
      <c r="Y408" s="742">
        <f t="shared" si="77"/>
        <v>75</v>
      </c>
      <c r="Z408" s="36">
        <f>IFERROR(IF(Y408=0,"",ROUNDUP(Y408/H408,0)*0.02175),"")</f>
        <v>0.10874999999999999</v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62.951999999999998</v>
      </c>
      <c r="BN408" s="64">
        <f t="shared" si="79"/>
        <v>77.400000000000006</v>
      </c>
      <c r="BO408" s="64">
        <f t="shared" si="80"/>
        <v>8.4722222222222213E-2</v>
      </c>
      <c r="BP408" s="64">
        <f t="shared" si="81"/>
        <v>0.10416666666666666</v>
      </c>
    </row>
    <row r="409" spans="1:68" ht="27" customHeight="1" x14ac:dyDescent="0.25">
      <c r="A409" s="54" t="s">
        <v>638</v>
      </c>
      <c r="B409" s="54" t="s">
        <v>641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68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customHeight="1" x14ac:dyDescent="0.25">
      <c r="A411" s="54" t="s">
        <v>642</v>
      </c>
      <c r="B411" s="54" t="s">
        <v>645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646</v>
      </c>
      <c r="B412" s="54" t="s">
        <v>647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customHeight="1" x14ac:dyDescent="0.25">
      <c r="A413" s="54" t="s">
        <v>649</v>
      </c>
      <c r="B413" s="54" t="s">
        <v>650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customHeight="1" x14ac:dyDescent="0.25">
      <c r="A414" s="54" t="s">
        <v>652</v>
      </c>
      <c r="B414" s="54" t="s">
        <v>653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654</v>
      </c>
      <c r="B415" s="54" t="s">
        <v>655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36.466666666666669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38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0.82650000000000001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43">
        <f>IFERROR(SUM(X406:X415),"0")</f>
        <v>547</v>
      </c>
      <c r="Y417" s="743">
        <f>IFERROR(SUM(Y406:Y415),"0")</f>
        <v>570</v>
      </c>
      <c r="Z417" s="37"/>
      <c r="AA417" s="744"/>
      <c r="AB417" s="744"/>
      <c r="AC417" s="744"/>
    </row>
    <row r="418" spans="1:68" ht="14.25" customHeight="1" x14ac:dyDescent="0.25">
      <c r="A418" s="761" t="s">
        <v>136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68</v>
      </c>
      <c r="X419" s="741">
        <v>117</v>
      </c>
      <c r="Y419" s="742">
        <f>IFERROR(IF(X419="",0,CEILING((X419/$H419),1)*$H419),"")</f>
        <v>120</v>
      </c>
      <c r="Z419" s="36">
        <f>IFERROR(IF(Y419=0,"",ROUNDUP(Y419/H419,0)*0.02175),"")</f>
        <v>0.17399999999999999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120.744</v>
      </c>
      <c r="BN419" s="64">
        <f>IFERROR(Y419*I419/H419,"0")</f>
        <v>123.84</v>
      </c>
      <c r="BO419" s="64">
        <f>IFERROR(1/J419*(X419/H419),"0")</f>
        <v>0.16249999999999998</v>
      </c>
      <c r="BP419" s="64">
        <f>IFERROR(1/J419*(Y419/H419),"0")</f>
        <v>0.16666666666666666</v>
      </c>
    </row>
    <row r="420" spans="1:68" ht="27" customHeight="1" x14ac:dyDescent="0.25">
      <c r="A420" s="54" t="s">
        <v>659</v>
      </c>
      <c r="B420" s="54" t="s">
        <v>660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43">
        <f>IFERROR(X419/H419,"0")+IFERROR(X420/H420,"0")</f>
        <v>7.8</v>
      </c>
      <c r="Y421" s="743">
        <f>IFERROR(Y419/H419,"0")+IFERROR(Y420/H420,"0")</f>
        <v>8</v>
      </c>
      <c r="Z421" s="743">
        <f>IFERROR(IF(Z419="",0,Z419),"0")+IFERROR(IF(Z420="",0,Z420),"0")</f>
        <v>0.17399999999999999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43">
        <f>IFERROR(SUM(X419:X420),"0")</f>
        <v>117</v>
      </c>
      <c r="Y422" s="743">
        <f>IFERROR(SUM(Y419:Y420),"0")</f>
        <v>120</v>
      </c>
      <c r="Z422" s="37"/>
      <c r="AA422" s="744"/>
      <c r="AB422" s="744"/>
      <c r="AC422" s="744"/>
    </row>
    <row r="423" spans="1:68" ht="14.25" customHeight="1" x14ac:dyDescent="0.25">
      <c r="A423" s="761" t="s">
        <v>63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661</v>
      </c>
      <c r="B424" s="54" t="s">
        <v>662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8" t="s">
        <v>663</v>
      </c>
      <c r="Q424" s="748"/>
      <c r="R424" s="748"/>
      <c r="S424" s="748"/>
      <c r="T424" s="749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8" t="s">
        <v>667</v>
      </c>
      <c r="Q425" s="748"/>
      <c r="R425" s="748"/>
      <c r="S425" s="748"/>
      <c r="T425" s="749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1" t="s">
        <v>178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877" t="s">
        <v>671</v>
      </c>
      <c r="Q429" s="748"/>
      <c r="R429" s="748"/>
      <c r="S429" s="748"/>
      <c r="T429" s="749"/>
      <c r="U429" s="34"/>
      <c r="V429" s="34"/>
      <c r="W429" s="35" t="s">
        <v>68</v>
      </c>
      <c r="X429" s="741">
        <v>21</v>
      </c>
      <c r="Y429" s="742">
        <f>IFERROR(IF(X429="",0,CEILING((X429/$H429),1)*$H429),"")</f>
        <v>27</v>
      </c>
      <c r="Z429" s="36">
        <f>IFERROR(IF(Y429=0,"",ROUNDUP(Y429/H429,0)*0.01898),"")</f>
        <v>5.6940000000000004E-2</v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22.210999999999999</v>
      </c>
      <c r="BN429" s="64">
        <f>IFERROR(Y429*I429/H429,"0")</f>
        <v>28.556999999999999</v>
      </c>
      <c r="BO429" s="64">
        <f>IFERROR(1/J429*(X429/H429),"0")</f>
        <v>3.6458333333333336E-2</v>
      </c>
      <c r="BP429" s="64">
        <f>IFERROR(1/J429*(Y429/H429),"0")</f>
        <v>4.6875E-2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43">
        <f>IFERROR(X429/H429,"0")</f>
        <v>2.3333333333333335</v>
      </c>
      <c r="Y430" s="743">
        <f>IFERROR(Y429/H429,"0")</f>
        <v>3</v>
      </c>
      <c r="Z430" s="743">
        <f>IFERROR(IF(Z429="",0,Z429),"0")</f>
        <v>5.6940000000000004E-2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43">
        <f>IFERROR(SUM(X429:X429),"0")</f>
        <v>21</v>
      </c>
      <c r="Y431" s="743">
        <f>IFERROR(SUM(Y429:Y429),"0")</f>
        <v>27</v>
      </c>
      <c r="Z431" s="37"/>
      <c r="AA431" s="744"/>
      <c r="AB431" s="744"/>
      <c r="AC431" s="744"/>
    </row>
    <row r="432" spans="1:68" ht="16.5" customHeight="1" x14ac:dyDescent="0.25">
      <c r="A432" s="753" t="s">
        <v>673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1" t="s">
        <v>89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674</v>
      </c>
      <c r="B434" s="54" t="s">
        <v>675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customHeight="1" x14ac:dyDescent="0.25">
      <c r="A435" s="54" t="s">
        <v>674</v>
      </c>
      <c r="B435" s="54" t="s">
        <v>677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customHeight="1" x14ac:dyDescent="0.25">
      <c r="A436" s="54" t="s">
        <v>679</v>
      </c>
      <c r="B436" s="54" t="s">
        <v>680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customHeight="1" x14ac:dyDescent="0.25">
      <c r="A437" s="54" t="s">
        <v>679</v>
      </c>
      <c r="B437" s="54" t="s">
        <v>681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682</v>
      </c>
      <c r="B438" s="54" t="s">
        <v>683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customHeight="1" x14ac:dyDescent="0.25">
      <c r="A439" s="54" t="s">
        <v>685</v>
      </c>
      <c r="B439" s="54" t="s">
        <v>686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customHeight="1" x14ac:dyDescent="0.25">
      <c r="A441" s="54" t="s">
        <v>690</v>
      </c>
      <c r="B441" s="54" t="s">
        <v>691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9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1" t="s">
        <v>147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1" t="s">
        <v>63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5" t="s">
        <v>699</v>
      </c>
      <c r="Q450" s="748"/>
      <c r="R450" s="748"/>
      <c r="S450" s="748"/>
      <c r="T450" s="749"/>
      <c r="U450" s="34"/>
      <c r="V450" s="34"/>
      <c r="W450" s="35" t="s">
        <v>68</v>
      </c>
      <c r="X450" s="741">
        <v>223</v>
      </c>
      <c r="Y450" s="742">
        <f>IFERROR(IF(X450="",0,CEILING((X450/$H450),1)*$H450),"")</f>
        <v>225</v>
      </c>
      <c r="Z450" s="36">
        <f>IFERROR(IF(Y450=0,"",ROUNDUP(Y450/H450,0)*0.01898),"")</f>
        <v>0.47450000000000003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235.85966666666667</v>
      </c>
      <c r="BN450" s="64">
        <f>IFERROR(Y450*I450/H450,"0")</f>
        <v>237.97500000000002</v>
      </c>
      <c r="BO450" s="64">
        <f>IFERROR(1/J450*(X450/H450),"0")</f>
        <v>0.38715277777777779</v>
      </c>
      <c r="BP450" s="64">
        <f>IFERROR(1/J450*(Y450/H450),"0")</f>
        <v>0.390625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48"/>
      <c r="R451" s="748"/>
      <c r="S451" s="748"/>
      <c r="T451" s="749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707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43">
        <f>IFERROR(X450/H450,"0")+IFERROR(X451/H451,"0")+IFERROR(X452/H452,"0")+IFERROR(X453/H453,"0")+IFERROR(X454/H454,"0")</f>
        <v>24.777777777777779</v>
      </c>
      <c r="Y455" s="743">
        <f>IFERROR(Y450/H450,"0")+IFERROR(Y451/H451,"0")+IFERROR(Y452/H452,"0")+IFERROR(Y453/H453,"0")+IFERROR(Y454/H454,"0")</f>
        <v>25</v>
      </c>
      <c r="Z455" s="743">
        <f>IFERROR(IF(Z450="",0,Z450),"0")+IFERROR(IF(Z451="",0,Z451),"0")+IFERROR(IF(Z452="",0,Z452),"0")+IFERROR(IF(Z453="",0,Z453),"0")+IFERROR(IF(Z454="",0,Z454),"0")</f>
        <v>0.47450000000000003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43">
        <f>IFERROR(SUM(X450:X454),"0")</f>
        <v>223</v>
      </c>
      <c r="Y456" s="743">
        <f>IFERROR(SUM(Y450:Y454),"0")</f>
        <v>225</v>
      </c>
      <c r="Z456" s="37"/>
      <c r="AA456" s="744"/>
      <c r="AB456" s="744"/>
      <c r="AC456" s="744"/>
    </row>
    <row r="457" spans="1:68" ht="14.25" customHeight="1" x14ac:dyDescent="0.25">
      <c r="A457" s="761" t="s">
        <v>178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16" t="s">
        <v>714</v>
      </c>
      <c r="Q458" s="748"/>
      <c r="R458" s="748"/>
      <c r="S458" s="748"/>
      <c r="T458" s="749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2" t="s">
        <v>716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48"/>
      <c r="AB461" s="48"/>
      <c r="AC461" s="48"/>
    </row>
    <row r="462" spans="1:68" ht="16.5" customHeight="1" x14ac:dyDescent="0.25">
      <c r="A462" s="753" t="s">
        <v>717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1" t="s">
        <v>147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1" t="s">
        <v>720</v>
      </c>
      <c r="Q464" s="748"/>
      <c r="R464" s="748"/>
      <c r="S464" s="748"/>
      <c r="T464" s="749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5" t="s">
        <v>724</v>
      </c>
      <c r="Q465" s="748"/>
      <c r="R465" s="748"/>
      <c r="S465" s="748"/>
      <c r="T465" s="749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56" t="s">
        <v>724</v>
      </c>
      <c r="Q466" s="748"/>
      <c r="R466" s="748"/>
      <c r="S466" s="748"/>
      <c r="T466" s="749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09" t="s">
        <v>729</v>
      </c>
      <c r="Q467" s="748"/>
      <c r="R467" s="748"/>
      <c r="S467" s="748"/>
      <c r="T467" s="749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1" t="s">
        <v>734</v>
      </c>
      <c r="Q469" s="748"/>
      <c r="R469" s="748"/>
      <c r="S469" s="748"/>
      <c r="T469" s="749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15" t="s">
        <v>741</v>
      </c>
      <c r="Q472" s="748"/>
      <c r="R472" s="748"/>
      <c r="S472" s="748"/>
      <c r="T472" s="749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49" t="s">
        <v>748</v>
      </c>
      <c r="Q475" s="748"/>
      <c r="R475" s="748"/>
      <c r="S475" s="748"/>
      <c r="T475" s="749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68</v>
      </c>
      <c r="X476" s="741">
        <v>9</v>
      </c>
      <c r="Y476" s="742">
        <f t="shared" si="87"/>
        <v>10.5</v>
      </c>
      <c r="Z476" s="36">
        <f t="shared" si="92"/>
        <v>2.5100000000000001E-2</v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9.5571428571428569</v>
      </c>
      <c r="BN476" s="64">
        <f t="shared" si="89"/>
        <v>11.149999999999999</v>
      </c>
      <c r="BO476" s="64">
        <f t="shared" si="90"/>
        <v>1.8315018315018316E-2</v>
      </c>
      <c r="BP476" s="64">
        <f t="shared" si="91"/>
        <v>2.1367521367521368E-2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customHeight="1" x14ac:dyDescent="0.25">
      <c r="A478" s="54" t="s">
        <v>754</v>
      </c>
      <c r="B478" s="54" t="s">
        <v>755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customHeight="1" x14ac:dyDescent="0.25">
      <c r="A479" s="54" t="s">
        <v>754</v>
      </c>
      <c r="B479" s="54" t="s">
        <v>757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73" t="s">
        <v>758</v>
      </c>
      <c r="Q479" s="748"/>
      <c r="R479" s="748"/>
      <c r="S479" s="748"/>
      <c r="T479" s="749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79</v>
      </c>
      <c r="Q480" s="751"/>
      <c r="R480" s="751"/>
      <c r="S480" s="751"/>
      <c r="T480" s="751"/>
      <c r="U480" s="751"/>
      <c r="V480" s="752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4.2857142857142856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5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2.5100000000000001E-2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79</v>
      </c>
      <c r="Q481" s="751"/>
      <c r="R481" s="751"/>
      <c r="S481" s="751"/>
      <c r="T481" s="751"/>
      <c r="U481" s="751"/>
      <c r="V481" s="752"/>
      <c r="W481" s="37" t="s">
        <v>68</v>
      </c>
      <c r="X481" s="743">
        <f>IFERROR(SUM(X464:X479),"0")</f>
        <v>9</v>
      </c>
      <c r="Y481" s="743">
        <f>IFERROR(SUM(Y464:Y479),"0")</f>
        <v>10.5</v>
      </c>
      <c r="Z481" s="37"/>
      <c r="AA481" s="744"/>
      <c r="AB481" s="744"/>
      <c r="AC481" s="744"/>
    </row>
    <row r="482" spans="1:68" ht="14.25" customHeight="1" x14ac:dyDescent="0.25">
      <c r="A482" s="761" t="s">
        <v>63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759</v>
      </c>
      <c r="B483" s="54" t="s">
        <v>760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762</v>
      </c>
      <c r="B484" s="54" t="s">
        <v>763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79</v>
      </c>
      <c r="Q485" s="751"/>
      <c r="R485" s="751"/>
      <c r="S485" s="751"/>
      <c r="T485" s="751"/>
      <c r="U485" s="751"/>
      <c r="V485" s="752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79</v>
      </c>
      <c r="Q486" s="751"/>
      <c r="R486" s="751"/>
      <c r="S486" s="751"/>
      <c r="T486" s="751"/>
      <c r="U486" s="751"/>
      <c r="V486" s="752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1" t="s">
        <v>81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765</v>
      </c>
      <c r="B488" s="54" t="s">
        <v>766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10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770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1" t="s">
        <v>136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771</v>
      </c>
      <c r="B493" s="54" t="s">
        <v>772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79</v>
      </c>
      <c r="Q494" s="751"/>
      <c r="R494" s="751"/>
      <c r="S494" s="751"/>
      <c r="T494" s="751"/>
      <c r="U494" s="751"/>
      <c r="V494" s="752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79</v>
      </c>
      <c r="Q495" s="751"/>
      <c r="R495" s="751"/>
      <c r="S495" s="751"/>
      <c r="T495" s="751"/>
      <c r="U495" s="751"/>
      <c r="V495" s="752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1" t="s">
        <v>147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774</v>
      </c>
      <c r="B497" s="54" t="s">
        <v>775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8" t="s">
        <v>776</v>
      </c>
      <c r="Q497" s="748"/>
      <c r="R497" s="748"/>
      <c r="S497" s="748"/>
      <c r="T497" s="749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778</v>
      </c>
      <c r="B498" s="54" t="s">
        <v>779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781</v>
      </c>
      <c r="B499" s="54" t="s">
        <v>782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36" t="s">
        <v>783</v>
      </c>
      <c r="Q499" s="748"/>
      <c r="R499" s="748"/>
      <c r="S499" s="748"/>
      <c r="T499" s="749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785</v>
      </c>
      <c r="B500" s="54" t="s">
        <v>786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79</v>
      </c>
      <c r="Q501" s="751"/>
      <c r="R501" s="751"/>
      <c r="S501" s="751"/>
      <c r="T501" s="751"/>
      <c r="U501" s="751"/>
      <c r="V501" s="752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79</v>
      </c>
      <c r="Q502" s="751"/>
      <c r="R502" s="751"/>
      <c r="S502" s="751"/>
      <c r="T502" s="751"/>
      <c r="U502" s="751"/>
      <c r="V502" s="752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787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1" t="s">
        <v>147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788</v>
      </c>
      <c r="B505" s="54" t="s">
        <v>789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791</v>
      </c>
      <c r="B506" s="54" t="s">
        <v>792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93" t="s">
        <v>793</v>
      </c>
      <c r="Q506" s="748"/>
      <c r="R506" s="748"/>
      <c r="S506" s="748"/>
      <c r="T506" s="749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795</v>
      </c>
      <c r="B507" s="54" t="s">
        <v>796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48"/>
      <c r="R507" s="748"/>
      <c r="S507" s="748"/>
      <c r="T507" s="749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79</v>
      </c>
      <c r="Q508" s="751"/>
      <c r="R508" s="751"/>
      <c r="S508" s="751"/>
      <c r="T508" s="751"/>
      <c r="U508" s="751"/>
      <c r="V508" s="752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79</v>
      </c>
      <c r="Q509" s="751"/>
      <c r="R509" s="751"/>
      <c r="S509" s="751"/>
      <c r="T509" s="751"/>
      <c r="U509" s="751"/>
      <c r="V509" s="752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799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1" t="s">
        <v>147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800</v>
      </c>
      <c r="B512" s="54" t="s">
        <v>801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79</v>
      </c>
      <c r="Q513" s="751"/>
      <c r="R513" s="751"/>
      <c r="S513" s="751"/>
      <c r="T513" s="751"/>
      <c r="U513" s="751"/>
      <c r="V513" s="752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79</v>
      </c>
      <c r="Q514" s="751"/>
      <c r="R514" s="751"/>
      <c r="S514" s="751"/>
      <c r="T514" s="751"/>
      <c r="U514" s="751"/>
      <c r="V514" s="752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1" t="s">
        <v>178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803</v>
      </c>
      <c r="B516" s="54" t="s">
        <v>804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79</v>
      </c>
      <c r="Q517" s="751"/>
      <c r="R517" s="751"/>
      <c r="S517" s="751"/>
      <c r="T517" s="751"/>
      <c r="U517" s="751"/>
      <c r="V517" s="752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79</v>
      </c>
      <c r="Q518" s="751"/>
      <c r="R518" s="751"/>
      <c r="S518" s="751"/>
      <c r="T518" s="751"/>
      <c r="U518" s="751"/>
      <c r="V518" s="752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2" t="s">
        <v>806</v>
      </c>
      <c r="B519" s="803"/>
      <c r="C519" s="803"/>
      <c r="D519" s="803"/>
      <c r="E519" s="803"/>
      <c r="F519" s="803"/>
      <c r="G519" s="803"/>
      <c r="H519" s="803"/>
      <c r="I519" s="803"/>
      <c r="J519" s="803"/>
      <c r="K519" s="803"/>
      <c r="L519" s="803"/>
      <c r="M519" s="803"/>
      <c r="N519" s="803"/>
      <c r="O519" s="803"/>
      <c r="P519" s="803"/>
      <c r="Q519" s="803"/>
      <c r="R519" s="803"/>
      <c r="S519" s="803"/>
      <c r="T519" s="803"/>
      <c r="U519" s="803"/>
      <c r="V519" s="803"/>
      <c r="W519" s="803"/>
      <c r="X519" s="803"/>
      <c r="Y519" s="803"/>
      <c r="Z519" s="803"/>
      <c r="AA519" s="48"/>
      <c r="AB519" s="48"/>
      <c r="AC519" s="48"/>
    </row>
    <row r="520" spans="1:68" ht="16.5" customHeight="1" x14ac:dyDescent="0.25">
      <c r="A520" s="753" t="s">
        <v>806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1" t="s">
        <v>89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807</v>
      </c>
      <c r="B522" s="54" t="s">
        <v>808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68</v>
      </c>
      <c r="X522" s="741">
        <v>51</v>
      </c>
      <c r="Y522" s="742">
        <f t="shared" ref="Y522:Y537" si="93">IFERROR(IF(X522="",0,CEILING((X522/$H522),1)*$H522),"")</f>
        <v>52.800000000000004</v>
      </c>
      <c r="Z522" s="36">
        <f t="shared" ref="Z522:Z527" si="94">IFERROR(IF(Y522=0,"",ROUNDUP(Y522/H522,0)*0.01196),"")</f>
        <v>0.1196</v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54.47727272727272</v>
      </c>
      <c r="BN522" s="64">
        <f t="shared" ref="BN522:BN537" si="96">IFERROR(Y522*I522/H522,"0")</f>
        <v>56.400000000000006</v>
      </c>
      <c r="BO522" s="64">
        <f t="shared" ref="BO522:BO537" si="97">IFERROR(1/J522*(X522/H522),"0")</f>
        <v>9.2875874125874128E-2</v>
      </c>
      <c r="BP522" s="64">
        <f t="shared" ref="BP522:BP537" si="98">IFERROR(1/J522*(Y522/H522),"0")</f>
        <v>9.6153846153846159E-2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68</v>
      </c>
      <c r="X523" s="741">
        <v>4</v>
      </c>
      <c r="Y523" s="742">
        <f t="shared" si="93"/>
        <v>5.28</v>
      </c>
      <c r="Z523" s="36">
        <f t="shared" si="94"/>
        <v>1.196E-2</v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4.2727272727272725</v>
      </c>
      <c r="BN523" s="64">
        <f t="shared" si="96"/>
        <v>5.64</v>
      </c>
      <c r="BO523" s="64">
        <f t="shared" si="97"/>
        <v>7.2843822843822849E-3</v>
      </c>
      <c r="BP523" s="64">
        <f t="shared" si="98"/>
        <v>9.6153846153846159E-3</v>
      </c>
    </row>
    <row r="524" spans="1:68" ht="16.5" customHeight="1" x14ac:dyDescent="0.25">
      <c r="A524" s="54" t="s">
        <v>812</v>
      </c>
      <c r="B524" s="54" t="s">
        <v>813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68</v>
      </c>
      <c r="X525" s="741">
        <v>25</v>
      </c>
      <c r="Y525" s="742">
        <f t="shared" si="93"/>
        <v>26.400000000000002</v>
      </c>
      <c r="Z525" s="36">
        <f t="shared" si="94"/>
        <v>5.9799999999999999E-2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26.704545454545453</v>
      </c>
      <c r="BN525" s="64">
        <f t="shared" si="96"/>
        <v>28.200000000000003</v>
      </c>
      <c r="BO525" s="64">
        <f t="shared" si="97"/>
        <v>4.5527389277389273E-2</v>
      </c>
      <c r="BP525" s="64">
        <f t="shared" si="98"/>
        <v>4.807692307692308E-2</v>
      </c>
    </row>
    <row r="526" spans="1:68" ht="16.5" customHeight="1" x14ac:dyDescent="0.25">
      <c r="A526" s="54" t="s">
        <v>818</v>
      </c>
      <c r="B526" s="54" t="s">
        <v>819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68</v>
      </c>
      <c r="X527" s="741">
        <v>0</v>
      </c>
      <c r="Y527" s="742">
        <f t="shared" si="93"/>
        <v>0</v>
      </c>
      <c r="Z527" s="36" t="str">
        <f t="shared" si="94"/>
        <v/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824</v>
      </c>
      <c r="B528" s="54" t="s">
        <v>825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824</v>
      </c>
      <c r="B529" s="54" t="s">
        <v>826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827</v>
      </c>
      <c r="B530" s="54" t="s">
        <v>828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20" t="s">
        <v>829</v>
      </c>
      <c r="Q530" s="748"/>
      <c r="R530" s="748"/>
      <c r="S530" s="748"/>
      <c r="T530" s="749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customHeight="1" x14ac:dyDescent="0.25">
      <c r="A531" s="54" t="s">
        <v>830</v>
      </c>
      <c r="B531" s="54" t="s">
        <v>831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customHeight="1" x14ac:dyDescent="0.25">
      <c r="A532" s="54" t="s">
        <v>832</v>
      </c>
      <c r="B532" s="54" t="s">
        <v>833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00" t="s">
        <v>834</v>
      </c>
      <c r="Q532" s="748"/>
      <c r="R532" s="748"/>
      <c r="S532" s="748"/>
      <c r="T532" s="749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836</v>
      </c>
      <c r="B533" s="54" t="s">
        <v>837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customHeight="1" x14ac:dyDescent="0.25">
      <c r="A534" s="54" t="s">
        <v>836</v>
      </c>
      <c r="B534" s="54" t="s">
        <v>838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customHeight="1" x14ac:dyDescent="0.25">
      <c r="A535" s="54" t="s">
        <v>839</v>
      </c>
      <c r="B535" s="54" t="s">
        <v>840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11" t="s">
        <v>841</v>
      </c>
      <c r="Q535" s="748"/>
      <c r="R535" s="748"/>
      <c r="S535" s="748"/>
      <c r="T535" s="749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48"/>
      <c r="R536" s="748"/>
      <c r="S536" s="748"/>
      <c r="T536" s="749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845</v>
      </c>
      <c r="B537" s="54" t="s">
        <v>846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49" t="s">
        <v>847</v>
      </c>
      <c r="Q537" s="748"/>
      <c r="R537" s="748"/>
      <c r="S537" s="748"/>
      <c r="T537" s="749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79</v>
      </c>
      <c r="Q538" s="751"/>
      <c r="R538" s="751"/>
      <c r="S538" s="751"/>
      <c r="T538" s="751"/>
      <c r="U538" s="751"/>
      <c r="V538" s="752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15.15151515151515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16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0.19136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79</v>
      </c>
      <c r="Q539" s="751"/>
      <c r="R539" s="751"/>
      <c r="S539" s="751"/>
      <c r="T539" s="751"/>
      <c r="U539" s="751"/>
      <c r="V539" s="752"/>
      <c r="W539" s="37" t="s">
        <v>68</v>
      </c>
      <c r="X539" s="743">
        <f>IFERROR(SUM(X522:X537),"0")</f>
        <v>80</v>
      </c>
      <c r="Y539" s="743">
        <f>IFERROR(SUM(Y522:Y537),"0")</f>
        <v>84.48</v>
      </c>
      <c r="Z539" s="37"/>
      <c r="AA539" s="744"/>
      <c r="AB539" s="744"/>
      <c r="AC539" s="744"/>
    </row>
    <row r="540" spans="1:68" ht="14.25" customHeight="1" x14ac:dyDescent="0.25">
      <c r="A540" s="761" t="s">
        <v>136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68</v>
      </c>
      <c r="X541" s="741">
        <v>31</v>
      </c>
      <c r="Y541" s="742">
        <f>IFERROR(IF(X541="",0,CEILING((X541/$H541),1)*$H541),"")</f>
        <v>31.68</v>
      </c>
      <c r="Z541" s="36">
        <f>IFERROR(IF(Y541=0,"",ROUNDUP(Y541/H541,0)*0.01196),"")</f>
        <v>7.1760000000000004E-2</v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33.11363636363636</v>
      </c>
      <c r="BN541" s="64">
        <f>IFERROR(Y541*I541/H541,"0")</f>
        <v>33.839999999999996</v>
      </c>
      <c r="BO541" s="64">
        <f>IFERROR(1/J541*(X541/H541),"0")</f>
        <v>5.6453962703962704E-2</v>
      </c>
      <c r="BP541" s="64">
        <f>IFERROR(1/J541*(Y541/H541),"0")</f>
        <v>5.7692307692307696E-2</v>
      </c>
    </row>
    <row r="542" spans="1:68" ht="16.5" customHeight="1" x14ac:dyDescent="0.25">
      <c r="A542" s="54" t="s">
        <v>848</v>
      </c>
      <c r="B542" s="54" t="s">
        <v>851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6" t="s">
        <v>852</v>
      </c>
      <c r="Q542" s="748"/>
      <c r="R542" s="748"/>
      <c r="S542" s="748"/>
      <c r="T542" s="749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854</v>
      </c>
      <c r="B543" s="54" t="s">
        <v>855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48"/>
      <c r="R543" s="748"/>
      <c r="S543" s="748"/>
      <c r="T543" s="749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857</v>
      </c>
      <c r="B544" s="54" t="s">
        <v>858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1" t="s">
        <v>859</v>
      </c>
      <c r="Q544" s="748"/>
      <c r="R544" s="748"/>
      <c r="S544" s="748"/>
      <c r="T544" s="749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79</v>
      </c>
      <c r="Q545" s="751"/>
      <c r="R545" s="751"/>
      <c r="S545" s="751"/>
      <c r="T545" s="751"/>
      <c r="U545" s="751"/>
      <c r="V545" s="752"/>
      <c r="W545" s="37" t="s">
        <v>80</v>
      </c>
      <c r="X545" s="743">
        <f>IFERROR(X541/H541,"0")+IFERROR(X542/H542,"0")+IFERROR(X543/H543,"0")+IFERROR(X544/H544,"0")</f>
        <v>5.8712121212121211</v>
      </c>
      <c r="Y545" s="743">
        <f>IFERROR(Y541/H541,"0")+IFERROR(Y542/H542,"0")+IFERROR(Y543/H543,"0")+IFERROR(Y544/H544,"0")</f>
        <v>6</v>
      </c>
      <c r="Z545" s="743">
        <f>IFERROR(IF(Z541="",0,Z541),"0")+IFERROR(IF(Z542="",0,Z542),"0")+IFERROR(IF(Z543="",0,Z543),"0")+IFERROR(IF(Z544="",0,Z544),"0")</f>
        <v>7.1760000000000004E-2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79</v>
      </c>
      <c r="Q546" s="751"/>
      <c r="R546" s="751"/>
      <c r="S546" s="751"/>
      <c r="T546" s="751"/>
      <c r="U546" s="751"/>
      <c r="V546" s="752"/>
      <c r="W546" s="37" t="s">
        <v>68</v>
      </c>
      <c r="X546" s="743">
        <f>IFERROR(SUM(X541:X544),"0")</f>
        <v>31</v>
      </c>
      <c r="Y546" s="743">
        <f>IFERROR(SUM(Y541:Y544),"0")</f>
        <v>31.68</v>
      </c>
      <c r="Z546" s="37"/>
      <c r="AA546" s="744"/>
      <c r="AB546" s="744"/>
      <c r="AC546" s="744"/>
    </row>
    <row r="547" spans="1:68" ht="14.25" customHeight="1" x14ac:dyDescent="0.25">
      <c r="A547" s="761" t="s">
        <v>147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85" t="s">
        <v>862</v>
      </c>
      <c r="Q548" s="748"/>
      <c r="R548" s="748"/>
      <c r="S548" s="748"/>
      <c r="T548" s="749"/>
      <c r="U548" s="34"/>
      <c r="V548" s="34"/>
      <c r="W548" s="35" t="s">
        <v>68</v>
      </c>
      <c r="X548" s="741">
        <v>35</v>
      </c>
      <c r="Y548" s="742">
        <f t="shared" ref="Y548:Y559" si="99">IFERROR(IF(X548="",0,CEILING((X548/$H548),1)*$H548),"")</f>
        <v>36.96</v>
      </c>
      <c r="Z548" s="36">
        <f>IFERROR(IF(Y548=0,"",ROUNDUP(Y548/H548,0)*0.01196),"")</f>
        <v>8.3720000000000003E-2</v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37.386363636363633</v>
      </c>
      <c r="BN548" s="64">
        <f t="shared" ref="BN548:BN559" si="101">IFERROR(Y548*I548/H548,"0")</f>
        <v>39.479999999999997</v>
      </c>
      <c r="BO548" s="64">
        <f t="shared" ref="BO548:BO559" si="102">IFERROR(1/J548*(X548/H548),"0")</f>
        <v>6.3738344988344992E-2</v>
      </c>
      <c r="BP548" s="64">
        <f t="shared" ref="BP548:BP559" si="103">IFERROR(1/J548*(Y548/H548),"0")</f>
        <v>6.7307692307692318E-2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79" t="s">
        <v>866</v>
      </c>
      <c r="Q549" s="748"/>
      <c r="R549" s="748"/>
      <c r="S549" s="748"/>
      <c r="T549" s="749"/>
      <c r="U549" s="34"/>
      <c r="V549" s="34"/>
      <c r="W549" s="35" t="s">
        <v>68</v>
      </c>
      <c r="X549" s="741">
        <v>36</v>
      </c>
      <c r="Y549" s="742">
        <f t="shared" si="99"/>
        <v>36.96</v>
      </c>
      <c r="Z549" s="36">
        <f>IFERROR(IF(Y549=0,"",ROUNDUP(Y549/H549,0)*0.01196),"")</f>
        <v>8.3720000000000003E-2</v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38.454545454545453</v>
      </c>
      <c r="BN549" s="64">
        <f t="shared" si="101"/>
        <v>39.479999999999997</v>
      </c>
      <c r="BO549" s="64">
        <f t="shared" si="102"/>
        <v>6.555944055944056E-2</v>
      </c>
      <c r="BP549" s="64">
        <f t="shared" si="103"/>
        <v>6.7307692307692318E-2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22" t="s">
        <v>870</v>
      </c>
      <c r="Q550" s="748"/>
      <c r="R550" s="748"/>
      <c r="S550" s="748"/>
      <c r="T550" s="749"/>
      <c r="U550" s="34"/>
      <c r="V550" s="34"/>
      <c r="W550" s="35" t="s">
        <v>68</v>
      </c>
      <c r="X550" s="741">
        <v>8</v>
      </c>
      <c r="Y550" s="742">
        <f t="shared" si="99"/>
        <v>10.56</v>
      </c>
      <c r="Z550" s="36">
        <f>IFERROR(IF(Y550=0,"",ROUNDUP(Y550/H550,0)*0.01196),"")</f>
        <v>2.392E-2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8.545454545454545</v>
      </c>
      <c r="BN550" s="64">
        <f t="shared" si="101"/>
        <v>11.28</v>
      </c>
      <c r="BO550" s="64">
        <f t="shared" si="102"/>
        <v>1.456876456876457E-2</v>
      </c>
      <c r="BP550" s="64">
        <f t="shared" si="103"/>
        <v>1.9230769230769232E-2</v>
      </c>
    </row>
    <row r="551" spans="1:68" ht="27" customHeight="1" x14ac:dyDescent="0.25">
      <c r="A551" s="54" t="s">
        <v>872</v>
      </c>
      <c r="B551" s="54" t="s">
        <v>873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57" t="s">
        <v>874</v>
      </c>
      <c r="Q551" s="748"/>
      <c r="R551" s="748"/>
      <c r="S551" s="748"/>
      <c r="T551" s="749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875</v>
      </c>
      <c r="B552" s="54" t="s">
        <v>876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797" t="s">
        <v>877</v>
      </c>
      <c r="Q552" s="748"/>
      <c r="R552" s="748"/>
      <c r="S552" s="748"/>
      <c r="T552" s="749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875</v>
      </c>
      <c r="B553" s="54" t="s">
        <v>878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38" t="s">
        <v>879</v>
      </c>
      <c r="Q553" s="748"/>
      <c r="R553" s="748"/>
      <c r="S553" s="748"/>
      <c r="T553" s="749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875</v>
      </c>
      <c r="B554" s="54" t="s">
        <v>880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4301031418</v>
      </c>
      <c r="D555" s="745">
        <v>4680115882102</v>
      </c>
      <c r="E555" s="746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1064" t="s">
        <v>884</v>
      </c>
      <c r="Q555" s="748"/>
      <c r="R555" s="748"/>
      <c r="S555" s="748"/>
      <c r="T555" s="749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882</v>
      </c>
      <c r="B556" s="54" t="s">
        <v>885</v>
      </c>
      <c r="C556" s="31">
        <v>4301031251</v>
      </c>
      <c r="D556" s="745">
        <v>4680115882102</v>
      </c>
      <c r="E556" s="746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48"/>
      <c r="R556" s="748"/>
      <c r="S556" s="748"/>
      <c r="T556" s="749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887</v>
      </c>
      <c r="B557" s="54" t="s">
        <v>888</v>
      </c>
      <c r="C557" s="31">
        <v>4301031417</v>
      </c>
      <c r="D557" s="745">
        <v>4680115882096</v>
      </c>
      <c r="E557" s="746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9" t="s">
        <v>889</v>
      </c>
      <c r="Q557" s="748"/>
      <c r="R557" s="748"/>
      <c r="S557" s="748"/>
      <c r="T557" s="749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887</v>
      </c>
      <c r="B558" s="54" t="s">
        <v>890</v>
      </c>
      <c r="C558" s="31">
        <v>4301031253</v>
      </c>
      <c r="D558" s="745">
        <v>4680115882096</v>
      </c>
      <c r="E558" s="746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9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48"/>
      <c r="R558" s="748"/>
      <c r="S558" s="748"/>
      <c r="T558" s="749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887</v>
      </c>
      <c r="B559" s="54" t="s">
        <v>892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14.962121212121211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16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0.19136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43">
        <f>IFERROR(SUM(X548:X559),"0")</f>
        <v>79</v>
      </c>
      <c r="Y561" s="743">
        <f>IFERROR(SUM(Y548:Y559),"0")</f>
        <v>84.48</v>
      </c>
      <c r="Z561" s="37"/>
      <c r="AA561" s="744"/>
      <c r="AB561" s="744"/>
      <c r="AC561" s="744"/>
    </row>
    <row r="562" spans="1:68" ht="14.25" customHeight="1" x14ac:dyDescent="0.25">
      <c r="A562" s="761" t="s">
        <v>63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893</v>
      </c>
      <c r="B563" s="54" t="s">
        <v>894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899</v>
      </c>
      <c r="B565" s="54" t="s">
        <v>900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79</v>
      </c>
      <c r="Q566" s="751"/>
      <c r="R566" s="751"/>
      <c r="S566" s="751"/>
      <c r="T566" s="751"/>
      <c r="U566" s="751"/>
      <c r="V566" s="752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79</v>
      </c>
      <c r="Q567" s="751"/>
      <c r="R567" s="751"/>
      <c r="S567" s="751"/>
      <c r="T567" s="751"/>
      <c r="U567" s="751"/>
      <c r="V567" s="752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1" t="s">
        <v>178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902</v>
      </c>
      <c r="B569" s="54" t="s">
        <v>903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905</v>
      </c>
      <c r="B570" s="54" t="s">
        <v>906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0" t="s">
        <v>907</v>
      </c>
      <c r="Q570" s="748"/>
      <c r="R570" s="748"/>
      <c r="S570" s="748"/>
      <c r="T570" s="749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79</v>
      </c>
      <c r="Q571" s="751"/>
      <c r="R571" s="751"/>
      <c r="S571" s="751"/>
      <c r="T571" s="751"/>
      <c r="U571" s="751"/>
      <c r="V571" s="752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79</v>
      </c>
      <c r="Q572" s="751"/>
      <c r="R572" s="751"/>
      <c r="S572" s="751"/>
      <c r="T572" s="751"/>
      <c r="U572" s="751"/>
      <c r="V572" s="752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2" t="s">
        <v>908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48"/>
      <c r="AB573" s="48"/>
      <c r="AC573" s="48"/>
    </row>
    <row r="574" spans="1:68" ht="16.5" customHeight="1" x14ac:dyDescent="0.25">
      <c r="A574" s="753" t="s">
        <v>908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1" t="s">
        <v>89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909</v>
      </c>
      <c r="B576" s="54" t="s">
        <v>910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3" t="s">
        <v>912</v>
      </c>
      <c r="Q576" s="748"/>
      <c r="R576" s="748"/>
      <c r="S576" s="748"/>
      <c r="T576" s="749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2" t="s">
        <v>914</v>
      </c>
      <c r="B579" s="803"/>
      <c r="C579" s="803"/>
      <c r="D579" s="803"/>
      <c r="E579" s="803"/>
      <c r="F579" s="803"/>
      <c r="G579" s="803"/>
      <c r="H579" s="803"/>
      <c r="I579" s="803"/>
      <c r="J579" s="803"/>
      <c r="K579" s="803"/>
      <c r="L579" s="803"/>
      <c r="M579" s="803"/>
      <c r="N579" s="803"/>
      <c r="O579" s="803"/>
      <c r="P579" s="803"/>
      <c r="Q579" s="803"/>
      <c r="R579" s="803"/>
      <c r="S579" s="803"/>
      <c r="T579" s="803"/>
      <c r="U579" s="803"/>
      <c r="V579" s="803"/>
      <c r="W579" s="803"/>
      <c r="X579" s="803"/>
      <c r="Y579" s="803"/>
      <c r="Z579" s="803"/>
      <c r="AA579" s="48"/>
      <c r="AB579" s="48"/>
      <c r="AC579" s="48"/>
    </row>
    <row r="580" spans="1:68" ht="16.5" customHeight="1" x14ac:dyDescent="0.25">
      <c r="A580" s="753" t="s">
        <v>914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1" t="s">
        <v>89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915</v>
      </c>
      <c r="B582" s="54" t="s">
        <v>916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6" t="s">
        <v>917</v>
      </c>
      <c r="Q582" s="748"/>
      <c r="R582" s="748"/>
      <c r="S582" s="748"/>
      <c r="T582" s="749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customHeight="1" x14ac:dyDescent="0.25">
      <c r="A583" s="54" t="s">
        <v>919</v>
      </c>
      <c r="B583" s="54" t="s">
        <v>920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9" t="s">
        <v>921</v>
      </c>
      <c r="Q583" s="748"/>
      <c r="R583" s="748"/>
      <c r="S583" s="748"/>
      <c r="T583" s="749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923</v>
      </c>
      <c r="B584" s="54" t="s">
        <v>924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74" t="s">
        <v>925</v>
      </c>
      <c r="Q584" s="748"/>
      <c r="R584" s="748"/>
      <c r="S584" s="748"/>
      <c r="T584" s="749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customHeight="1" x14ac:dyDescent="0.25">
      <c r="A585" s="54" t="s">
        <v>927</v>
      </c>
      <c r="B585" s="54" t="s">
        <v>928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84" t="s">
        <v>929</v>
      </c>
      <c r="Q585" s="748"/>
      <c r="R585" s="748"/>
      <c r="S585" s="748"/>
      <c r="T585" s="749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customHeight="1" x14ac:dyDescent="0.25">
      <c r="A586" s="54" t="s">
        <v>931</v>
      </c>
      <c r="B586" s="54" t="s">
        <v>932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4" t="s">
        <v>933</v>
      </c>
      <c r="Q586" s="748"/>
      <c r="R586" s="748"/>
      <c r="S586" s="748"/>
      <c r="T586" s="749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customHeight="1" x14ac:dyDescent="0.25">
      <c r="A587" s="54" t="s">
        <v>934</v>
      </c>
      <c r="B587" s="54" t="s">
        <v>935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5" t="s">
        <v>936</v>
      </c>
      <c r="Q587" s="748"/>
      <c r="R587" s="748"/>
      <c r="S587" s="748"/>
      <c r="T587" s="749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customHeight="1" x14ac:dyDescent="0.25">
      <c r="A588" s="54" t="s">
        <v>937</v>
      </c>
      <c r="B588" s="54" t="s">
        <v>938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7" t="s">
        <v>939</v>
      </c>
      <c r="Q588" s="748"/>
      <c r="R588" s="748"/>
      <c r="S588" s="748"/>
      <c r="T588" s="749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79</v>
      </c>
      <c r="Q589" s="751"/>
      <c r="R589" s="751"/>
      <c r="S589" s="751"/>
      <c r="T589" s="751"/>
      <c r="U589" s="751"/>
      <c r="V589" s="752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79</v>
      </c>
      <c r="Q590" s="751"/>
      <c r="R590" s="751"/>
      <c r="S590" s="751"/>
      <c r="T590" s="751"/>
      <c r="U590" s="751"/>
      <c r="V590" s="752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1" t="s">
        <v>136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940</v>
      </c>
      <c r="B592" s="54" t="s">
        <v>941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3" t="s">
        <v>942</v>
      </c>
      <c r="Q592" s="748"/>
      <c r="R592" s="748"/>
      <c r="S592" s="748"/>
      <c r="T592" s="749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944</v>
      </c>
      <c r="B593" s="54" t="s">
        <v>945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3" t="s">
        <v>946</v>
      </c>
      <c r="Q593" s="748"/>
      <c r="R593" s="748"/>
      <c r="S593" s="748"/>
      <c r="T593" s="749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947</v>
      </c>
      <c r="B594" s="54" t="s">
        <v>948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60" t="s">
        <v>949</v>
      </c>
      <c r="Q594" s="748"/>
      <c r="R594" s="748"/>
      <c r="S594" s="748"/>
      <c r="T594" s="749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951</v>
      </c>
      <c r="B595" s="54" t="s">
        <v>952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47" t="s">
        <v>953</v>
      </c>
      <c r="Q595" s="748"/>
      <c r="R595" s="748"/>
      <c r="S595" s="748"/>
      <c r="T595" s="749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79</v>
      </c>
      <c r="Q596" s="751"/>
      <c r="R596" s="751"/>
      <c r="S596" s="751"/>
      <c r="T596" s="751"/>
      <c r="U596" s="751"/>
      <c r="V596" s="752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79</v>
      </c>
      <c r="Q597" s="751"/>
      <c r="R597" s="751"/>
      <c r="S597" s="751"/>
      <c r="T597" s="751"/>
      <c r="U597" s="751"/>
      <c r="V597" s="752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1" t="s">
        <v>147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954</v>
      </c>
      <c r="B599" s="54" t="s">
        <v>955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48"/>
      <c r="R599" s="748"/>
      <c r="S599" s="748"/>
      <c r="T599" s="749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customHeight="1" x14ac:dyDescent="0.25">
      <c r="A600" s="54" t="s">
        <v>958</v>
      </c>
      <c r="B600" s="54" t="s">
        <v>959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9" t="s">
        <v>960</v>
      </c>
      <c r="Q600" s="748"/>
      <c r="R600" s="748"/>
      <c r="S600" s="748"/>
      <c r="T600" s="749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customHeight="1" x14ac:dyDescent="0.25">
      <c r="A601" s="54" t="s">
        <v>962</v>
      </c>
      <c r="B601" s="54" t="s">
        <v>963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3" t="s">
        <v>964</v>
      </c>
      <c r="Q601" s="748"/>
      <c r="R601" s="748"/>
      <c r="S601" s="748"/>
      <c r="T601" s="749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customHeight="1" x14ac:dyDescent="0.25">
      <c r="A602" s="54" t="s">
        <v>966</v>
      </c>
      <c r="B602" s="54" t="s">
        <v>967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988" t="s">
        <v>968</v>
      </c>
      <c r="Q602" s="748"/>
      <c r="R602" s="748"/>
      <c r="S602" s="748"/>
      <c r="T602" s="749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customHeight="1" x14ac:dyDescent="0.25">
      <c r="A603" s="54" t="s">
        <v>970</v>
      </c>
      <c r="B603" s="54" t="s">
        <v>971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6" t="s">
        <v>972</v>
      </c>
      <c r="Q603" s="748"/>
      <c r="R603" s="748"/>
      <c r="S603" s="748"/>
      <c r="T603" s="749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customHeight="1" x14ac:dyDescent="0.25">
      <c r="A604" s="54" t="s">
        <v>974</v>
      </c>
      <c r="B604" s="54" t="s">
        <v>975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996" t="s">
        <v>976</v>
      </c>
      <c r="Q604" s="748"/>
      <c r="R604" s="748"/>
      <c r="S604" s="748"/>
      <c r="T604" s="749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customHeight="1" x14ac:dyDescent="0.25">
      <c r="A605" s="54" t="s">
        <v>977</v>
      </c>
      <c r="B605" s="54" t="s">
        <v>978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5" t="s">
        <v>979</v>
      </c>
      <c r="Q605" s="748"/>
      <c r="R605" s="748"/>
      <c r="S605" s="748"/>
      <c r="T605" s="749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79</v>
      </c>
      <c r="Q606" s="751"/>
      <c r="R606" s="751"/>
      <c r="S606" s="751"/>
      <c r="T606" s="751"/>
      <c r="U606" s="751"/>
      <c r="V606" s="752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79</v>
      </c>
      <c r="Q607" s="751"/>
      <c r="R607" s="751"/>
      <c r="S607" s="751"/>
      <c r="T607" s="751"/>
      <c r="U607" s="751"/>
      <c r="V607" s="752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1" t="s">
        <v>63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980</v>
      </c>
      <c r="B609" s="54" t="s">
        <v>981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2" t="s">
        <v>982</v>
      </c>
      <c r="Q609" s="748"/>
      <c r="R609" s="748"/>
      <c r="S609" s="748"/>
      <c r="T609" s="749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980</v>
      </c>
      <c r="B610" s="54" t="s">
        <v>984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2" t="s">
        <v>985</v>
      </c>
      <c r="Q610" s="748"/>
      <c r="R610" s="748"/>
      <c r="S610" s="748"/>
      <c r="T610" s="749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986</v>
      </c>
      <c r="B611" s="54" t="s">
        <v>987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82" t="s">
        <v>988</v>
      </c>
      <c r="Q611" s="748"/>
      <c r="R611" s="748"/>
      <c r="S611" s="748"/>
      <c r="T611" s="749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990</v>
      </c>
      <c r="B612" s="54" t="s">
        <v>991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990" t="s">
        <v>992</v>
      </c>
      <c r="Q612" s="748"/>
      <c r="R612" s="748"/>
      <c r="S612" s="748"/>
      <c r="T612" s="749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993</v>
      </c>
      <c r="B613" s="54" t="s">
        <v>994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8" t="s">
        <v>995</v>
      </c>
      <c r="Q613" s="748"/>
      <c r="R613" s="748"/>
      <c r="S613" s="748"/>
      <c r="T613" s="749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79</v>
      </c>
      <c r="Q614" s="751"/>
      <c r="R614" s="751"/>
      <c r="S614" s="751"/>
      <c r="T614" s="751"/>
      <c r="U614" s="751"/>
      <c r="V614" s="752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79</v>
      </c>
      <c r="Q615" s="751"/>
      <c r="R615" s="751"/>
      <c r="S615" s="751"/>
      <c r="T615" s="751"/>
      <c r="U615" s="751"/>
      <c r="V615" s="752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1" t="s">
        <v>178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996</v>
      </c>
      <c r="B617" s="54" t="s">
        <v>997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6" t="s">
        <v>998</v>
      </c>
      <c r="Q617" s="748"/>
      <c r="R617" s="748"/>
      <c r="S617" s="748"/>
      <c r="T617" s="749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996</v>
      </c>
      <c r="B618" s="54" t="s">
        <v>1000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33" t="s">
        <v>1001</v>
      </c>
      <c r="Q618" s="748"/>
      <c r="R618" s="748"/>
      <c r="S618" s="748"/>
      <c r="T618" s="749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1002</v>
      </c>
      <c r="B619" s="54" t="s">
        <v>1003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6" t="s">
        <v>1004</v>
      </c>
      <c r="Q619" s="748"/>
      <c r="R619" s="748"/>
      <c r="S619" s="748"/>
      <c r="T619" s="749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1002</v>
      </c>
      <c r="B620" s="54" t="s">
        <v>1006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9" t="s">
        <v>1007</v>
      </c>
      <c r="Q620" s="748"/>
      <c r="R620" s="748"/>
      <c r="S620" s="748"/>
      <c r="T620" s="749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79</v>
      </c>
      <c r="Q621" s="751"/>
      <c r="R621" s="751"/>
      <c r="S621" s="751"/>
      <c r="T621" s="751"/>
      <c r="U621" s="751"/>
      <c r="V621" s="752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79</v>
      </c>
      <c r="Q622" s="751"/>
      <c r="R622" s="751"/>
      <c r="S622" s="751"/>
      <c r="T622" s="751"/>
      <c r="U622" s="751"/>
      <c r="V622" s="752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1008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1" t="s">
        <v>89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1009</v>
      </c>
      <c r="B625" s="54" t="s">
        <v>1010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48"/>
      <c r="R625" s="748"/>
      <c r="S625" s="748"/>
      <c r="T625" s="749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1013</v>
      </c>
      <c r="B626" s="54" t="s">
        <v>1014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2" t="s">
        <v>1015</v>
      </c>
      <c r="Q626" s="748"/>
      <c r="R626" s="748"/>
      <c r="S626" s="748"/>
      <c r="T626" s="749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79</v>
      </c>
      <c r="Q627" s="751"/>
      <c r="R627" s="751"/>
      <c r="S627" s="751"/>
      <c r="T627" s="751"/>
      <c r="U627" s="751"/>
      <c r="V627" s="752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79</v>
      </c>
      <c r="Q628" s="751"/>
      <c r="R628" s="751"/>
      <c r="S628" s="751"/>
      <c r="T628" s="751"/>
      <c r="U628" s="751"/>
      <c r="V628" s="752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1" t="s">
        <v>136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1017</v>
      </c>
      <c r="B630" s="54" t="s">
        <v>1018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04" t="s">
        <v>1019</v>
      </c>
      <c r="Q630" s="748"/>
      <c r="R630" s="748"/>
      <c r="S630" s="748"/>
      <c r="T630" s="749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79</v>
      </c>
      <c r="Q631" s="751"/>
      <c r="R631" s="751"/>
      <c r="S631" s="751"/>
      <c r="T631" s="751"/>
      <c r="U631" s="751"/>
      <c r="V631" s="752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79</v>
      </c>
      <c r="Q632" s="751"/>
      <c r="R632" s="751"/>
      <c r="S632" s="751"/>
      <c r="T632" s="751"/>
      <c r="U632" s="751"/>
      <c r="V632" s="752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1" t="s">
        <v>147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1021</v>
      </c>
      <c r="B634" s="54" t="s">
        <v>1022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18" t="s">
        <v>1023</v>
      </c>
      <c r="Q634" s="748"/>
      <c r="R634" s="748"/>
      <c r="S634" s="748"/>
      <c r="T634" s="749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79</v>
      </c>
      <c r="Q635" s="751"/>
      <c r="R635" s="751"/>
      <c r="S635" s="751"/>
      <c r="T635" s="751"/>
      <c r="U635" s="751"/>
      <c r="V635" s="752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79</v>
      </c>
      <c r="Q636" s="751"/>
      <c r="R636" s="751"/>
      <c r="S636" s="751"/>
      <c r="T636" s="751"/>
      <c r="U636" s="751"/>
      <c r="V636" s="752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1" t="s">
        <v>63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1025</v>
      </c>
      <c r="B638" s="54" t="s">
        <v>1026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8" t="s">
        <v>1027</v>
      </c>
      <c r="Q638" s="748"/>
      <c r="R638" s="748"/>
      <c r="S638" s="748"/>
      <c r="T638" s="749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1029</v>
      </c>
      <c r="B639" s="54" t="s">
        <v>1030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0" t="s">
        <v>1031</v>
      </c>
      <c r="Q639" s="748"/>
      <c r="R639" s="748"/>
      <c r="S639" s="748"/>
      <c r="T639" s="749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79</v>
      </c>
      <c r="Q640" s="751"/>
      <c r="R640" s="751"/>
      <c r="S640" s="751"/>
      <c r="T640" s="751"/>
      <c r="U640" s="751"/>
      <c r="V640" s="752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79</v>
      </c>
      <c r="Q641" s="751"/>
      <c r="R641" s="751"/>
      <c r="S641" s="751"/>
      <c r="T641" s="751"/>
      <c r="U641" s="751"/>
      <c r="V641" s="752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82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83"/>
      <c r="P642" s="866" t="s">
        <v>1033</v>
      </c>
      <c r="Q642" s="867"/>
      <c r="R642" s="867"/>
      <c r="S642" s="867"/>
      <c r="T642" s="867"/>
      <c r="U642" s="867"/>
      <c r="V642" s="868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2156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2262.1799999999998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83"/>
      <c r="P643" s="866" t="s">
        <v>1034</v>
      </c>
      <c r="Q643" s="867"/>
      <c r="R643" s="867"/>
      <c r="S643" s="867"/>
      <c r="T643" s="867"/>
      <c r="U643" s="867"/>
      <c r="V643" s="868"/>
      <c r="W643" s="37" t="s">
        <v>68</v>
      </c>
      <c r="X643" s="743">
        <f>IFERROR(SUM(BM22:BM639),"0")</f>
        <v>2274.0553061219825</v>
      </c>
      <c r="Y643" s="743">
        <f>IFERROR(SUM(BN22:BN639),"0")</f>
        <v>2385.942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83"/>
      <c r="P644" s="866" t="s">
        <v>1035</v>
      </c>
      <c r="Q644" s="867"/>
      <c r="R644" s="867"/>
      <c r="S644" s="867"/>
      <c r="T644" s="867"/>
      <c r="U644" s="867"/>
      <c r="V644" s="868"/>
      <c r="W644" s="37" t="s">
        <v>1036</v>
      </c>
      <c r="X644" s="38">
        <f>ROUNDUP(SUM(BO22:BO639),0)</f>
        <v>4</v>
      </c>
      <c r="Y644" s="38">
        <f>ROUNDUP(SUM(BP22:BP639),0)</f>
        <v>4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83"/>
      <c r="P645" s="866" t="s">
        <v>1037</v>
      </c>
      <c r="Q645" s="867"/>
      <c r="R645" s="867"/>
      <c r="S645" s="867"/>
      <c r="T645" s="867"/>
      <c r="U645" s="867"/>
      <c r="V645" s="868"/>
      <c r="W645" s="37" t="s">
        <v>68</v>
      </c>
      <c r="X645" s="743">
        <f>GrossWeightTotal+PalletQtyTotal*25</f>
        <v>2374.0553061219825</v>
      </c>
      <c r="Y645" s="743">
        <f>GrossWeightTotalR+PalletQtyTotalR*25</f>
        <v>2485.942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83"/>
      <c r="P646" s="866" t="s">
        <v>1038</v>
      </c>
      <c r="Q646" s="867"/>
      <c r="R646" s="867"/>
      <c r="S646" s="867"/>
      <c r="T646" s="867"/>
      <c r="U646" s="867"/>
      <c r="V646" s="868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384.65434543669841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403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83"/>
      <c r="P647" s="866" t="s">
        <v>1039</v>
      </c>
      <c r="Q647" s="867"/>
      <c r="R647" s="867"/>
      <c r="S647" s="867"/>
      <c r="T647" s="867"/>
      <c r="U647" s="867"/>
      <c r="V647" s="868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4.4601300000000004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2" t="s">
        <v>87</v>
      </c>
      <c r="D649" s="790"/>
      <c r="E649" s="790"/>
      <c r="F649" s="790"/>
      <c r="G649" s="790"/>
      <c r="H649" s="791"/>
      <c r="I649" s="762" t="s">
        <v>293</v>
      </c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1"/>
      <c r="X649" s="762" t="s">
        <v>631</v>
      </c>
      <c r="Y649" s="791"/>
      <c r="Z649" s="762" t="s">
        <v>716</v>
      </c>
      <c r="AA649" s="790"/>
      <c r="AB649" s="790"/>
      <c r="AC649" s="791"/>
      <c r="AD649" s="738" t="s">
        <v>806</v>
      </c>
      <c r="AE649" s="738" t="s">
        <v>908</v>
      </c>
      <c r="AF649" s="762" t="s">
        <v>914</v>
      </c>
      <c r="AG649" s="791"/>
    </row>
    <row r="650" spans="1:33" ht="14.25" customHeight="1" thickTop="1" x14ac:dyDescent="0.2">
      <c r="A650" s="1007" t="s">
        <v>1042</v>
      </c>
      <c r="B650" s="762" t="s">
        <v>62</v>
      </c>
      <c r="C650" s="762" t="s">
        <v>88</v>
      </c>
      <c r="D650" s="762" t="s">
        <v>115</v>
      </c>
      <c r="E650" s="762" t="s">
        <v>186</v>
      </c>
      <c r="F650" s="762" t="s">
        <v>212</v>
      </c>
      <c r="G650" s="762" t="s">
        <v>259</v>
      </c>
      <c r="H650" s="762" t="s">
        <v>87</v>
      </c>
      <c r="I650" s="762" t="s">
        <v>294</v>
      </c>
      <c r="J650" s="762" t="s">
        <v>318</v>
      </c>
      <c r="K650" s="762" t="s">
        <v>390</v>
      </c>
      <c r="L650" s="762" t="s">
        <v>410</v>
      </c>
      <c r="M650" s="762" t="s">
        <v>435</v>
      </c>
      <c r="N650" s="739"/>
      <c r="O650" s="762" t="s">
        <v>462</v>
      </c>
      <c r="P650" s="762" t="s">
        <v>465</v>
      </c>
      <c r="Q650" s="762" t="s">
        <v>474</v>
      </c>
      <c r="R650" s="762" t="s">
        <v>492</v>
      </c>
      <c r="S650" s="762" t="s">
        <v>505</v>
      </c>
      <c r="T650" s="762" t="s">
        <v>518</v>
      </c>
      <c r="U650" s="762" t="s">
        <v>531</v>
      </c>
      <c r="V650" s="762" t="s">
        <v>535</v>
      </c>
      <c r="W650" s="762" t="s">
        <v>618</v>
      </c>
      <c r="X650" s="762" t="s">
        <v>632</v>
      </c>
      <c r="Y650" s="762" t="s">
        <v>673</v>
      </c>
      <c r="Z650" s="762" t="s">
        <v>717</v>
      </c>
      <c r="AA650" s="762" t="s">
        <v>770</v>
      </c>
      <c r="AB650" s="762" t="s">
        <v>787</v>
      </c>
      <c r="AC650" s="762" t="s">
        <v>799</v>
      </c>
      <c r="AD650" s="762" t="s">
        <v>806</v>
      </c>
      <c r="AE650" s="762" t="s">
        <v>908</v>
      </c>
      <c r="AF650" s="762" t="s">
        <v>914</v>
      </c>
      <c r="AG650" s="762" t="s">
        <v>1008</v>
      </c>
    </row>
    <row r="651" spans="1:33" ht="13.5" customHeight="1" thickBot="1" x14ac:dyDescent="0.25">
      <c r="A651" s="1008"/>
      <c r="B651" s="763"/>
      <c r="C651" s="763"/>
      <c r="D651" s="763"/>
      <c r="E651" s="763"/>
      <c r="F651" s="763"/>
      <c r="G651" s="763"/>
      <c r="H651" s="763"/>
      <c r="I651" s="763"/>
      <c r="J651" s="763"/>
      <c r="K651" s="763"/>
      <c r="L651" s="763"/>
      <c r="M651" s="763"/>
      <c r="N651" s="739"/>
      <c r="O651" s="763"/>
      <c r="P651" s="763"/>
      <c r="Q651" s="763"/>
      <c r="R651" s="763"/>
      <c r="S651" s="763"/>
      <c r="T651" s="763"/>
      <c r="U651" s="763"/>
      <c r="V651" s="763"/>
      <c r="W651" s="763"/>
      <c r="X651" s="763"/>
      <c r="Y651" s="763"/>
      <c r="Z651" s="763"/>
      <c r="AA651" s="763"/>
      <c r="AB651" s="763"/>
      <c r="AC651" s="763"/>
      <c r="AD651" s="763"/>
      <c r="AE651" s="763"/>
      <c r="AF651" s="763"/>
      <c r="AG651" s="763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0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68.400000000000006</v>
      </c>
      <c r="E652" s="46">
        <f>IFERROR(Y92*1,"0")+IFERROR(Y93*1,"0")+IFERROR(Y94*1,"0")+IFERROR(Y98*1,"0")+IFERROR(Y99*1,"0")+IFERROR(Y100*1,"0")+IFERROR(Y101*1,"0")+IFERROR(Y102*1,"0")+IFERROR(Y103*1,"0")+IFERROR(Y104*1,"0")</f>
        <v>69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120.6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199.14000000000001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519.6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33.6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98.699999999999989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717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225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10.5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200.64000000000001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132:V132"/>
    <mergeCell ref="P72:T72"/>
    <mergeCell ref="N17:N18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A20:Z20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342:T342"/>
    <mergeCell ref="P317:T317"/>
    <mergeCell ref="P146:T146"/>
    <mergeCell ref="D152:E152"/>
    <mergeCell ref="D394:E394"/>
    <mergeCell ref="D450:E450"/>
    <mergeCell ref="D223:E223"/>
    <mergeCell ref="P365:T365"/>
    <mergeCell ref="P62:T6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P270:T270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36:T36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A9:C9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164:T164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B17:AB18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7:V57"/>
    <mergeCell ref="A621:O622"/>
    <mergeCell ref="K650:K651"/>
    <mergeCell ref="G17:G18"/>
    <mergeCell ref="P171:V171"/>
    <mergeCell ref="A403:Z403"/>
    <mergeCell ref="P121:V121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A59:Z59"/>
    <mergeCell ref="P222:T222"/>
    <mergeCell ref="P193:T193"/>
    <mergeCell ref="A650:A651"/>
    <mergeCell ref="A66:Z66"/>
    <mergeCell ref="C650:C651"/>
    <mergeCell ref="P41:V41"/>
    <mergeCell ref="D181:E181"/>
    <mergeCell ref="J650:J651"/>
    <mergeCell ref="P327:T327"/>
    <mergeCell ref="P500:T500"/>
    <mergeCell ref="P621:V621"/>
    <mergeCell ref="P105:V105"/>
    <mergeCell ref="A571:O572"/>
    <mergeCell ref="A562:Z562"/>
    <mergeCell ref="D39:E39"/>
    <mergeCell ref="A160:Z160"/>
    <mergeCell ref="A598:Z598"/>
    <mergeCell ref="P577:V577"/>
    <mergeCell ref="P535:T535"/>
    <mergeCell ref="I650:I651"/>
    <mergeCell ref="A580:Z580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A501:O502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P204:T204"/>
    <mergeCell ref="P446:T446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A199:O200"/>
    <mergeCell ref="D555:E555"/>
    <mergeCell ref="P609:T609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5:C5"/>
    <mergeCell ref="D548:E548"/>
    <mergeCell ref="A492:Z492"/>
    <mergeCell ref="P406:T406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D9:E9"/>
    <mergeCell ref="P304:V304"/>
    <mergeCell ref="A540:Z540"/>
    <mergeCell ref="P344:V344"/>
    <mergeCell ref="D52:E52"/>
    <mergeCell ref="A6:C6"/>
    <mergeCell ref="D113:E113"/>
    <mergeCell ref="P180:T180"/>
    <mergeCell ref="P118:T118"/>
    <mergeCell ref="P142:T142"/>
    <mergeCell ref="P117:T117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P498:T498"/>
    <mergeCell ref="P295:V295"/>
    <mergeCell ref="P178:V178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W17:W18"/>
    <mergeCell ref="P96:V96"/>
    <mergeCell ref="P261:V261"/>
    <mergeCell ref="P459:V459"/>
    <mergeCell ref="A515:Z515"/>
    <mergeCell ref="P546:V546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P566:V566"/>
    <mergeCell ref="P517:V517"/>
    <mergeCell ref="P395:V395"/>
    <mergeCell ref="P209:T209"/>
    <mergeCell ref="P147:T147"/>
    <mergeCell ref="P445:T445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2025-03-06T08:16:39Z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