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C5E7C8E9-6846-46F2-AF91-190DD3ADF9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2" i="1" l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Y334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T652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Y243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Y209" i="1" s="1"/>
  <c r="P201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8" i="1" s="1"/>
  <c r="X176" i="1"/>
  <c r="X175" i="1"/>
  <c r="BO174" i="1"/>
  <c r="BM174" i="1"/>
  <c r="Y174" i="1"/>
  <c r="I652" i="1" s="1"/>
  <c r="P174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5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G652" i="1" s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1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6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E652" i="1" s="1"/>
  <c r="P91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3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X644" i="1" s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Y41" i="1" l="1"/>
  <c r="Y45" i="1"/>
  <c r="Y56" i="1"/>
  <c r="Y64" i="1"/>
  <c r="Y72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20" i="1"/>
  <c r="BN220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BP291" i="1"/>
  <c r="BN291" i="1"/>
  <c r="Z291" i="1"/>
  <c r="Y295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Z355" i="1" s="1"/>
  <c r="BP352" i="1"/>
  <c r="BN352" i="1"/>
  <c r="Z352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K652" i="1"/>
  <c r="Y27" i="1"/>
  <c r="Y31" i="1"/>
  <c r="H9" i="1"/>
  <c r="B652" i="1"/>
  <c r="X643" i="1"/>
  <c r="X645" i="1" s="1"/>
  <c r="Z23" i="1"/>
  <c r="Z26" i="1" s="1"/>
  <c r="BN23" i="1"/>
  <c r="Y643" i="1" s="1"/>
  <c r="Z25" i="1"/>
  <c r="BN25" i="1"/>
  <c r="Y26" i="1"/>
  <c r="X642" i="1"/>
  <c r="Z29" i="1"/>
  <c r="Z30" i="1" s="1"/>
  <c r="BN29" i="1"/>
  <c r="BP29" i="1"/>
  <c r="Y644" i="1" s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BN66" i="1"/>
  <c r="BP66" i="1"/>
  <c r="Z68" i="1"/>
  <c r="BN68" i="1"/>
  <c r="Z70" i="1"/>
  <c r="BN70" i="1"/>
  <c r="Z76" i="1"/>
  <c r="Z81" i="1" s="1"/>
  <c r="BN76" i="1"/>
  <c r="Z78" i="1"/>
  <c r="BN78" i="1"/>
  <c r="Z80" i="1"/>
  <c r="BN80" i="1"/>
  <c r="Z84" i="1"/>
  <c r="Z87" i="1" s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Z114" i="1" s="1"/>
  <c r="BN110" i="1"/>
  <c r="Z112" i="1"/>
  <c r="BN112" i="1"/>
  <c r="Y115" i="1"/>
  <c r="Z118" i="1"/>
  <c r="Z120" i="1" s="1"/>
  <c r="BN118" i="1"/>
  <c r="Z124" i="1"/>
  <c r="Z130" i="1" s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Z164" i="1" s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Z187" i="1" s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Z209" i="1" s="1"/>
  <c r="BN202" i="1"/>
  <c r="Z204" i="1"/>
  <c r="BN204" i="1"/>
  <c r="Z206" i="1"/>
  <c r="BN206" i="1"/>
  <c r="Z208" i="1"/>
  <c r="BN208" i="1"/>
  <c r="Z212" i="1"/>
  <c r="Z224" i="1" s="1"/>
  <c r="BN212" i="1"/>
  <c r="BP212" i="1"/>
  <c r="Z214" i="1"/>
  <c r="BN214" i="1"/>
  <c r="Z216" i="1"/>
  <c r="BN216" i="1"/>
  <c r="Z218" i="1"/>
  <c r="BN218" i="1"/>
  <c r="Z220" i="1"/>
  <c r="Y224" i="1"/>
  <c r="Y232" i="1"/>
  <c r="BP227" i="1"/>
  <c r="BN227" i="1"/>
  <c r="Z227" i="1"/>
  <c r="Z231" i="1" s="1"/>
  <c r="Y231" i="1"/>
  <c r="BP236" i="1"/>
  <c r="BN236" i="1"/>
  <c r="Z236" i="1"/>
  <c r="Z243" i="1" s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Z295" i="1" s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Z334" i="1" s="1"/>
  <c r="BP350" i="1"/>
  <c r="BN350" i="1"/>
  <c r="Z350" i="1"/>
  <c r="Y355" i="1"/>
  <c r="Z362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69" i="1"/>
  <c r="BN469" i="1"/>
  <c r="Z469" i="1"/>
  <c r="BP472" i="1"/>
  <c r="BN472" i="1"/>
  <c r="Z472" i="1"/>
  <c r="BP475" i="1"/>
  <c r="BN475" i="1"/>
  <c r="Z475" i="1"/>
  <c r="BP478" i="1"/>
  <c r="BN478" i="1"/>
  <c r="Z478" i="1"/>
  <c r="R652" i="1"/>
  <c r="Y301" i="1"/>
  <c r="Y329" i="1"/>
  <c r="Y344" i="1"/>
  <c r="V652" i="1"/>
  <c r="Y356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Z480" i="1" s="1"/>
  <c r="BP474" i="1"/>
  <c r="BN474" i="1"/>
  <c r="Z474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Z538" i="1" s="1"/>
  <c r="BP533" i="1"/>
  <c r="BN533" i="1"/>
  <c r="Z533" i="1"/>
  <c r="BP537" i="1"/>
  <c r="BN537" i="1"/>
  <c r="Z537" i="1"/>
  <c r="Y545" i="1"/>
  <c r="BP541" i="1"/>
  <c r="BN541" i="1"/>
  <c r="Z541" i="1"/>
  <c r="Z545" i="1" s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45" i="1" l="1"/>
  <c r="Z596" i="1"/>
  <c r="Z416" i="1"/>
  <c r="Z384" i="1"/>
  <c r="Z371" i="1"/>
  <c r="Z105" i="1"/>
  <c r="Z94" i="1"/>
  <c r="Z72" i="1"/>
  <c r="Z647" i="1" s="1"/>
  <c r="Y646" i="1"/>
  <c r="Z285" i="1"/>
  <c r="Z273" i="1"/>
  <c r="Z614" i="1"/>
  <c r="Y642" i="1"/>
  <c r="Z455" i="1"/>
  <c r="Z442" i="1"/>
  <c r="Z401" i="1"/>
  <c r="Z256" i="1"/>
</calcChain>
</file>

<file path=xl/sharedStrings.xml><?xml version="1.0" encoding="utf-8"?>
<sst xmlns="http://schemas.openxmlformats.org/spreadsheetml/2006/main" count="3007" uniqueCount="1071">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</sst>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5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4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/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19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20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56"/>
      <c r="R10" s="957"/>
      <c r="U10" s="24" t="s">
        <v>22</v>
      </c>
      <c r="V10" s="789" t="s">
        <v>23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1"/>
      <c r="R11" s="892"/>
      <c r="U11" s="24" t="s">
        <v>26</v>
      </c>
      <c r="V11" s="1068" t="s">
        <v>27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28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29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30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31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32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33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34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09" t="s">
        <v>37</v>
      </c>
      <c r="D17" s="786" t="s">
        <v>38</v>
      </c>
      <c r="E17" s="860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59"/>
      <c r="R17" s="859"/>
      <c r="S17" s="859"/>
      <c r="T17" s="860"/>
      <c r="U17" s="1151" t="s">
        <v>50</v>
      </c>
      <c r="V17" s="866"/>
      <c r="W17" s="786" t="s">
        <v>51</v>
      </c>
      <c r="X17" s="786" t="s">
        <v>52</v>
      </c>
      <c r="Y17" s="1153" t="s">
        <v>53</v>
      </c>
      <c r="Z17" s="1033" t="s">
        <v>54</v>
      </c>
      <c r="AA17" s="1010" t="s">
        <v>55</v>
      </c>
      <c r="AB17" s="1010" t="s">
        <v>56</v>
      </c>
      <c r="AC17" s="1010" t="s">
        <v>57</v>
      </c>
      <c r="AD17" s="1010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60</v>
      </c>
      <c r="V18" s="67" t="s">
        <v>61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62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87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45">
        <v>4607091385687</v>
      </c>
      <c r="E37" s="746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customHeight="1" x14ac:dyDescent="0.25">
      <c r="A42" s="762" t="s">
        <v>63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113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89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customHeight="1" x14ac:dyDescent="0.25">
      <c r="A58" s="762" t="s">
        <v>134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68</v>
      </c>
      <c r="X59" s="741">
        <v>60</v>
      </c>
      <c r="Y59" s="742">
        <f>IFERROR(IF(X59="",0,CEILING((X59/$H59),1)*$H59),"")</f>
        <v>64.800000000000011</v>
      </c>
      <c r="Z59" s="36">
        <f>IFERROR(IF(Y59=0,"",ROUNDUP(Y59/H59,0)*0.01898),"")</f>
        <v>0.11388000000000001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62.416666666666657</v>
      </c>
      <c r="BN59" s="64">
        <f>IFERROR(Y59*I59/H59,"0")</f>
        <v>67.410000000000011</v>
      </c>
      <c r="BO59" s="64">
        <f>IFERROR(1/J59*(X59/H59),"0")</f>
        <v>8.6805555555555552E-2</v>
      </c>
      <c r="BP59" s="64">
        <f>IFERROR(1/J59*(Y59/H59),"0")</f>
        <v>9.3750000000000014E-2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43">
        <f>IFERROR(X59/H59,"0")+IFERROR(X60/H60,"0")+IFERROR(X61/H61,"0")+IFERROR(X62/H62,"0")</f>
        <v>5.5555555555555554</v>
      </c>
      <c r="Y63" s="743">
        <f>IFERROR(Y59/H59,"0")+IFERROR(Y60/H60,"0")+IFERROR(Y61/H61,"0")+IFERROR(Y62/H62,"0")</f>
        <v>6.0000000000000009</v>
      </c>
      <c r="Z63" s="743">
        <f>IFERROR(IF(Z59="",0,Z59),"0")+IFERROR(IF(Z60="",0,Z60),"0")+IFERROR(IF(Z61="",0,Z61),"0")+IFERROR(IF(Z62="",0,Z62),"0")</f>
        <v>0.11388000000000001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43">
        <f>IFERROR(SUM(X59:X62),"0")</f>
        <v>60</v>
      </c>
      <c r="Y64" s="743">
        <f>IFERROR(SUM(Y59:Y62),"0")</f>
        <v>64.800000000000011</v>
      </c>
      <c r="Z64" s="37"/>
      <c r="AA64" s="744"/>
      <c r="AB64" s="744"/>
      <c r="AC64" s="744"/>
    </row>
    <row r="65" spans="1:68" ht="14.25" customHeight="1" x14ac:dyDescent="0.25">
      <c r="A65" s="762" t="s">
        <v>145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146</v>
      </c>
      <c r="B66" s="54" t="s">
        <v>147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152</v>
      </c>
      <c r="B68" s="54" t="s">
        <v>153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79</v>
      </c>
      <c r="Q72" s="751"/>
      <c r="R72" s="751"/>
      <c r="S72" s="751"/>
      <c r="T72" s="751"/>
      <c r="U72" s="751"/>
      <c r="V72" s="752"/>
      <c r="W72" s="37" t="s">
        <v>80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68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63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167</v>
      </c>
      <c r="B77" s="54" t="s">
        <v>168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174</v>
      </c>
      <c r="B80" s="54" t="s">
        <v>175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79</v>
      </c>
      <c r="Q81" s="751"/>
      <c r="R81" s="751"/>
      <c r="S81" s="751"/>
      <c r="T81" s="751"/>
      <c r="U81" s="751"/>
      <c r="V81" s="752"/>
      <c r="W81" s="37" t="s">
        <v>80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68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176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177</v>
      </c>
      <c r="B84" s="54" t="s">
        <v>178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177</v>
      </c>
      <c r="B85" s="54" t="s">
        <v>180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53</v>
      </c>
      <c r="Y85" s="742">
        <f>IFERROR(IF(X85="",0,CEILING((X85/$H85),1)*$H85),"")</f>
        <v>58.800000000000004</v>
      </c>
      <c r="Z85" s="36">
        <f>IFERROR(IF(Y85=0,"",ROUNDUP(Y85/H85,0)*0.01898),"")</f>
        <v>0.13286000000000001</v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56.274642857142858</v>
      </c>
      <c r="BN85" s="64">
        <f>IFERROR(Y85*I85/H85,"0")</f>
        <v>62.433000000000007</v>
      </c>
      <c r="BO85" s="64">
        <f>IFERROR(1/J85*(X85/H85),"0")</f>
        <v>9.8586309523809521E-2</v>
      </c>
      <c r="BP85" s="64">
        <f>IFERROR(1/J85*(Y85/H85),"0")</f>
        <v>0.109375</v>
      </c>
    </row>
    <row r="86" spans="1:68" ht="27" customHeight="1" x14ac:dyDescent="0.25">
      <c r="A86" s="54" t="s">
        <v>181</v>
      </c>
      <c r="B86" s="54" t="s">
        <v>182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79</v>
      </c>
      <c r="Q87" s="751"/>
      <c r="R87" s="751"/>
      <c r="S87" s="751"/>
      <c r="T87" s="751"/>
      <c r="U87" s="751"/>
      <c r="V87" s="752"/>
      <c r="W87" s="37" t="s">
        <v>80</v>
      </c>
      <c r="X87" s="743">
        <f>IFERROR(X84/H84,"0")+IFERROR(X85/H85,"0")+IFERROR(X86/H86,"0")</f>
        <v>6.3095238095238093</v>
      </c>
      <c r="Y87" s="743">
        <f>IFERROR(Y84/H84,"0")+IFERROR(Y85/H85,"0")+IFERROR(Y86/H86,"0")</f>
        <v>7</v>
      </c>
      <c r="Z87" s="743">
        <f>IFERROR(IF(Z84="",0,Z84),"0")+IFERROR(IF(Z85="",0,Z85),"0")+IFERROR(IF(Z86="",0,Z86),"0")</f>
        <v>0.13286000000000001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68</v>
      </c>
      <c r="X88" s="743">
        <f>IFERROR(SUM(X84:X86),"0")</f>
        <v>53</v>
      </c>
      <c r="Y88" s="743">
        <f>IFERROR(SUM(Y84:Y86),"0")</f>
        <v>58.800000000000004</v>
      </c>
      <c r="Z88" s="37"/>
      <c r="AA88" s="744"/>
      <c r="AB88" s="744"/>
      <c r="AC88" s="744"/>
    </row>
    <row r="89" spans="1:68" ht="16.5" customHeight="1" x14ac:dyDescent="0.25">
      <c r="A89" s="753" t="s">
        <v>184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89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68</v>
      </c>
      <c r="X91" s="741">
        <v>43</v>
      </c>
      <c r="Y91" s="742">
        <f>IFERROR(IF(X91="",0,CEILING((X91/$H91),1)*$H91),"")</f>
        <v>43.2</v>
      </c>
      <c r="Z91" s="36">
        <f>IFERROR(IF(Y91=0,"",ROUNDUP(Y91/H91,0)*0.01898),"")</f>
        <v>7.5920000000000001E-2</v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44.731944444444437</v>
      </c>
      <c r="BN91" s="64">
        <f>IFERROR(Y91*I91/H91,"0")</f>
        <v>44.94</v>
      </c>
      <c r="BO91" s="64">
        <f>IFERROR(1/J91*(X91/H91),"0")</f>
        <v>6.2210648148148147E-2</v>
      </c>
      <c r="BP91" s="64">
        <f>IFERROR(1/J91*(Y91/H91),"0")</f>
        <v>6.25E-2</v>
      </c>
    </row>
    <row r="92" spans="1:68" ht="16.5" customHeight="1" x14ac:dyDescent="0.25">
      <c r="A92" s="54" t="s">
        <v>188</v>
      </c>
      <c r="B92" s="54" t="s">
        <v>189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190</v>
      </c>
      <c r="B93" s="54" t="s">
        <v>191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79</v>
      </c>
      <c r="Q94" s="751"/>
      <c r="R94" s="751"/>
      <c r="S94" s="751"/>
      <c r="T94" s="751"/>
      <c r="U94" s="751"/>
      <c r="V94" s="752"/>
      <c r="W94" s="37" t="s">
        <v>80</v>
      </c>
      <c r="X94" s="743">
        <f>IFERROR(X91/H91,"0")+IFERROR(X92/H92,"0")+IFERROR(X93/H93,"0")</f>
        <v>3.9814814814814814</v>
      </c>
      <c r="Y94" s="743">
        <f>IFERROR(Y91/H91,"0")+IFERROR(Y92/H92,"0")+IFERROR(Y93/H93,"0")</f>
        <v>4</v>
      </c>
      <c r="Z94" s="743">
        <f>IFERROR(IF(Z91="",0,Z91),"0")+IFERROR(IF(Z92="",0,Z92),"0")+IFERROR(IF(Z93="",0,Z93),"0")</f>
        <v>7.5920000000000001E-2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68</v>
      </c>
      <c r="X95" s="743">
        <f>IFERROR(SUM(X91:X93),"0")</f>
        <v>43</v>
      </c>
      <c r="Y95" s="743">
        <f>IFERROR(SUM(Y91:Y93),"0")</f>
        <v>43.2</v>
      </c>
      <c r="Z95" s="37"/>
      <c r="AA95" s="744"/>
      <c r="AB95" s="744"/>
      <c r="AC95" s="744"/>
    </row>
    <row r="96" spans="1:68" ht="14.25" customHeight="1" x14ac:dyDescent="0.25">
      <c r="A96" s="762" t="s">
        <v>63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193</v>
      </c>
      <c r="B97" s="54" t="s">
        <v>194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193</v>
      </c>
      <c r="B98" s="54" t="s">
        <v>196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197</v>
      </c>
      <c r="B99" s="54" t="s">
        <v>198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203</v>
      </c>
      <c r="Y99" s="742">
        <f t="shared" si="15"/>
        <v>205.20000000000002</v>
      </c>
      <c r="Z99" s="36">
        <f>IFERROR(IF(Y99=0,"",ROUNDUP(Y99/H99,0)*0.00651),"")</f>
        <v>0.49476000000000003</v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221.94666666666663</v>
      </c>
      <c r="BN99" s="64">
        <f t="shared" si="17"/>
        <v>224.352</v>
      </c>
      <c r="BO99" s="64">
        <f t="shared" si="18"/>
        <v>0.4131054131054131</v>
      </c>
      <c r="BP99" s="64">
        <f t="shared" si="19"/>
        <v>0.4175824175824176</v>
      </c>
    </row>
    <row r="100" spans="1:68" ht="27" customHeight="1" x14ac:dyDescent="0.25">
      <c r="A100" s="54" t="s">
        <v>197</v>
      </c>
      <c r="B100" s="54" t="s">
        <v>199</v>
      </c>
      <c r="C100" s="31">
        <v>4301052039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12" t="s">
        <v>200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customHeight="1" x14ac:dyDescent="0.25">
      <c r="A101" s="54" t="s">
        <v>197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83" t="s">
        <v>202</v>
      </c>
      <c r="Q101" s="748"/>
      <c r="R101" s="748"/>
      <c r="S101" s="748"/>
      <c r="T101" s="749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204</v>
      </c>
      <c r="B102" s="54" t="s">
        <v>205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207</v>
      </c>
      <c r="B103" s="54" t="s">
        <v>208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207</v>
      </c>
      <c r="B104" s="54" t="s">
        <v>209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75.185185185185176</v>
      </c>
      <c r="Y105" s="743">
        <f>IFERROR(Y97/H97,"0")+IFERROR(Y98/H98,"0")+IFERROR(Y99/H99,"0")+IFERROR(Y100/H100,"0")+IFERROR(Y101/H101,"0")+IFERROR(Y102/H102,"0")+IFERROR(Y103/H103,"0")+IFERROR(Y104/H104,"0")</f>
        <v>76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0.49476000000000003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IFERROR(SUM(X97:X104),"0")</f>
        <v>203</v>
      </c>
      <c r="Y106" s="743">
        <f>IFERROR(SUM(Y97:Y104),"0")</f>
        <v>205.20000000000002</v>
      </c>
      <c r="Z106" s="37"/>
      <c r="AA106" s="744"/>
      <c r="AB106" s="744"/>
      <c r="AC106" s="744"/>
    </row>
    <row r="107" spans="1:68" ht="16.5" customHeight="1" x14ac:dyDescent="0.25">
      <c r="A107" s="753" t="s">
        <v>210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211</v>
      </c>
      <c r="B109" s="54" t="s">
        <v>212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214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217</v>
      </c>
      <c r="B112" s="54" t="s">
        <v>218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219</v>
      </c>
      <c r="B113" s="54" t="s">
        <v>220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2" t="s">
        <v>134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221</v>
      </c>
      <c r="B117" s="54" t="s">
        <v>222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224</v>
      </c>
      <c r="B118" s="54" t="s">
        <v>225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226</v>
      </c>
      <c r="B119" s="54" t="s">
        <v>227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7</v>
      </c>
      <c r="Y119" s="742">
        <f>IFERROR(IF(X119="",0,CEILING((X119/$H119),1)*$H119),"")</f>
        <v>7.1999999999999993</v>
      </c>
      <c r="Z119" s="36">
        <f>IFERROR(IF(Y119=0,"",ROUNDUP(Y119/H119,0)*0.00651),"")</f>
        <v>1.9529999999999999E-2</v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7.5250000000000012</v>
      </c>
      <c r="BN119" s="64">
        <f>IFERROR(Y119*I119/H119,"0")</f>
        <v>7.7399999999999993</v>
      </c>
      <c r="BO119" s="64">
        <f>IFERROR(1/J119*(X119/H119),"0")</f>
        <v>1.6025641025641028E-2</v>
      </c>
      <c r="BP119" s="64">
        <f>IFERROR(1/J119*(Y119/H119),"0")</f>
        <v>1.6483516483516484E-2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2.916666666666667</v>
      </c>
      <c r="Y120" s="743">
        <f>IFERROR(Y117/H117,"0")+IFERROR(Y118/H118,"0")+IFERROR(Y119/H119,"0")</f>
        <v>3</v>
      </c>
      <c r="Z120" s="743">
        <f>IFERROR(IF(Z117="",0,Z117),"0")+IFERROR(IF(Z118="",0,Z118),"0")+IFERROR(IF(Z119="",0,Z119),"0")</f>
        <v>1.9529999999999999E-2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7</v>
      </c>
      <c r="Y121" s="743">
        <f>IFERROR(SUM(Y117:Y119),"0")</f>
        <v>7.1999999999999993</v>
      </c>
      <c r="Z121" s="37"/>
      <c r="AA121" s="744"/>
      <c r="AB121" s="744"/>
      <c r="AC121" s="744"/>
    </row>
    <row r="122" spans="1:68" ht="14.25" customHeight="1" x14ac:dyDescent="0.25">
      <c r="A122" s="762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37.5" customHeight="1" x14ac:dyDescent="0.25">
      <c r="A123" s="54" t="s">
        <v>228</v>
      </c>
      <c r="B123" s="54" t="s">
        <v>229</v>
      </c>
      <c r="C123" s="31">
        <v>4301051360</v>
      </c>
      <c r="D123" s="745">
        <v>4607091385168</v>
      </c>
      <c r="E123" s="746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11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228</v>
      </c>
      <c r="B124" s="54" t="s">
        <v>231</v>
      </c>
      <c r="C124" s="31">
        <v>4301051625</v>
      </c>
      <c r="D124" s="745">
        <v>4607091385168</v>
      </c>
      <c r="E124" s="746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233</v>
      </c>
      <c r="B125" s="54" t="s">
        <v>234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236</v>
      </c>
      <c r="B126" s="54" t="s">
        <v>237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238</v>
      </c>
      <c r="B127" s="54" t="s">
        <v>239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323</v>
      </c>
      <c r="Y127" s="742">
        <f t="shared" si="20"/>
        <v>324</v>
      </c>
      <c r="Z127" s="36">
        <f>IFERROR(IF(Y127=0,"",ROUNDUP(Y127/H127,0)*0.00651),"")</f>
        <v>0.78120000000000001</v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353.14666666666665</v>
      </c>
      <c r="BN127" s="64">
        <f t="shared" si="22"/>
        <v>354.23999999999995</v>
      </c>
      <c r="BO127" s="64">
        <f t="shared" si="23"/>
        <v>0.65730565730565726</v>
      </c>
      <c r="BP127" s="64">
        <f t="shared" si="24"/>
        <v>0.65934065934065933</v>
      </c>
    </row>
    <row r="128" spans="1:68" ht="27" customHeight="1" x14ac:dyDescent="0.25">
      <c r="A128" s="54" t="s">
        <v>240</v>
      </c>
      <c r="B128" s="54" t="s">
        <v>241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242</v>
      </c>
      <c r="B129" s="54" t="s">
        <v>243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79</v>
      </c>
      <c r="Q130" s="751"/>
      <c r="R130" s="751"/>
      <c r="S130" s="751"/>
      <c r="T130" s="751"/>
      <c r="U130" s="751"/>
      <c r="V130" s="752"/>
      <c r="W130" s="37" t="s">
        <v>80</v>
      </c>
      <c r="X130" s="743">
        <f>IFERROR(X123/H123,"0")+IFERROR(X124/H124,"0")+IFERROR(X125/H125,"0")+IFERROR(X126/H126,"0")+IFERROR(X127/H127,"0")+IFERROR(X128/H128,"0")+IFERROR(X129/H129,"0")</f>
        <v>119.62962962962962</v>
      </c>
      <c r="Y130" s="743">
        <f>IFERROR(Y123/H123,"0")+IFERROR(Y124/H124,"0")+IFERROR(Y125/H125,"0")+IFERROR(Y126/H126,"0")+IFERROR(Y127/H127,"0")+IFERROR(Y128/H128,"0")+IFERROR(Y129/H129,"0")</f>
        <v>119.99999999999999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0.78120000000000001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79</v>
      </c>
      <c r="Q131" s="751"/>
      <c r="R131" s="751"/>
      <c r="S131" s="751"/>
      <c r="T131" s="751"/>
      <c r="U131" s="751"/>
      <c r="V131" s="752"/>
      <c r="W131" s="37" t="s">
        <v>68</v>
      </c>
      <c r="X131" s="743">
        <f>IFERROR(SUM(X123:X129),"0")</f>
        <v>323</v>
      </c>
      <c r="Y131" s="743">
        <f>IFERROR(SUM(Y123:Y129),"0")</f>
        <v>324</v>
      </c>
      <c r="Z131" s="37"/>
      <c r="AA131" s="744"/>
      <c r="AB131" s="744"/>
      <c r="AC131" s="744"/>
    </row>
    <row r="132" spans="1:68" ht="14.25" customHeight="1" x14ac:dyDescent="0.25">
      <c r="A132" s="762" t="s">
        <v>176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245</v>
      </c>
      <c r="B133" s="54" t="s">
        <v>246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249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79</v>
      </c>
      <c r="Q135" s="751"/>
      <c r="R135" s="751"/>
      <c r="S135" s="751"/>
      <c r="T135" s="751"/>
      <c r="U135" s="751"/>
      <c r="V135" s="752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79</v>
      </c>
      <c r="Q136" s="751"/>
      <c r="R136" s="751"/>
      <c r="S136" s="751"/>
      <c r="T136" s="751"/>
      <c r="U136" s="751"/>
      <c r="V136" s="752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251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89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252</v>
      </c>
      <c r="B139" s="54" t="s">
        <v>253</v>
      </c>
      <c r="C139" s="31">
        <v>4301011564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48"/>
      <c r="R139" s="748"/>
      <c r="S139" s="748"/>
      <c r="T139" s="749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252</v>
      </c>
      <c r="B140" s="54" t="s">
        <v>255</v>
      </c>
      <c r="C140" s="31">
        <v>4301011562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48"/>
      <c r="R140" s="748"/>
      <c r="S140" s="748"/>
      <c r="T140" s="749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79</v>
      </c>
      <c r="Q141" s="751"/>
      <c r="R141" s="751"/>
      <c r="S141" s="751"/>
      <c r="T141" s="751"/>
      <c r="U141" s="751"/>
      <c r="V141" s="752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79</v>
      </c>
      <c r="Q142" s="751"/>
      <c r="R142" s="751"/>
      <c r="S142" s="751"/>
      <c r="T142" s="751"/>
      <c r="U142" s="751"/>
      <c r="V142" s="752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145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256</v>
      </c>
      <c r="B144" s="54" t="s">
        <v>257</v>
      </c>
      <c r="C144" s="31">
        <v>4301031234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256</v>
      </c>
      <c r="B145" s="54" t="s">
        <v>259</v>
      </c>
      <c r="C145" s="31">
        <v>4301031235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79</v>
      </c>
      <c r="Q146" s="751"/>
      <c r="R146" s="751"/>
      <c r="S146" s="751"/>
      <c r="T146" s="751"/>
      <c r="U146" s="751"/>
      <c r="V146" s="752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79</v>
      </c>
      <c r="Q147" s="751"/>
      <c r="R147" s="751"/>
      <c r="S147" s="751"/>
      <c r="T147" s="751"/>
      <c r="U147" s="751"/>
      <c r="V147" s="752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63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260</v>
      </c>
      <c r="B149" s="54" t="s">
        <v>261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260</v>
      </c>
      <c r="B150" s="54" t="s">
        <v>262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79</v>
      </c>
      <c r="Q151" s="751"/>
      <c r="R151" s="751"/>
      <c r="S151" s="751"/>
      <c r="T151" s="751"/>
      <c r="U151" s="751"/>
      <c r="V151" s="752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79</v>
      </c>
      <c r="Q152" s="751"/>
      <c r="R152" s="751"/>
      <c r="S152" s="751"/>
      <c r="T152" s="751"/>
      <c r="U152" s="751"/>
      <c r="V152" s="752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87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89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263</v>
      </c>
      <c r="B155" s="54" t="s">
        <v>264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79</v>
      </c>
      <c r="Q156" s="751"/>
      <c r="R156" s="751"/>
      <c r="S156" s="751"/>
      <c r="T156" s="751"/>
      <c r="U156" s="751"/>
      <c r="V156" s="752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79</v>
      </c>
      <c r="Q157" s="751"/>
      <c r="R157" s="751"/>
      <c r="S157" s="751"/>
      <c r="T157" s="751"/>
      <c r="U157" s="751"/>
      <c r="V157" s="752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145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266</v>
      </c>
      <c r="B159" s="54" t="s">
        <v>267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272</v>
      </c>
      <c r="B161" s="54" t="s">
        <v>273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277</v>
      </c>
      <c r="B163" s="54" t="s">
        <v>278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79</v>
      </c>
      <c r="Q164" s="751"/>
      <c r="R164" s="751"/>
      <c r="S164" s="751"/>
      <c r="T164" s="751"/>
      <c r="U164" s="751"/>
      <c r="V164" s="752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79</v>
      </c>
      <c r="Q165" s="751"/>
      <c r="R165" s="751"/>
      <c r="S165" s="751"/>
      <c r="T165" s="751"/>
      <c r="U165" s="751"/>
      <c r="V165" s="752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63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279</v>
      </c>
      <c r="B167" s="54" t="s">
        <v>280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282</v>
      </c>
      <c r="B168" s="54" t="s">
        <v>283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79</v>
      </c>
      <c r="Q169" s="751"/>
      <c r="R169" s="751"/>
      <c r="S169" s="751"/>
      <c r="T169" s="751"/>
      <c r="U169" s="751"/>
      <c r="V169" s="752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79</v>
      </c>
      <c r="Q170" s="751"/>
      <c r="R170" s="751"/>
      <c r="S170" s="751"/>
      <c r="T170" s="751"/>
      <c r="U170" s="751"/>
      <c r="V170" s="752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285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286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134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287</v>
      </c>
      <c r="B174" s="54" t="s">
        <v>288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79</v>
      </c>
      <c r="Q175" s="751"/>
      <c r="R175" s="751"/>
      <c r="S175" s="751"/>
      <c r="T175" s="751"/>
      <c r="U175" s="751"/>
      <c r="V175" s="752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79</v>
      </c>
      <c r="Q176" s="751"/>
      <c r="R176" s="751"/>
      <c r="S176" s="751"/>
      <c r="T176" s="751"/>
      <c r="U176" s="751"/>
      <c r="V176" s="752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145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290</v>
      </c>
      <c r="B178" s="54" t="s">
        <v>291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1075" t="s">
        <v>292</v>
      </c>
      <c r="Q178" s="748"/>
      <c r="R178" s="748"/>
      <c r="S178" s="748"/>
      <c r="T178" s="749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68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298</v>
      </c>
      <c r="B180" s="54" t="s">
        <v>299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27</v>
      </c>
      <c r="Y181" s="742">
        <f t="shared" si="25"/>
        <v>29.400000000000002</v>
      </c>
      <c r="Z181" s="36">
        <f>IFERROR(IF(Y181=0,"",ROUNDUP(Y181/H181,0)*0.00902),"")</f>
        <v>6.3140000000000002E-2</v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28.35</v>
      </c>
      <c r="BN181" s="64">
        <f t="shared" si="27"/>
        <v>30.870000000000005</v>
      </c>
      <c r="BO181" s="64">
        <f t="shared" si="28"/>
        <v>4.8701298701298697E-2</v>
      </c>
      <c r="BP181" s="64">
        <f t="shared" si="29"/>
        <v>5.3030303030303032E-2</v>
      </c>
    </row>
    <row r="182" spans="1:68" ht="27" customHeight="1" x14ac:dyDescent="0.25">
      <c r="A182" s="54" t="s">
        <v>304</v>
      </c>
      <c r="B182" s="54" t="s">
        <v>305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312</v>
      </c>
      <c r="B186" s="54" t="s">
        <v>313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79</v>
      </c>
      <c r="Q187" s="751"/>
      <c r="R187" s="751"/>
      <c r="S187" s="751"/>
      <c r="T187" s="751"/>
      <c r="U187" s="751"/>
      <c r="V187" s="752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6.4285714285714279</v>
      </c>
      <c r="Y187" s="743">
        <f>IFERROR(Y178/H178,"0")+IFERROR(Y179/H179,"0")+IFERROR(Y180/H180,"0")+IFERROR(Y181/H181,"0")+IFERROR(Y182/H182,"0")+IFERROR(Y183/H183,"0")+IFERROR(Y184/H184,"0")+IFERROR(Y185/H185,"0")+IFERROR(Y186/H186,"0")</f>
        <v>7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6.3140000000000002E-2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68</v>
      </c>
      <c r="X188" s="743">
        <f>IFERROR(SUM(X178:X186),"0")</f>
        <v>27</v>
      </c>
      <c r="Y188" s="743">
        <f>IFERROR(SUM(Y178:Y186),"0")</f>
        <v>29.400000000000002</v>
      </c>
      <c r="Z188" s="37"/>
      <c r="AA188" s="744"/>
      <c r="AB188" s="744"/>
      <c r="AC188" s="744"/>
    </row>
    <row r="189" spans="1:68" ht="16.5" customHeight="1" x14ac:dyDescent="0.25">
      <c r="A189" s="753" t="s">
        <v>315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89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316</v>
      </c>
      <c r="B191" s="54" t="s">
        <v>317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79</v>
      </c>
      <c r="Q193" s="751"/>
      <c r="R193" s="751"/>
      <c r="S193" s="751"/>
      <c r="T193" s="751"/>
      <c r="U193" s="751"/>
      <c r="V193" s="752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134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321</v>
      </c>
      <c r="B196" s="54" t="s">
        <v>322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324</v>
      </c>
      <c r="B197" s="54" t="s">
        <v>325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79</v>
      </c>
      <c r="Q198" s="751"/>
      <c r="R198" s="751"/>
      <c r="S198" s="751"/>
      <c r="T198" s="751"/>
      <c r="U198" s="751"/>
      <c r="V198" s="752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145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326</v>
      </c>
      <c r="B201" s="54" t="s">
        <v>327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68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340</v>
      </c>
      <c r="B206" s="54" t="s">
        <v>341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344</v>
      </c>
      <c r="B208" s="54" t="s">
        <v>345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4</v>
      </c>
      <c r="Y208" s="742">
        <f t="shared" si="30"/>
        <v>5.4</v>
      </c>
      <c r="Z208" s="36">
        <f>IFERROR(IF(Y208=0,"",ROUNDUP(Y208/H208,0)*0.00502),"")</f>
        <v>1.506E-2</v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4.2222222222222223</v>
      </c>
      <c r="BN208" s="64">
        <f t="shared" si="32"/>
        <v>5.7</v>
      </c>
      <c r="BO208" s="64">
        <f t="shared" si="33"/>
        <v>9.4966761633428314E-3</v>
      </c>
      <c r="BP208" s="64">
        <f t="shared" si="34"/>
        <v>1.2820512820512822E-2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79</v>
      </c>
      <c r="Q209" s="751"/>
      <c r="R209" s="751"/>
      <c r="S209" s="751"/>
      <c r="T209" s="751"/>
      <c r="U209" s="751"/>
      <c r="V209" s="752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2.2222222222222223</v>
      </c>
      <c r="Y209" s="743">
        <f>IFERROR(Y201/H201,"0")+IFERROR(Y202/H202,"0")+IFERROR(Y203/H203,"0")+IFERROR(Y204/H204,"0")+IFERROR(Y205/H205,"0")+IFERROR(Y206/H206,"0")+IFERROR(Y207/H207,"0")+IFERROR(Y208/H208,"0")</f>
        <v>3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1.506E-2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68</v>
      </c>
      <c r="X210" s="743">
        <f>IFERROR(SUM(X201:X208),"0")</f>
        <v>4</v>
      </c>
      <c r="Y210" s="743">
        <f>IFERROR(SUM(Y201:Y208),"0")</f>
        <v>5.4</v>
      </c>
      <c r="Z210" s="37"/>
      <c r="AA210" s="744"/>
      <c r="AB210" s="744"/>
      <c r="AC210" s="744"/>
    </row>
    <row r="211" spans="1:68" ht="14.25" customHeight="1" x14ac:dyDescent="0.25">
      <c r="A211" s="762" t="s">
        <v>63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346</v>
      </c>
      <c r="B212" s="54" t="s">
        <v>347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23</v>
      </c>
      <c r="Y216" s="742">
        <f t="shared" si="35"/>
        <v>24</v>
      </c>
      <c r="Z216" s="36">
        <f t="shared" ref="Z216:Z223" si="40">IFERROR(IF(Y216=0,"",ROUNDUP(Y216/H216,0)*0.00651),"")</f>
        <v>6.5100000000000005E-2</v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25.587499999999999</v>
      </c>
      <c r="BN216" s="64">
        <f t="shared" si="37"/>
        <v>26.7</v>
      </c>
      <c r="BO216" s="64">
        <f t="shared" si="38"/>
        <v>5.2655677655677663E-2</v>
      </c>
      <c r="BP216" s="64">
        <f t="shared" si="39"/>
        <v>5.4945054945054951E-2</v>
      </c>
    </row>
    <row r="217" spans="1:68" ht="27" customHeight="1" x14ac:dyDescent="0.25">
      <c r="A217" s="54" t="s">
        <v>360</v>
      </c>
      <c r="B217" s="54" t="s">
        <v>361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45</v>
      </c>
      <c r="Y218" s="742">
        <f t="shared" si="35"/>
        <v>45.6</v>
      </c>
      <c r="Z218" s="36">
        <f t="shared" si="40"/>
        <v>0.12369000000000001</v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49.725000000000001</v>
      </c>
      <c r="BN218" s="64">
        <f t="shared" si="37"/>
        <v>50.388000000000005</v>
      </c>
      <c r="BO218" s="64">
        <f t="shared" si="38"/>
        <v>0.10302197802197803</v>
      </c>
      <c r="BP218" s="64">
        <f t="shared" si="39"/>
        <v>0.1043956043956044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89</v>
      </c>
      <c r="Y222" s="742">
        <f t="shared" si="35"/>
        <v>91.2</v>
      </c>
      <c r="Z222" s="36">
        <f t="shared" si="40"/>
        <v>0.24738000000000002</v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98.567499999999995</v>
      </c>
      <c r="BN222" s="64">
        <f t="shared" si="37"/>
        <v>101.004</v>
      </c>
      <c r="BO222" s="64">
        <f t="shared" si="38"/>
        <v>0.20375457875457878</v>
      </c>
      <c r="BP222" s="64">
        <f t="shared" si="39"/>
        <v>0.2087912087912088</v>
      </c>
    </row>
    <row r="223" spans="1:68" ht="27" customHeight="1" x14ac:dyDescent="0.25">
      <c r="A223" s="54" t="s">
        <v>375</v>
      </c>
      <c r="B223" s="54" t="s">
        <v>376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65.416666666666671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67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0.43617000000000006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IFERROR(SUM(X212:X223),"0")</f>
        <v>157</v>
      </c>
      <c r="Y225" s="743">
        <f>IFERROR(SUM(Y212:Y223),"0")</f>
        <v>160.80000000000001</v>
      </c>
      <c r="Z225" s="37"/>
      <c r="AA225" s="744"/>
      <c r="AB225" s="744"/>
      <c r="AC225" s="744"/>
    </row>
    <row r="226" spans="1:68" ht="14.25" customHeight="1" x14ac:dyDescent="0.25">
      <c r="A226" s="762" t="s">
        <v>176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379</v>
      </c>
      <c r="B227" s="54" t="s">
        <v>380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1044" t="s">
        <v>381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383</v>
      </c>
      <c r="B228" s="54" t="s">
        <v>384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11</v>
      </c>
      <c r="Y230" s="742">
        <f>IFERROR(IF(X230="",0,CEILING((X230/$H230),1)*$H230),"")</f>
        <v>12</v>
      </c>
      <c r="Z230" s="36">
        <f>IFERROR(IF(Y230=0,"",ROUNDUP(Y230/H230,0)*0.00651),"")</f>
        <v>3.2550000000000003E-2</v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12.155000000000001</v>
      </c>
      <c r="BN230" s="64">
        <f>IFERROR(Y230*I230/H230,"0")</f>
        <v>13.260000000000002</v>
      </c>
      <c r="BO230" s="64">
        <f>IFERROR(1/J230*(X230/H230),"0")</f>
        <v>2.5183150183150187E-2</v>
      </c>
      <c r="BP230" s="64">
        <f>IFERROR(1/J230*(Y230/H230),"0")</f>
        <v>2.7472527472527476E-2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4.5833333333333339</v>
      </c>
      <c r="Y231" s="743">
        <f>IFERROR(Y227/H227,"0")+IFERROR(Y228/H228,"0")+IFERROR(Y229/H229,"0")+IFERROR(Y230/H230,"0")</f>
        <v>5</v>
      </c>
      <c r="Z231" s="743">
        <f>IFERROR(IF(Z227="",0,Z227),"0")+IFERROR(IF(Z228="",0,Z228),"0")+IFERROR(IF(Z229="",0,Z229),"0")+IFERROR(IF(Z230="",0,Z230),"0")</f>
        <v>3.2550000000000003E-2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11</v>
      </c>
      <c r="Y232" s="743">
        <f>IFERROR(SUM(Y227:Y230),"0")</f>
        <v>12</v>
      </c>
      <c r="Z232" s="37"/>
      <c r="AA232" s="744"/>
      <c r="AB232" s="744"/>
      <c r="AC232" s="744"/>
    </row>
    <row r="233" spans="1:68" ht="16.5" customHeight="1" x14ac:dyDescent="0.25">
      <c r="A233" s="753" t="s">
        <v>391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392</v>
      </c>
      <c r="B235" s="54" t="s">
        <v>393</v>
      </c>
      <c r="C235" s="31">
        <v>4301011945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392</v>
      </c>
      <c r="B236" s="54" t="s">
        <v>396</v>
      </c>
      <c r="C236" s="31">
        <v>4301011717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401</v>
      </c>
      <c r="B238" s="54" t="s">
        <v>402</v>
      </c>
      <c r="C238" s="31">
        <v>4301011944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401</v>
      </c>
      <c r="B239" s="54" t="s">
        <v>403</v>
      </c>
      <c r="C239" s="31">
        <v>4301011733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409</v>
      </c>
      <c r="B242" s="54" t="s">
        <v>410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411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412</v>
      </c>
      <c r="B247" s="54" t="s">
        <v>413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412</v>
      </c>
      <c r="B248" s="54" t="s">
        <v>415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4301011941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420</v>
      </c>
      <c r="B251" s="54" t="s">
        <v>422</v>
      </c>
      <c r="C251" s="31">
        <v>4301011721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429</v>
      </c>
      <c r="B254" s="54" t="s">
        <v>430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431</v>
      </c>
      <c r="B255" s="54" t="s">
        <v>432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134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433</v>
      </c>
      <c r="B259" s="54" t="s">
        <v>434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436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437</v>
      </c>
      <c r="B264" s="54" t="s">
        <v>438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440</v>
      </c>
      <c r="B265" s="54" t="s">
        <v>441</v>
      </c>
      <c r="C265" s="31">
        <v>4301011910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440</v>
      </c>
      <c r="B266" s="54" t="s">
        <v>443</v>
      </c>
      <c r="C266" s="31">
        <v>4301011850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445</v>
      </c>
      <c r="B267" s="54" t="s">
        <v>446</v>
      </c>
      <c r="C267" s="31">
        <v>4301011313</v>
      </c>
      <c r="D267" s="745">
        <v>4607091385984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448</v>
      </c>
      <c r="B268" s="54" t="s">
        <v>449</v>
      </c>
      <c r="C268" s="31">
        <v>4301011853</v>
      </c>
      <c r="D268" s="745">
        <v>4680115885851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451</v>
      </c>
      <c r="B269" s="54" t="s">
        <v>452</v>
      </c>
      <c r="C269" s="31">
        <v>4301011319</v>
      </c>
      <c r="D269" s="745">
        <v>4607091387469</v>
      </c>
      <c r="E269" s="746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454</v>
      </c>
      <c r="B270" s="54" t="s">
        <v>455</v>
      </c>
      <c r="C270" s="31">
        <v>4301011852</v>
      </c>
      <c r="D270" s="745">
        <v>4680115885844</v>
      </c>
      <c r="E270" s="746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457</v>
      </c>
      <c r="B271" s="54" t="s">
        <v>458</v>
      </c>
      <c r="C271" s="31">
        <v>4301011316</v>
      </c>
      <c r="D271" s="745">
        <v>4607091387438</v>
      </c>
      <c r="E271" s="746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460</v>
      </c>
      <c r="B272" s="54" t="s">
        <v>461</v>
      </c>
      <c r="C272" s="31">
        <v>4301011851</v>
      </c>
      <c r="D272" s="745">
        <v>4680115885820</v>
      </c>
      <c r="E272" s="746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463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464</v>
      </c>
      <c r="B277" s="54" t="s">
        <v>465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466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467</v>
      </c>
      <c r="B282" s="54" t="s">
        <v>468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469</v>
      </c>
      <c r="B283" s="54" t="s">
        <v>470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472</v>
      </c>
      <c r="B284" s="54" t="s">
        <v>473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475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476</v>
      </c>
      <c r="B289" s="54" t="s">
        <v>477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479</v>
      </c>
      <c r="B290" s="54" t="s">
        <v>480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482</v>
      </c>
      <c r="B291" s="54" t="s">
        <v>483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485</v>
      </c>
      <c r="B292" s="54" t="s">
        <v>486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490</v>
      </c>
      <c r="B294" s="54" t="s">
        <v>491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493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494</v>
      </c>
      <c r="B299" s="54" t="s">
        <v>495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145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497</v>
      </c>
      <c r="B303" s="54" t="s">
        <v>498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500</v>
      </c>
      <c r="B307" s="54" t="s">
        <v>501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503</v>
      </c>
      <c r="B308" s="54" t="s">
        <v>504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506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507</v>
      </c>
      <c r="B313" s="54" t="s">
        <v>508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145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510</v>
      </c>
      <c r="B317" s="54" t="s">
        <v>511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513</v>
      </c>
      <c r="B321" s="54" t="s">
        <v>514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519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520</v>
      </c>
      <c r="B327" s="54" t="s">
        <v>521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145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524</v>
      </c>
      <c r="B332" s="54" t="s">
        <v>525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527</v>
      </c>
      <c r="B333" s="54" t="s">
        <v>528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529</v>
      </c>
      <c r="B337" s="54" t="s">
        <v>530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532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533</v>
      </c>
      <c r="B342" s="54" t="s">
        <v>534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536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45">
        <v>4607091386011</v>
      </c>
      <c r="E353" s="746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45">
        <v>4680115885608</v>
      </c>
      <c r="E354" s="746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145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2" t="s">
        <v>176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2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597</v>
      </c>
      <c r="B380" s="54" t="s">
        <v>598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68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4</v>
      </c>
      <c r="Y382" s="742">
        <f>IFERROR(IF(X382="",0,CEILING((X382/$H382),1)*$H382),"")</f>
        <v>5.0999999999999996</v>
      </c>
      <c r="Z382" s="36">
        <f>IFERROR(IF(Y382=0,"",ROUNDUP(Y382/H382,0)*0.00651),"")</f>
        <v>1.302E-2</v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4.6352941176470592</v>
      </c>
      <c r="BN382" s="64">
        <f>IFERROR(Y382*I382/H382,"0")</f>
        <v>5.91</v>
      </c>
      <c r="BO382" s="64">
        <f>IFERROR(1/J382*(X382/H382),"0")</f>
        <v>8.6188321482439153E-3</v>
      </c>
      <c r="BP382" s="64">
        <f>IFERROR(1/J382*(Y382/H382),"0")</f>
        <v>1.098901098901099E-2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1.5686274509803924</v>
      </c>
      <c r="Y384" s="743">
        <f>IFERROR(Y380/H380,"0")+IFERROR(Y381/H381,"0")+IFERROR(Y382/H382,"0")+IFERROR(Y383/H383,"0")</f>
        <v>2</v>
      </c>
      <c r="Z384" s="743">
        <f>IFERROR(IF(Z380="",0,Z380),"0")+IFERROR(IF(Z381="",0,Z381),"0")+IFERROR(IF(Z382="",0,Z382),"0")+IFERROR(IF(Z383="",0,Z383),"0")</f>
        <v>1.302E-2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4</v>
      </c>
      <c r="Y385" s="743">
        <f>IFERROR(SUM(Y380:Y383),"0")</f>
        <v>5.0999999999999996</v>
      </c>
      <c r="Z385" s="37"/>
      <c r="AA385" s="744"/>
      <c r="AB385" s="744"/>
      <c r="AC385" s="744"/>
    </row>
    <row r="386" spans="1:68" ht="14.25" customHeight="1" x14ac:dyDescent="0.25">
      <c r="A386" s="762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145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1" t="s">
        <v>631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578</v>
      </c>
      <c r="Y406" s="742">
        <f t="shared" ref="Y406:Y415" si="71">IFERROR(IF(X406="",0,CEILING((X406/$H406),1)*$H406),"")</f>
        <v>585</v>
      </c>
      <c r="Z406" s="36">
        <f>IFERROR(IF(Y406=0,"",ROUNDUP(Y406/H406,0)*0.02175),"")</f>
        <v>0.84824999999999995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596.49599999999998</v>
      </c>
      <c r="BN406" s="64">
        <f t="shared" ref="BN406:BN415" si="73">IFERROR(Y406*I406/H406,"0")</f>
        <v>603.72</v>
      </c>
      <c r="BO406" s="64">
        <f t="shared" ref="BO406:BO415" si="74">IFERROR(1/J406*(X406/H406),"0")</f>
        <v>0.8027777777777777</v>
      </c>
      <c r="BP406" s="64">
        <f t="shared" ref="BP406:BP415" si="75">IFERROR(1/J406*(Y406/H406),"0")</f>
        <v>0.8125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92</v>
      </c>
      <c r="Y408" s="742">
        <f t="shared" si="71"/>
        <v>105</v>
      </c>
      <c r="Z408" s="36">
        <f>IFERROR(IF(Y408=0,"",ROUNDUP(Y408/H408,0)*0.02175),"")</f>
        <v>0.15225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94.944000000000003</v>
      </c>
      <c r="BN408" s="64">
        <f t="shared" si="73"/>
        <v>108.36</v>
      </c>
      <c r="BO408" s="64">
        <f t="shared" si="74"/>
        <v>0.12777777777777777</v>
      </c>
      <c r="BP408" s="64">
        <f t="shared" si="75"/>
        <v>0.14583333333333331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customHeight="1" x14ac:dyDescent="0.25">
      <c r="A410" s="54" t="s">
        <v>642</v>
      </c>
      <c r="B410" s="54" t="s">
        <v>643</v>
      </c>
      <c r="C410" s="31">
        <v>4301011832</v>
      </c>
      <c r="D410" s="745">
        <v>4607091383997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11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4301011867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9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1"/>
        <v>0</v>
      </c>
      <c r="Z411" s="36" t="str">
        <f>IFERROR(IF(Y411=0,"",ROUNDUP(Y411/H411,0)*0.02175),"")</f>
        <v/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645</v>
      </c>
      <c r="B412" s="54" t="s">
        <v>648</v>
      </c>
      <c r="C412" s="31">
        <v>4301011943</v>
      </c>
      <c r="D412" s="745">
        <v>4680115884830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44.666666666666664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46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1.0004999999999999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670</v>
      </c>
      <c r="Y417" s="743">
        <f>IFERROR(SUM(Y406:Y415),"0")</f>
        <v>690</v>
      </c>
      <c r="Z417" s="37"/>
      <c r="AA417" s="744"/>
      <c r="AB417" s="744"/>
      <c r="AC417" s="744"/>
    </row>
    <row r="418" spans="1:68" ht="14.25" customHeight="1" x14ac:dyDescent="0.25">
      <c r="A418" s="762" t="s">
        <v>134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963</v>
      </c>
      <c r="Y419" s="742">
        <f>IFERROR(IF(X419="",0,CEILING((X419/$H419),1)*$H419),"")</f>
        <v>975</v>
      </c>
      <c r="Z419" s="36">
        <f>IFERROR(IF(Y419=0,"",ROUNDUP(Y419/H419,0)*0.02175),"")</f>
        <v>1.4137499999999998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993.81600000000003</v>
      </c>
      <c r="BN419" s="64">
        <f>IFERROR(Y419*I419/H419,"0")</f>
        <v>1006.2</v>
      </c>
      <c r="BO419" s="64">
        <f>IFERROR(1/J419*(X419/H419),"0")</f>
        <v>1.3374999999999999</v>
      </c>
      <c r="BP419" s="64">
        <f>IFERROR(1/J419*(Y419/H419),"0")</f>
        <v>1.3541666666666665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64.2</v>
      </c>
      <c r="Y421" s="743">
        <f>IFERROR(Y419/H419,"0")+IFERROR(Y420/H420,"0")</f>
        <v>65</v>
      </c>
      <c r="Z421" s="743">
        <f>IFERROR(IF(Z419="",0,Z419),"0")+IFERROR(IF(Z420="",0,Z420),"0")</f>
        <v>1.4137499999999998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963</v>
      </c>
      <c r="Y422" s="743">
        <f>IFERROR(SUM(Y419:Y420),"0")</f>
        <v>975</v>
      </c>
      <c r="Z422" s="37"/>
      <c r="AA422" s="744"/>
      <c r="AB422" s="744"/>
      <c r="AC422" s="744"/>
    </row>
    <row r="423" spans="1:68" ht="14.25" customHeight="1" x14ac:dyDescent="0.25">
      <c r="A423" s="762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3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54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176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72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37.5" customHeight="1" x14ac:dyDescent="0.25">
      <c r="A434" s="54" t="s">
        <v>674</v>
      </c>
      <c r="B434" s="54" t="s">
        <v>675</v>
      </c>
      <c r="C434" s="31">
        <v>4301011873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674</v>
      </c>
      <c r="B435" s="54" t="s">
        <v>677</v>
      </c>
      <c r="C435" s="31">
        <v>4301011483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customHeight="1" x14ac:dyDescent="0.25">
      <c r="A436" s="54" t="s">
        <v>679</v>
      </c>
      <c r="B436" s="54" t="s">
        <v>680</v>
      </c>
      <c r="C436" s="31">
        <v>4301011872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customHeight="1" x14ac:dyDescent="0.25">
      <c r="A437" s="54" t="s">
        <v>679</v>
      </c>
      <c r="B437" s="54" t="s">
        <v>681</v>
      </c>
      <c r="C437" s="31">
        <v>4301011655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4301011312</v>
      </c>
      <c r="D438" s="745">
        <v>4607091384192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4301011874</v>
      </c>
      <c r="D439" s="745">
        <v>4680115884892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23</v>
      </c>
      <c r="Y440" s="742">
        <f t="shared" si="76"/>
        <v>24</v>
      </c>
      <c r="Z440" s="36">
        <f>IFERROR(IF(Y440=0,"",ROUNDUP(Y440/H440,0)*0.01898),"")</f>
        <v>3.7960000000000001E-2</v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23.833749999999998</v>
      </c>
      <c r="BN440" s="64">
        <f t="shared" si="78"/>
        <v>24.87</v>
      </c>
      <c r="BO440" s="64">
        <f t="shared" si="79"/>
        <v>2.9947916666666668E-2</v>
      </c>
      <c r="BP440" s="64">
        <f t="shared" si="80"/>
        <v>3.125E-2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1.9166666666666667</v>
      </c>
      <c r="Y442" s="743">
        <f>IFERROR(Y434/H434,"0")+IFERROR(Y435/H435,"0")+IFERROR(Y436/H436,"0")+IFERROR(Y437/H437,"0")+IFERROR(Y438/H438,"0")+IFERROR(Y439/H439,"0")+IFERROR(Y440/H440,"0")+IFERROR(Y441/H441,"0")</f>
        <v>2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3.7960000000000001E-2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23</v>
      </c>
      <c r="Y443" s="743">
        <f>IFERROR(SUM(Y434:Y441),"0")</f>
        <v>24</v>
      </c>
      <c r="Z443" s="37"/>
      <c r="AA443" s="744"/>
      <c r="AB443" s="744"/>
      <c r="AC443" s="744"/>
    </row>
    <row r="444" spans="1:68" ht="14.25" customHeight="1" x14ac:dyDescent="0.25">
      <c r="A444" s="762" t="s">
        <v>145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700</v>
      </c>
      <c r="B451" s="54" t="s">
        <v>701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60" t="s">
        <v>702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4301051297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704</v>
      </c>
      <c r="B453" s="54" t="s">
        <v>707</v>
      </c>
      <c r="C453" s="31">
        <v>4301051660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708</v>
      </c>
      <c r="B454" s="54" t="s">
        <v>709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176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711</v>
      </c>
      <c r="B458" s="54" t="s">
        <v>712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814" t="s">
        <v>713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715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716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145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717</v>
      </c>
      <c r="B464" s="54" t="s">
        <v>718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47" t="s">
        <v>719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721</v>
      </c>
      <c r="B465" s="54" t="s">
        <v>722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84" t="s">
        <v>723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721</v>
      </c>
      <c r="B466" s="54" t="s">
        <v>725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52" t="s">
        <v>723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726</v>
      </c>
      <c r="B467" s="54" t="s">
        <v>727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903" t="s">
        <v>728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730</v>
      </c>
      <c r="B468" s="54" t="s">
        <v>731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730</v>
      </c>
      <c r="B469" s="54" t="s">
        <v>732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5" t="s">
        <v>733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734</v>
      </c>
      <c r="B470" s="54" t="s">
        <v>735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736</v>
      </c>
      <c r="B471" s="54" t="s">
        <v>737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736</v>
      </c>
      <c r="B472" s="54" t="s">
        <v>739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1013" t="s">
        <v>740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741</v>
      </c>
      <c r="B473" s="54" t="s">
        <v>742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1045" t="s">
        <v>747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12</v>
      </c>
      <c r="Y476" s="742">
        <f t="shared" si="81"/>
        <v>12.600000000000001</v>
      </c>
      <c r="Z476" s="36">
        <f t="shared" si="86"/>
        <v>3.0120000000000001E-2</v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12.742857142857142</v>
      </c>
      <c r="BN476" s="64">
        <f t="shared" si="83"/>
        <v>13.38</v>
      </c>
      <c r="BO476" s="64">
        <f t="shared" si="84"/>
        <v>2.4420024420024423E-2</v>
      </c>
      <c r="BP476" s="64">
        <f t="shared" si="85"/>
        <v>2.5641025641025644E-2</v>
      </c>
    </row>
    <row r="477" spans="1:68" ht="37.5" customHeight="1" x14ac:dyDescent="0.25">
      <c r="A477" s="54" t="s">
        <v>751</v>
      </c>
      <c r="B477" s="54" t="s">
        <v>752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753</v>
      </c>
      <c r="B478" s="54" t="s">
        <v>754</v>
      </c>
      <c r="C478" s="31">
        <v>4301031368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1081" t="s">
        <v>755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753</v>
      </c>
      <c r="B479" s="54" t="s">
        <v>756</v>
      </c>
      <c r="C479" s="31">
        <v>4301031255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5.7142857142857144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6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3.0120000000000001E-2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12</v>
      </c>
      <c r="Y481" s="743">
        <f>IFERROR(SUM(Y464:Y479),"0")</f>
        <v>12.600000000000001</v>
      </c>
      <c r="Z481" s="37"/>
      <c r="AA481" s="744"/>
      <c r="AB481" s="744"/>
      <c r="AC481" s="744"/>
    </row>
    <row r="482" spans="1:68" ht="14.25" customHeight="1" x14ac:dyDescent="0.25">
      <c r="A482" s="762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758</v>
      </c>
      <c r="B483" s="54" t="s">
        <v>759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761</v>
      </c>
      <c r="B484" s="54" t="s">
        <v>762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764</v>
      </c>
      <c r="B488" s="54" t="s">
        <v>765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customHeight="1" x14ac:dyDescent="0.25">
      <c r="A491" s="753" t="s">
        <v>769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134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770</v>
      </c>
      <c r="B493" s="54" t="s">
        <v>771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145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773</v>
      </c>
      <c r="B497" s="54" t="s">
        <v>774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1128" t="s">
        <v>775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777</v>
      </c>
      <c r="B498" s="54" t="s">
        <v>778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1135" t="s">
        <v>782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784</v>
      </c>
      <c r="B500" s="54" t="s">
        <v>785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786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145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787</v>
      </c>
      <c r="B505" s="54" t="s">
        <v>788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790</v>
      </c>
      <c r="B506" s="54" t="s">
        <v>791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88" t="s">
        <v>792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794</v>
      </c>
      <c r="B507" s="54" t="s">
        <v>795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1162" t="s">
        <v>796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798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145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799</v>
      </c>
      <c r="B512" s="54" t="s">
        <v>800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176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802</v>
      </c>
      <c r="B516" s="54" t="s">
        <v>803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805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805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806</v>
      </c>
      <c r="B522" s="54" t="s">
        <v>807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42</v>
      </c>
      <c r="Y522" s="742">
        <f t="shared" ref="Y522:Y537" si="87">IFERROR(IF(X522="",0,CEILING((X522/$H522),1)*$H522),"")</f>
        <v>42.24</v>
      </c>
      <c r="Z522" s="36">
        <f t="shared" ref="Z522:Z527" si="88">IFERROR(IF(Y522=0,"",ROUNDUP(Y522/H522,0)*0.01196),"")</f>
        <v>9.5680000000000001E-2</v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44.86363636363636</v>
      </c>
      <c r="BN522" s="64">
        <f t="shared" ref="BN522:BN537" si="90">IFERROR(Y522*I522/H522,"0")</f>
        <v>45.12</v>
      </c>
      <c r="BO522" s="64">
        <f t="shared" ref="BO522:BO537" si="91">IFERROR(1/J522*(X522/H522),"0")</f>
        <v>7.6486013986013984E-2</v>
      </c>
      <c r="BP522" s="64">
        <f t="shared" ref="BP522:BP537" si="92">IFERROR(1/J522*(Y522/H522),"0")</f>
        <v>7.6923076923076927E-2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4301012035</v>
      </c>
      <c r="D528" s="745">
        <v>4680115880603</v>
      </c>
      <c r="E528" s="746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4301011778</v>
      </c>
      <c r="D529" s="745">
        <v>4680115880603</v>
      </c>
      <c r="E529" s="746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1017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996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4301012034</v>
      </c>
      <c r="D533" s="745">
        <v>4607091389982</v>
      </c>
      <c r="E533" s="746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4301011784</v>
      </c>
      <c r="D534" s="745">
        <v>4607091389982</v>
      </c>
      <c r="E534" s="746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11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1008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844</v>
      </c>
      <c r="B537" s="54" t="s">
        <v>845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845" t="s">
        <v>846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7.9545454545454541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9.5680000000000001E-2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42</v>
      </c>
      <c r="Y539" s="743">
        <f>IFERROR(SUM(Y522:Y537),"0")</f>
        <v>42.24</v>
      </c>
      <c r="Z539" s="37"/>
      <c r="AA539" s="744"/>
      <c r="AB539" s="744"/>
      <c r="AC539" s="744"/>
    </row>
    <row r="540" spans="1:68" ht="14.25" customHeight="1" x14ac:dyDescent="0.25">
      <c r="A540" s="762" t="s">
        <v>134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336</v>
      </c>
      <c r="Y541" s="742">
        <f>IFERROR(IF(X541="",0,CEILING((X541/$H541),1)*$H541),"")</f>
        <v>337.92</v>
      </c>
      <c r="Z541" s="36">
        <f>IFERROR(IF(Y541=0,"",ROUNDUP(Y541/H541,0)*0.01196),"")</f>
        <v>0.76544000000000001</v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358.90909090909088</v>
      </c>
      <c r="BN541" s="64">
        <f>IFERROR(Y541*I541/H541,"0")</f>
        <v>360.96</v>
      </c>
      <c r="BO541" s="64">
        <f>IFERROR(1/J541*(X541/H541),"0")</f>
        <v>0.61188811188811187</v>
      </c>
      <c r="BP541" s="64">
        <f>IFERROR(1/J541*(Y541/H541),"0")</f>
        <v>0.61538461538461542</v>
      </c>
    </row>
    <row r="542" spans="1:68" ht="16.5" customHeight="1" x14ac:dyDescent="0.25">
      <c r="A542" s="54" t="s">
        <v>847</v>
      </c>
      <c r="B542" s="54" t="s">
        <v>850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842" t="s">
        <v>851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853</v>
      </c>
      <c r="B543" s="54" t="s">
        <v>854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62" t="s">
        <v>855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856</v>
      </c>
      <c r="B544" s="54" t="s">
        <v>857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935" t="s">
        <v>858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63.636363636363633</v>
      </c>
      <c r="Y545" s="743">
        <f>IFERROR(Y541/H541,"0")+IFERROR(Y542/H542,"0")+IFERROR(Y543/H543,"0")+IFERROR(Y544/H544,"0")</f>
        <v>64</v>
      </c>
      <c r="Z545" s="743">
        <f>IFERROR(IF(Z541="",0,Z541),"0")+IFERROR(IF(Z542="",0,Z542),"0")+IFERROR(IF(Z543="",0,Z543),"0")+IFERROR(IF(Z544="",0,Z544),"0")</f>
        <v>0.76544000000000001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336</v>
      </c>
      <c r="Y546" s="743">
        <f>IFERROR(SUM(Y541:Y544),"0")</f>
        <v>337.92</v>
      </c>
      <c r="Z546" s="37"/>
      <c r="AA546" s="744"/>
      <c r="AB546" s="744"/>
      <c r="AC546" s="744"/>
    </row>
    <row r="547" spans="1:68" ht="14.25" customHeight="1" x14ac:dyDescent="0.25">
      <c r="A547" s="762" t="s">
        <v>145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859</v>
      </c>
      <c r="B548" s="54" t="s">
        <v>860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880" t="s">
        <v>861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1" t="s">
        <v>865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0" t="s">
        <v>869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customHeight="1" x14ac:dyDescent="0.25">
      <c r="A551" s="54" t="s">
        <v>871</v>
      </c>
      <c r="B551" s="54" t="s">
        <v>872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1052" t="s">
        <v>873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874</v>
      </c>
      <c r="B552" s="54" t="s">
        <v>875</v>
      </c>
      <c r="C552" s="31">
        <v>4301031351</v>
      </c>
      <c r="D552" s="745">
        <v>4680115882072</v>
      </c>
      <c r="E552" s="746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797" t="s">
        <v>876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874</v>
      </c>
      <c r="B553" s="54" t="s">
        <v>877</v>
      </c>
      <c r="C553" s="31">
        <v>4301031419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834" t="s">
        <v>878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874</v>
      </c>
      <c r="B554" s="54" t="s">
        <v>879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1059" t="s">
        <v>883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881</v>
      </c>
      <c r="B556" s="54" t="s">
        <v>884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8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886</v>
      </c>
      <c r="B557" s="54" t="s">
        <v>887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1065" t="s">
        <v>888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886</v>
      </c>
      <c r="B558" s="54" t="s">
        <v>889</v>
      </c>
      <c r="C558" s="31">
        <v>4301031384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96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886</v>
      </c>
      <c r="B559" s="54" t="s">
        <v>890</v>
      </c>
      <c r="C559" s="31">
        <v>4301031253</v>
      </c>
      <c r="D559" s="745">
        <v>4680115882096</v>
      </c>
      <c r="E559" s="746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2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892</v>
      </c>
      <c r="B563" s="54" t="s">
        <v>893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895</v>
      </c>
      <c r="B564" s="54" t="s">
        <v>896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898</v>
      </c>
      <c r="B565" s="54" t="s">
        <v>899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176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901</v>
      </c>
      <c r="B569" s="54" t="s">
        <v>902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904</v>
      </c>
      <c r="B570" s="54" t="s">
        <v>905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09" t="s">
        <v>906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907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907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908</v>
      </c>
      <c r="B576" s="54" t="s">
        <v>909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1082" t="s">
        <v>911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913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913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914</v>
      </c>
      <c r="B582" s="54" t="s">
        <v>915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1061" t="s">
        <v>916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1099" t="s">
        <v>920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922</v>
      </c>
      <c r="B584" s="54" t="s">
        <v>923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871" t="s">
        <v>924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926</v>
      </c>
      <c r="B585" s="54" t="s">
        <v>927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879" t="s">
        <v>928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69" t="s">
        <v>932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933</v>
      </c>
      <c r="B587" s="54" t="s">
        <v>934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919" t="s">
        <v>935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936</v>
      </c>
      <c r="B588" s="54" t="s">
        <v>937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1086" t="s">
        <v>938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134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939</v>
      </c>
      <c r="B592" s="54" t="s">
        <v>940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907" t="s">
        <v>941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943</v>
      </c>
      <c r="B593" s="54" t="s">
        <v>944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917" t="s">
        <v>945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946</v>
      </c>
      <c r="B594" s="54" t="s">
        <v>947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761" t="s">
        <v>948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950</v>
      </c>
      <c r="B595" s="54" t="s">
        <v>951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42" t="s">
        <v>952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145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953</v>
      </c>
      <c r="B599" s="54" t="s">
        <v>954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1164" t="s">
        <v>955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957</v>
      </c>
      <c r="B600" s="54" t="s">
        <v>958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760" t="s">
        <v>959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961</v>
      </c>
      <c r="B601" s="54" t="s">
        <v>962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1113" t="s">
        <v>963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965</v>
      </c>
      <c r="B602" s="54" t="s">
        <v>966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83" t="s">
        <v>967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969</v>
      </c>
      <c r="B603" s="54" t="s">
        <v>970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1116" t="s">
        <v>971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973</v>
      </c>
      <c r="B604" s="54" t="s">
        <v>974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91" t="s">
        <v>975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976</v>
      </c>
      <c r="B605" s="54" t="s">
        <v>977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1031" t="s">
        <v>978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979</v>
      </c>
      <c r="B609" s="54" t="s">
        <v>980</v>
      </c>
      <c r="C609" s="31">
        <v>4301051887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67" t="s">
        <v>981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979</v>
      </c>
      <c r="B610" s="54" t="s">
        <v>983</v>
      </c>
      <c r="C610" s="31">
        <v>4301051746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887" t="s">
        <v>984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985</v>
      </c>
      <c r="B611" s="54" t="s">
        <v>986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78" t="s">
        <v>987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989</v>
      </c>
      <c r="B612" s="54" t="s">
        <v>990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85" t="s">
        <v>991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992</v>
      </c>
      <c r="B613" s="54" t="s">
        <v>993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759" t="s">
        <v>994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176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995</v>
      </c>
      <c r="B617" s="54" t="s">
        <v>996</v>
      </c>
      <c r="C617" s="31">
        <v>4301060408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2" t="s">
        <v>997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995</v>
      </c>
      <c r="B618" s="54" t="s">
        <v>999</v>
      </c>
      <c r="C618" s="31">
        <v>4301060354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0" t="s">
        <v>1000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1001</v>
      </c>
      <c r="B619" s="54" t="s">
        <v>1002</v>
      </c>
      <c r="C619" s="31">
        <v>4301060407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1" t="s">
        <v>1003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1001</v>
      </c>
      <c r="B620" s="54" t="s">
        <v>1005</v>
      </c>
      <c r="C620" s="31">
        <v>4301060355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5" t="s">
        <v>1006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1007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1008</v>
      </c>
      <c r="B625" s="54" t="s">
        <v>1009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1147" t="s">
        <v>1010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1012</v>
      </c>
      <c r="B626" s="54" t="s">
        <v>1013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774" t="s">
        <v>1014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134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1016</v>
      </c>
      <c r="B630" s="54" t="s">
        <v>1017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1000" t="s">
        <v>1018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145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1020</v>
      </c>
      <c r="B634" s="54" t="s">
        <v>1021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816" t="s">
        <v>1022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1024</v>
      </c>
      <c r="B638" s="54" t="s">
        <v>1025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2" t="s">
        <v>1026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1028</v>
      </c>
      <c r="B639" s="54" t="s">
        <v>1029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78" t="s">
        <v>1030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1032</v>
      </c>
      <c r="Q642" s="865"/>
      <c r="R642" s="865"/>
      <c r="S642" s="865"/>
      <c r="T642" s="865"/>
      <c r="U642" s="865"/>
      <c r="V642" s="86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2939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2998.98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1033</v>
      </c>
      <c r="Q643" s="865"/>
      <c r="R643" s="865"/>
      <c r="S643" s="865"/>
      <c r="T643" s="865"/>
      <c r="U643" s="865"/>
      <c r="V643" s="866"/>
      <c r="W643" s="37" t="s">
        <v>68</v>
      </c>
      <c r="X643" s="743">
        <f>IFERROR(SUM(BM22:BM639),"0")</f>
        <v>3096.3136804812834</v>
      </c>
      <c r="Y643" s="743">
        <f>IFERROR(SUM(BN22:BN639),"0")</f>
        <v>3159.4369999999999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1034</v>
      </c>
      <c r="Q644" s="865"/>
      <c r="R644" s="865"/>
      <c r="S644" s="865"/>
      <c r="T644" s="865"/>
      <c r="U644" s="865"/>
      <c r="V644" s="866"/>
      <c r="W644" s="37" t="s">
        <v>1035</v>
      </c>
      <c r="X644" s="38">
        <f>ROUNDUP(SUM(BO22:BO639),0)</f>
        <v>5</v>
      </c>
      <c r="Y644" s="38">
        <f>ROUNDUP(SUM(BP22:BP639),0)</f>
        <v>5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1036</v>
      </c>
      <c r="Q645" s="865"/>
      <c r="R645" s="865"/>
      <c r="S645" s="865"/>
      <c r="T645" s="865"/>
      <c r="U645" s="865"/>
      <c r="V645" s="866"/>
      <c r="W645" s="37" t="s">
        <v>68</v>
      </c>
      <c r="X645" s="743">
        <f>GrossWeightTotal+PalletQtyTotal*25</f>
        <v>3221.3136804812834</v>
      </c>
      <c r="Y645" s="743">
        <f>GrossWeightTotalR+PalletQtyTotalR*25</f>
        <v>3284.4369999999999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1037</v>
      </c>
      <c r="Q646" s="865"/>
      <c r="R646" s="865"/>
      <c r="S646" s="865"/>
      <c r="T646" s="865"/>
      <c r="U646" s="865"/>
      <c r="V646" s="86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482.64356732592023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492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1038</v>
      </c>
      <c r="Q647" s="865"/>
      <c r="R647" s="865"/>
      <c r="S647" s="865"/>
      <c r="T647" s="865"/>
      <c r="U647" s="865"/>
      <c r="V647" s="86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5.5278099999999997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3" t="s">
        <v>87</v>
      </c>
      <c r="D649" s="791"/>
      <c r="E649" s="791"/>
      <c r="F649" s="791"/>
      <c r="G649" s="791"/>
      <c r="H649" s="792"/>
      <c r="I649" s="763" t="s">
        <v>285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631</v>
      </c>
      <c r="Y649" s="792"/>
      <c r="Z649" s="763" t="s">
        <v>715</v>
      </c>
      <c r="AA649" s="791"/>
      <c r="AB649" s="791"/>
      <c r="AC649" s="792"/>
      <c r="AD649" s="738" t="s">
        <v>805</v>
      </c>
      <c r="AE649" s="738" t="s">
        <v>907</v>
      </c>
      <c r="AF649" s="763" t="s">
        <v>913</v>
      </c>
      <c r="AG649" s="792"/>
    </row>
    <row r="650" spans="1:33" ht="14.25" customHeight="1" thickTop="1" x14ac:dyDescent="0.2">
      <c r="A650" s="1003" t="s">
        <v>1041</v>
      </c>
      <c r="B650" s="763" t="s">
        <v>62</v>
      </c>
      <c r="C650" s="763" t="s">
        <v>88</v>
      </c>
      <c r="D650" s="763" t="s">
        <v>113</v>
      </c>
      <c r="E650" s="763" t="s">
        <v>184</v>
      </c>
      <c r="F650" s="763" t="s">
        <v>210</v>
      </c>
      <c r="G650" s="763" t="s">
        <v>251</v>
      </c>
      <c r="H650" s="763" t="s">
        <v>87</v>
      </c>
      <c r="I650" s="763" t="s">
        <v>286</v>
      </c>
      <c r="J650" s="763" t="s">
        <v>315</v>
      </c>
      <c r="K650" s="763" t="s">
        <v>391</v>
      </c>
      <c r="L650" s="763" t="s">
        <v>411</v>
      </c>
      <c r="M650" s="763" t="s">
        <v>436</v>
      </c>
      <c r="N650" s="739"/>
      <c r="O650" s="763" t="s">
        <v>463</v>
      </c>
      <c r="P650" s="763" t="s">
        <v>466</v>
      </c>
      <c r="Q650" s="763" t="s">
        <v>475</v>
      </c>
      <c r="R650" s="763" t="s">
        <v>493</v>
      </c>
      <c r="S650" s="763" t="s">
        <v>506</v>
      </c>
      <c r="T650" s="763" t="s">
        <v>519</v>
      </c>
      <c r="U650" s="763" t="s">
        <v>532</v>
      </c>
      <c r="V650" s="763" t="s">
        <v>536</v>
      </c>
      <c r="W650" s="763" t="s">
        <v>618</v>
      </c>
      <c r="X650" s="763" t="s">
        <v>632</v>
      </c>
      <c r="Y650" s="763" t="s">
        <v>673</v>
      </c>
      <c r="Z650" s="763" t="s">
        <v>716</v>
      </c>
      <c r="AA650" s="763" t="s">
        <v>769</v>
      </c>
      <c r="AB650" s="763" t="s">
        <v>786</v>
      </c>
      <c r="AC650" s="763" t="s">
        <v>798</v>
      </c>
      <c r="AD650" s="763" t="s">
        <v>805</v>
      </c>
      <c r="AE650" s="763" t="s">
        <v>907</v>
      </c>
      <c r="AF650" s="763" t="s">
        <v>913</v>
      </c>
      <c r="AG650" s="763" t="s">
        <v>1007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123.60000000000002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248.40000000000003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331.2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29.400000000000002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178.2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5.0999999999999996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1665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24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13.920000000000002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380.16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2025-03-07T06:55:10Z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