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B0D8016F-A66F-4A58-BD9B-1D565BF3B3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Y635" i="1" s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P626" i="1" s="1"/>
  <c r="BO625" i="1"/>
  <c r="BM625" i="1"/>
  <c r="Y625" i="1"/>
  <c r="AG652" i="1" s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P613" i="1" s="1"/>
  <c r="BO612" i="1"/>
  <c r="BM612" i="1"/>
  <c r="Y612" i="1"/>
  <c r="BP612" i="1" s="1"/>
  <c r="BO611" i="1"/>
  <c r="BM611" i="1"/>
  <c r="Y611" i="1"/>
  <c r="BP611" i="1" s="1"/>
  <c r="BO610" i="1"/>
  <c r="BM610" i="1"/>
  <c r="Y610" i="1"/>
  <c r="BP610" i="1" s="1"/>
  <c r="BO609" i="1"/>
  <c r="BM609" i="1"/>
  <c r="Y609" i="1"/>
  <c r="Y614" i="1" s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AB652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Y231" i="1" s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X199" i="1"/>
  <c r="X198" i="1"/>
  <c r="BO197" i="1"/>
  <c r="BM197" i="1"/>
  <c r="Y197" i="1"/>
  <c r="P197" i="1"/>
  <c r="BP196" i="1"/>
  <c r="BO196" i="1"/>
  <c r="BN196" i="1"/>
  <c r="BM196" i="1"/>
  <c r="Z196" i="1"/>
  <c r="Y196" i="1"/>
  <c r="P196" i="1"/>
  <c r="X194" i="1"/>
  <c r="Y193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X176" i="1"/>
  <c r="Y175" i="1"/>
  <c r="X175" i="1"/>
  <c r="BP174" i="1"/>
  <c r="BO174" i="1"/>
  <c r="BN174" i="1"/>
  <c r="BM174" i="1"/>
  <c r="Z174" i="1"/>
  <c r="Z175" i="1" s="1"/>
  <c r="Y174" i="1"/>
  <c r="P174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Y146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Y135" i="1" s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Y131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X95" i="1"/>
  <c r="Y94" i="1"/>
  <c r="X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X88" i="1"/>
  <c r="X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BO59" i="1"/>
  <c r="BM59" i="1"/>
  <c r="Y59" i="1"/>
  <c r="P59" i="1"/>
  <c r="X57" i="1"/>
  <c r="X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Y57" i="1" s="1"/>
  <c r="P49" i="1"/>
  <c r="X46" i="1"/>
  <c r="X45" i="1"/>
  <c r="BO44" i="1"/>
  <c r="BM44" i="1"/>
  <c r="Z44" i="1"/>
  <c r="Y44" i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1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Y41" i="1" l="1"/>
  <c r="Y642" i="1" s="1"/>
  <c r="Y46" i="1"/>
  <c r="BP53" i="1"/>
  <c r="BN53" i="1"/>
  <c r="Z53" i="1"/>
  <c r="BP61" i="1"/>
  <c r="BN61" i="1"/>
  <c r="Z61" i="1"/>
  <c r="BP85" i="1"/>
  <c r="BN85" i="1"/>
  <c r="Z85" i="1"/>
  <c r="BP98" i="1"/>
  <c r="BN98" i="1"/>
  <c r="Z98" i="1"/>
  <c r="Z105" i="1" s="1"/>
  <c r="BP104" i="1"/>
  <c r="BN104" i="1"/>
  <c r="Z104" i="1"/>
  <c r="Y106" i="1"/>
  <c r="BP150" i="1"/>
  <c r="BN150" i="1"/>
  <c r="Z150" i="1"/>
  <c r="Z151" i="1" s="1"/>
  <c r="Y152" i="1"/>
  <c r="H652" i="1"/>
  <c r="Y156" i="1"/>
  <c r="BP155" i="1"/>
  <c r="BN155" i="1"/>
  <c r="Z155" i="1"/>
  <c r="Z156" i="1" s="1"/>
  <c r="Y157" i="1"/>
  <c r="BP163" i="1"/>
  <c r="BN163" i="1"/>
  <c r="Z163" i="1"/>
  <c r="Y170" i="1"/>
  <c r="BP167" i="1"/>
  <c r="BN167" i="1"/>
  <c r="Z167" i="1"/>
  <c r="Z169" i="1" s="1"/>
  <c r="BP180" i="1"/>
  <c r="BN180" i="1"/>
  <c r="Z180" i="1"/>
  <c r="BP184" i="1"/>
  <c r="BN184" i="1"/>
  <c r="Z184" i="1"/>
  <c r="BP197" i="1"/>
  <c r="BN197" i="1"/>
  <c r="Z197" i="1"/>
  <c r="Z198" i="1" s="1"/>
  <c r="Y199" i="1"/>
  <c r="Y210" i="1"/>
  <c r="BP201" i="1"/>
  <c r="BN201" i="1"/>
  <c r="Z201" i="1"/>
  <c r="BP205" i="1"/>
  <c r="BN205" i="1"/>
  <c r="Z205" i="1"/>
  <c r="Y209" i="1"/>
  <c r="BP213" i="1"/>
  <c r="BN213" i="1"/>
  <c r="Z213" i="1"/>
  <c r="Z224" i="1" s="1"/>
  <c r="BP217" i="1"/>
  <c r="BN217" i="1"/>
  <c r="Z217" i="1"/>
  <c r="BP221" i="1"/>
  <c r="BN221" i="1"/>
  <c r="Z221" i="1"/>
  <c r="BP230" i="1"/>
  <c r="BN230" i="1"/>
  <c r="Z230" i="1"/>
  <c r="Y232" i="1"/>
  <c r="K652" i="1"/>
  <c r="Y244" i="1"/>
  <c r="BP235" i="1"/>
  <c r="BN235" i="1"/>
  <c r="Z235" i="1"/>
  <c r="BP239" i="1"/>
  <c r="BN239" i="1"/>
  <c r="Z239" i="1"/>
  <c r="Y243" i="1"/>
  <c r="BP248" i="1"/>
  <c r="BN248" i="1"/>
  <c r="Z248" i="1"/>
  <c r="Z256" i="1" s="1"/>
  <c r="BP252" i="1"/>
  <c r="BN252" i="1"/>
  <c r="Z252" i="1"/>
  <c r="Y256" i="1"/>
  <c r="BP265" i="1"/>
  <c r="BN265" i="1"/>
  <c r="Z265" i="1"/>
  <c r="Z273" i="1" s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36" i="1"/>
  <c r="BN436" i="1"/>
  <c r="Z436" i="1"/>
  <c r="BP440" i="1"/>
  <c r="BN440" i="1"/>
  <c r="Z440" i="1"/>
  <c r="H9" i="1"/>
  <c r="B652" i="1"/>
  <c r="X643" i="1"/>
  <c r="X645" i="1" s="1"/>
  <c r="X644" i="1"/>
  <c r="Z23" i="1"/>
  <c r="Z26" i="1" s="1"/>
  <c r="BN23" i="1"/>
  <c r="Y643" i="1" s="1"/>
  <c r="BP23" i="1"/>
  <c r="Y644" i="1" s="1"/>
  <c r="Z25" i="1"/>
  <c r="BN25" i="1"/>
  <c r="Y26" i="1"/>
  <c r="X642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BP44" i="1"/>
  <c r="BN44" i="1"/>
  <c r="BP51" i="1"/>
  <c r="BN51" i="1"/>
  <c r="Z51" i="1"/>
  <c r="BP55" i="1"/>
  <c r="BN55" i="1"/>
  <c r="Z55" i="1"/>
  <c r="Y64" i="1"/>
  <c r="BP59" i="1"/>
  <c r="BN59" i="1"/>
  <c r="Z59" i="1"/>
  <c r="Z63" i="1" s="1"/>
  <c r="Y63" i="1"/>
  <c r="BP67" i="1"/>
  <c r="BN67" i="1"/>
  <c r="Z67" i="1"/>
  <c r="Z72" i="1" s="1"/>
  <c r="BP71" i="1"/>
  <c r="BN71" i="1"/>
  <c r="Z71" i="1"/>
  <c r="Y73" i="1"/>
  <c r="Y82" i="1"/>
  <c r="BP75" i="1"/>
  <c r="BN75" i="1"/>
  <c r="Z75" i="1"/>
  <c r="BP79" i="1"/>
  <c r="BN79" i="1"/>
  <c r="Z79" i="1"/>
  <c r="Y88" i="1"/>
  <c r="Y87" i="1"/>
  <c r="BP92" i="1"/>
  <c r="BN92" i="1"/>
  <c r="Z92" i="1"/>
  <c r="Z94" i="1" s="1"/>
  <c r="Y105" i="1"/>
  <c r="BP102" i="1"/>
  <c r="BN102" i="1"/>
  <c r="Z102" i="1"/>
  <c r="BP111" i="1"/>
  <c r="BN111" i="1"/>
  <c r="Z111" i="1"/>
  <c r="BP119" i="1"/>
  <c r="BN119" i="1"/>
  <c r="Z119" i="1"/>
  <c r="Y130" i="1"/>
  <c r="BP123" i="1"/>
  <c r="BN123" i="1"/>
  <c r="Z123" i="1"/>
  <c r="BP127" i="1"/>
  <c r="BN127" i="1"/>
  <c r="Z127" i="1"/>
  <c r="BP140" i="1"/>
  <c r="BN140" i="1"/>
  <c r="Z140" i="1"/>
  <c r="Z141" i="1" s="1"/>
  <c r="Y142" i="1"/>
  <c r="Y147" i="1"/>
  <c r="BP144" i="1"/>
  <c r="BN144" i="1"/>
  <c r="Z144" i="1"/>
  <c r="Z146" i="1" s="1"/>
  <c r="Y151" i="1"/>
  <c r="BP161" i="1"/>
  <c r="BN161" i="1"/>
  <c r="Z161" i="1"/>
  <c r="Y169" i="1"/>
  <c r="Y187" i="1"/>
  <c r="BP178" i="1"/>
  <c r="BN178" i="1"/>
  <c r="Z178" i="1"/>
  <c r="BP182" i="1"/>
  <c r="BN182" i="1"/>
  <c r="Z182" i="1"/>
  <c r="BP186" i="1"/>
  <c r="BN186" i="1"/>
  <c r="Z186" i="1"/>
  <c r="Y188" i="1"/>
  <c r="J652" i="1"/>
  <c r="Y194" i="1"/>
  <c r="BP191" i="1"/>
  <c r="BN191" i="1"/>
  <c r="Z191" i="1"/>
  <c r="Z193" i="1" s="1"/>
  <c r="Y198" i="1"/>
  <c r="BP203" i="1"/>
  <c r="BN203" i="1"/>
  <c r="Z203" i="1"/>
  <c r="BP207" i="1"/>
  <c r="BN207" i="1"/>
  <c r="Z207" i="1"/>
  <c r="Y224" i="1"/>
  <c r="BP215" i="1"/>
  <c r="BN215" i="1"/>
  <c r="Z215" i="1"/>
  <c r="BP219" i="1"/>
  <c r="BN219" i="1"/>
  <c r="Z219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BP290" i="1"/>
  <c r="BN290" i="1"/>
  <c r="Z290" i="1"/>
  <c r="Z295" i="1" s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Z362" i="1" s="1"/>
  <c r="Y363" i="1"/>
  <c r="BP367" i="1"/>
  <c r="BN367" i="1"/>
  <c r="Z367" i="1"/>
  <c r="Y371" i="1"/>
  <c r="Z377" i="1"/>
  <c r="BP375" i="1"/>
  <c r="BN375" i="1"/>
  <c r="Z375" i="1"/>
  <c r="Y377" i="1"/>
  <c r="D652" i="1"/>
  <c r="Y56" i="1"/>
  <c r="BP49" i="1"/>
  <c r="BN49" i="1"/>
  <c r="Z49" i="1"/>
  <c r="Z56" i="1" s="1"/>
  <c r="BP69" i="1"/>
  <c r="BN69" i="1"/>
  <c r="Z69" i="1"/>
  <c r="BP77" i="1"/>
  <c r="BN77" i="1"/>
  <c r="Z77" i="1"/>
  <c r="Y81" i="1"/>
  <c r="Z87" i="1"/>
  <c r="F652" i="1"/>
  <c r="Y114" i="1"/>
  <c r="BP109" i="1"/>
  <c r="BN109" i="1"/>
  <c r="Z109" i="1"/>
  <c r="BP113" i="1"/>
  <c r="BN113" i="1"/>
  <c r="Z113" i="1"/>
  <c r="Y120" i="1"/>
  <c r="BP117" i="1"/>
  <c r="BN117" i="1"/>
  <c r="Z117" i="1"/>
  <c r="Z120" i="1" s="1"/>
  <c r="BP125" i="1"/>
  <c r="BN125" i="1"/>
  <c r="Z125" i="1"/>
  <c r="BP129" i="1"/>
  <c r="BN129" i="1"/>
  <c r="Z129" i="1"/>
  <c r="Y136" i="1"/>
  <c r="BP133" i="1"/>
  <c r="BN133" i="1"/>
  <c r="Z133" i="1"/>
  <c r="Z135" i="1" s="1"/>
  <c r="Y164" i="1"/>
  <c r="BP159" i="1"/>
  <c r="BN159" i="1"/>
  <c r="Z159" i="1"/>
  <c r="Z164" i="1" s="1"/>
  <c r="Y165" i="1"/>
  <c r="E652" i="1"/>
  <c r="Y95" i="1"/>
  <c r="G652" i="1"/>
  <c r="Y141" i="1"/>
  <c r="I652" i="1"/>
  <c r="Y176" i="1"/>
  <c r="L652" i="1"/>
  <c r="Y257" i="1"/>
  <c r="M652" i="1"/>
  <c r="Y274" i="1"/>
  <c r="Y279" i="1"/>
  <c r="P652" i="1"/>
  <c r="Y286" i="1"/>
  <c r="Q652" i="1"/>
  <c r="Y295" i="1"/>
  <c r="S652" i="1"/>
  <c r="Y315" i="1"/>
  <c r="BP349" i="1"/>
  <c r="BN349" i="1"/>
  <c r="Z349" i="1"/>
  <c r="BP353" i="1"/>
  <c r="BN353" i="1"/>
  <c r="Z353" i="1"/>
  <c r="Y362" i="1"/>
  <c r="BP361" i="1"/>
  <c r="BN361" i="1"/>
  <c r="Z361" i="1"/>
  <c r="Y372" i="1"/>
  <c r="BP365" i="1"/>
  <c r="BN365" i="1"/>
  <c r="Z365" i="1"/>
  <c r="Z371" i="1" s="1"/>
  <c r="BP369" i="1"/>
  <c r="BN369" i="1"/>
  <c r="Z369" i="1"/>
  <c r="Y37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Y416" i="1"/>
  <c r="BP410" i="1"/>
  <c r="BN410" i="1"/>
  <c r="Z410" i="1"/>
  <c r="BP414" i="1"/>
  <c r="BN414" i="1"/>
  <c r="Z414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Z501" i="1" s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Z480" i="1" s="1"/>
  <c r="BP472" i="1"/>
  <c r="BN472" i="1"/>
  <c r="Z472" i="1"/>
  <c r="BP475" i="1"/>
  <c r="BN475" i="1"/>
  <c r="Z475" i="1"/>
  <c r="BP478" i="1"/>
  <c r="BN478" i="1"/>
  <c r="Z478" i="1"/>
  <c r="Y485" i="1"/>
  <c r="Y502" i="1"/>
  <c r="BP499" i="1"/>
  <c r="BN499" i="1"/>
  <c r="Z499" i="1"/>
  <c r="BP525" i="1"/>
  <c r="BN525" i="1"/>
  <c r="Z525" i="1"/>
  <c r="Z538" i="1" s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Z652" i="1"/>
  <c r="Y481" i="1"/>
  <c r="Y509" i="1"/>
  <c r="Y514" i="1"/>
  <c r="AD652" i="1"/>
  <c r="Y538" i="1"/>
  <c r="Y561" i="1"/>
  <c r="Y560" i="1"/>
  <c r="Z566" i="1"/>
  <c r="BP564" i="1"/>
  <c r="BN564" i="1"/>
  <c r="Z564" i="1"/>
  <c r="BP593" i="1"/>
  <c r="BN593" i="1"/>
  <c r="Z593" i="1"/>
  <c r="BP595" i="1"/>
  <c r="BN595" i="1"/>
  <c r="Z595" i="1"/>
  <c r="Y615" i="1"/>
  <c r="Y628" i="1"/>
  <c r="Y636" i="1"/>
  <c r="AF652" i="1"/>
  <c r="Z609" i="1"/>
  <c r="Z614" i="1" s="1"/>
  <c r="BN609" i="1"/>
  <c r="BP609" i="1"/>
  <c r="Z610" i="1"/>
  <c r="BN610" i="1"/>
  <c r="Z611" i="1"/>
  <c r="BN611" i="1"/>
  <c r="Z612" i="1"/>
  <c r="BN612" i="1"/>
  <c r="Z613" i="1"/>
  <c r="BN613" i="1"/>
  <c r="Z625" i="1"/>
  <c r="BN625" i="1"/>
  <c r="BP625" i="1"/>
  <c r="Z626" i="1"/>
  <c r="BN626" i="1"/>
  <c r="Y627" i="1"/>
  <c r="Z634" i="1"/>
  <c r="Z635" i="1" s="1"/>
  <c r="BN634" i="1"/>
  <c r="BP634" i="1"/>
  <c r="Y645" i="1" l="1"/>
  <c r="Z416" i="1"/>
  <c r="Z355" i="1"/>
  <c r="Z187" i="1"/>
  <c r="Z130" i="1"/>
  <c r="Z243" i="1"/>
  <c r="Z209" i="1"/>
  <c r="Z627" i="1"/>
  <c r="Z596" i="1"/>
  <c r="Z545" i="1"/>
  <c r="Z455" i="1"/>
  <c r="Z442" i="1"/>
  <c r="Z114" i="1"/>
  <c r="Z81" i="1"/>
  <c r="Z40" i="1"/>
  <c r="Z647" i="1" s="1"/>
  <c r="Y646" i="1"/>
  <c r="Z401" i="1"/>
</calcChain>
</file>

<file path=xl/sharedStrings.xml><?xml version="1.0" encoding="utf-8"?>
<sst xmlns="http://schemas.openxmlformats.org/spreadsheetml/2006/main" count="3007" uniqueCount="1071">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</sst>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2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4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/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19</v>
      </c>
      <c r="Q8" s="900">
        <v>0.41666666666666669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20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56"/>
      <c r="R10" s="957"/>
      <c r="U10" s="24" t="s">
        <v>22</v>
      </c>
      <c r="V10" s="789" t="s">
        <v>23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1"/>
      <c r="R11" s="892"/>
      <c r="U11" s="24" t="s">
        <v>26</v>
      </c>
      <c r="V11" s="1068" t="s">
        <v>27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28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29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30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31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32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33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34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09" t="s">
        <v>37</v>
      </c>
      <c r="D17" s="786" t="s">
        <v>38</v>
      </c>
      <c r="E17" s="860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59"/>
      <c r="R17" s="859"/>
      <c r="S17" s="859"/>
      <c r="T17" s="860"/>
      <c r="U17" s="1151" t="s">
        <v>50</v>
      </c>
      <c r="V17" s="866"/>
      <c r="W17" s="786" t="s">
        <v>51</v>
      </c>
      <c r="X17" s="786" t="s">
        <v>52</v>
      </c>
      <c r="Y17" s="1153" t="s">
        <v>53</v>
      </c>
      <c r="Z17" s="1033" t="s">
        <v>54</v>
      </c>
      <c r="AA17" s="1010" t="s">
        <v>55</v>
      </c>
      <c r="AB17" s="1010" t="s">
        <v>56</v>
      </c>
      <c r="AC17" s="1010" t="s">
        <v>57</v>
      </c>
      <c r="AD17" s="1010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60</v>
      </c>
      <c r="V18" s="67" t="s">
        <v>61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62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87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68</v>
      </c>
      <c r="X35" s="741">
        <v>72</v>
      </c>
      <c r="Y35" s="742">
        <f>IFERROR(IF(X35="",0,CEILING((X35/$H35),1)*$H35),"")</f>
        <v>75.600000000000009</v>
      </c>
      <c r="Z35" s="36">
        <f>IFERROR(IF(Y35=0,"",ROUNDUP(Y35/H35,0)*0.01898),"")</f>
        <v>0.13286000000000001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74.899999999999991</v>
      </c>
      <c r="BN35" s="64">
        <f>IFERROR(Y35*I35/H35,"0")</f>
        <v>78.64500000000001</v>
      </c>
      <c r="BO35" s="64">
        <f>IFERROR(1/J35*(X35/H35),"0")</f>
        <v>0.10416666666666666</v>
      </c>
      <c r="BP35" s="64">
        <f>IFERROR(1/J35*(Y35/H35),"0")</f>
        <v>0.109375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68</v>
      </c>
      <c r="X36" s="741">
        <v>83</v>
      </c>
      <c r="Y36" s="742">
        <f>IFERROR(IF(X36="",0,CEILING((X36/$H36),1)*$H36),"")</f>
        <v>89.6</v>
      </c>
      <c r="Z36" s="36">
        <f>IFERROR(IF(Y36=0,"",ROUNDUP(Y36/H36,0)*0.01898),"")</f>
        <v>0.15184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86.223660714285714</v>
      </c>
      <c r="BN36" s="64">
        <f>IFERROR(Y36*I36/H36,"0")</f>
        <v>93.08</v>
      </c>
      <c r="BO36" s="64">
        <f>IFERROR(1/J36*(X36/H36),"0")</f>
        <v>0.11579241071428573</v>
      </c>
      <c r="BP36" s="64">
        <f>IFERROR(1/J36*(Y36/H36),"0")</f>
        <v>0.125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45">
        <v>4607091385687</v>
      </c>
      <c r="E37" s="746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141</v>
      </c>
      <c r="Y38" s="742">
        <f>IFERROR(IF(X38="",0,CEILING((X38/$H38),1)*$H38),"")</f>
        <v>144.30000000000001</v>
      </c>
      <c r="Z38" s="36">
        <f>IFERROR(IF(Y38=0,"",ROUNDUP(Y38/H38,0)*0.00902),"")</f>
        <v>0.35177999999999998</v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149.00270270270272</v>
      </c>
      <c r="BN38" s="64">
        <f>IFERROR(Y38*I38/H38,"0")</f>
        <v>152.49</v>
      </c>
      <c r="BO38" s="64">
        <f>IFERROR(1/J38*(X38/H38),"0")</f>
        <v>0.28869778869778867</v>
      </c>
      <c r="BP38" s="64">
        <f>IFERROR(1/J38*(Y38/H38),"0")</f>
        <v>0.29545454545454547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43">
        <f>IFERROR(X35/H35,"0")+IFERROR(X36/H36,"0")+IFERROR(X37/H37,"0")+IFERROR(X38/H38,"0")+IFERROR(X39/H39,"0")</f>
        <v>52.185489060489061</v>
      </c>
      <c r="Y40" s="743">
        <f>IFERROR(Y35/H35,"0")+IFERROR(Y36/H36,"0")+IFERROR(Y37/H37,"0")+IFERROR(Y38/H38,"0")+IFERROR(Y39/H39,"0")</f>
        <v>54</v>
      </c>
      <c r="Z40" s="743">
        <f>IFERROR(IF(Z35="",0,Z35),"0")+IFERROR(IF(Z36="",0,Z36),"0")+IFERROR(IF(Z37="",0,Z37),"0")+IFERROR(IF(Z38="",0,Z38),"0")+IFERROR(IF(Z39="",0,Z39),"0")</f>
        <v>0.63647999999999993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43">
        <f>IFERROR(SUM(X35:X39),"0")</f>
        <v>296</v>
      </c>
      <c r="Y41" s="743">
        <f>IFERROR(SUM(Y35:Y39),"0")</f>
        <v>309.5</v>
      </c>
      <c r="Z41" s="37"/>
      <c r="AA41" s="744"/>
      <c r="AB41" s="744"/>
      <c r="AC41" s="744"/>
    </row>
    <row r="42" spans="1:68" ht="14.25" customHeight="1" x14ac:dyDescent="0.25">
      <c r="A42" s="762" t="s">
        <v>63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106</v>
      </c>
      <c r="B43" s="54" t="s">
        <v>107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68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113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89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68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183</v>
      </c>
      <c r="Y50" s="742">
        <f t="shared" si="0"/>
        <v>183.60000000000002</v>
      </c>
      <c r="Z50" s="36">
        <f>IFERROR(IF(Y50=0,"",ROUNDUP(Y50/H50,0)*0.01898),"")</f>
        <v>0.32266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190.37083333333334</v>
      </c>
      <c r="BN50" s="64">
        <f t="shared" si="2"/>
        <v>190.995</v>
      </c>
      <c r="BO50" s="64">
        <f t="shared" si="3"/>
        <v>0.26475694444444442</v>
      </c>
      <c r="BP50" s="64">
        <f t="shared" si="4"/>
        <v>0.265625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123</v>
      </c>
      <c r="B52" s="54" t="s">
        <v>124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68</v>
      </c>
      <c r="X53" s="741">
        <v>19</v>
      </c>
      <c r="Y53" s="742">
        <f t="shared" si="0"/>
        <v>20</v>
      </c>
      <c r="Z53" s="36">
        <f>IFERROR(IF(Y53=0,"",ROUNDUP(Y53/H53,0)*0.00902),"")</f>
        <v>4.5100000000000001E-2</v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19.997499999999999</v>
      </c>
      <c r="BN53" s="64">
        <f t="shared" si="2"/>
        <v>21.05</v>
      </c>
      <c r="BO53" s="64">
        <f t="shared" si="3"/>
        <v>3.5984848484848488E-2</v>
      </c>
      <c r="BP53" s="64">
        <f t="shared" si="4"/>
        <v>3.787878787878788E-2</v>
      </c>
    </row>
    <row r="54" spans="1:68" ht="27" customHeight="1" x14ac:dyDescent="0.25">
      <c r="A54" s="54" t="s">
        <v>128</v>
      </c>
      <c r="B54" s="54" t="s">
        <v>129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43">
        <f>IFERROR(X49/H49,"0")+IFERROR(X50/H50,"0")+IFERROR(X51/H51,"0")+IFERROR(X52/H52,"0")+IFERROR(X53/H53,"0")+IFERROR(X54/H54,"0")+IFERROR(X55/H55,"0")</f>
        <v>21.694444444444443</v>
      </c>
      <c r="Y56" s="743">
        <f>IFERROR(Y49/H49,"0")+IFERROR(Y50/H50,"0")+IFERROR(Y51/H51,"0")+IFERROR(Y52/H52,"0")+IFERROR(Y53/H53,"0")+IFERROR(Y54/H54,"0")+IFERROR(Y55/H55,"0")</f>
        <v>22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0.36775999999999998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43">
        <f>IFERROR(SUM(X49:X55),"0")</f>
        <v>202</v>
      </c>
      <c r="Y57" s="743">
        <f>IFERROR(SUM(Y49:Y55),"0")</f>
        <v>203.60000000000002</v>
      </c>
      <c r="Z57" s="37"/>
      <c r="AA57" s="744"/>
      <c r="AB57" s="744"/>
      <c r="AC57" s="744"/>
    </row>
    <row r="58" spans="1:68" ht="14.25" customHeight="1" x14ac:dyDescent="0.25">
      <c r="A58" s="762" t="s">
        <v>134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68</v>
      </c>
      <c r="X59" s="741">
        <v>139</v>
      </c>
      <c r="Y59" s="742">
        <f>IFERROR(IF(X59="",0,CEILING((X59/$H59),1)*$H59),"")</f>
        <v>140.4</v>
      </c>
      <c r="Z59" s="36">
        <f>IFERROR(IF(Y59=0,"",ROUNDUP(Y59/H59,0)*0.01898),"")</f>
        <v>0.24674000000000001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144.5986111111111</v>
      </c>
      <c r="BN59" s="64">
        <f>IFERROR(Y59*I59/H59,"0")</f>
        <v>146.05499999999998</v>
      </c>
      <c r="BO59" s="64">
        <f>IFERROR(1/J59*(X59/H59),"0")</f>
        <v>0.20109953703703703</v>
      </c>
      <c r="BP59" s="64">
        <f>IFERROR(1/J59*(Y59/H59),"0")</f>
        <v>0.203125</v>
      </c>
    </row>
    <row r="60" spans="1:68" ht="27" customHeight="1" x14ac:dyDescent="0.25">
      <c r="A60" s="54" t="s">
        <v>138</v>
      </c>
      <c r="B60" s="54" t="s">
        <v>139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43">
        <f>IFERROR(X59/H59,"0")+IFERROR(X60/H60,"0")+IFERROR(X61/H61,"0")+IFERROR(X62/H62,"0")</f>
        <v>12.87037037037037</v>
      </c>
      <c r="Y63" s="743">
        <f>IFERROR(Y59/H59,"0")+IFERROR(Y60/H60,"0")+IFERROR(Y61/H61,"0")+IFERROR(Y62/H62,"0")</f>
        <v>13</v>
      </c>
      <c r="Z63" s="743">
        <f>IFERROR(IF(Z59="",0,Z59),"0")+IFERROR(IF(Z60="",0,Z60),"0")+IFERROR(IF(Z61="",0,Z61),"0")+IFERROR(IF(Z62="",0,Z62),"0")</f>
        <v>0.24674000000000001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43">
        <f>IFERROR(SUM(X59:X62),"0")</f>
        <v>139</v>
      </c>
      <c r="Y64" s="743">
        <f>IFERROR(SUM(Y59:Y62),"0")</f>
        <v>140.4</v>
      </c>
      <c r="Z64" s="37"/>
      <c r="AA64" s="744"/>
      <c r="AB64" s="744"/>
      <c r="AC64" s="744"/>
    </row>
    <row r="65" spans="1:68" ht="14.25" customHeight="1" x14ac:dyDescent="0.25">
      <c r="A65" s="762" t="s">
        <v>145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146</v>
      </c>
      <c r="B66" s="54" t="s">
        <v>147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68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149</v>
      </c>
      <c r="B67" s="54" t="s">
        <v>150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152</v>
      </c>
      <c r="B68" s="54" t="s">
        <v>153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100</v>
      </c>
      <c r="L68" s="32"/>
      <c r="M68" s="33" t="s">
        <v>67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155</v>
      </c>
      <c r="B69" s="54" t="s">
        <v>156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108</v>
      </c>
      <c r="L71" s="32"/>
      <c r="M71" s="33" t="s">
        <v>67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79</v>
      </c>
      <c r="Q72" s="751"/>
      <c r="R72" s="751"/>
      <c r="S72" s="751"/>
      <c r="T72" s="751"/>
      <c r="U72" s="751"/>
      <c r="V72" s="752"/>
      <c r="W72" s="37" t="s">
        <v>80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68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2" t="s">
        <v>63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161</v>
      </c>
      <c r="B75" s="54" t="s">
        <v>162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68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92</v>
      </c>
      <c r="L76" s="32"/>
      <c r="M76" s="33" t="s">
        <v>101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167</v>
      </c>
      <c r="B77" s="54" t="s">
        <v>168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92</v>
      </c>
      <c r="L77" s="32"/>
      <c r="M77" s="33" t="s">
        <v>67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customHeight="1" x14ac:dyDescent="0.25">
      <c r="A78" s="54" t="s">
        <v>170</v>
      </c>
      <c r="B78" s="54" t="s">
        <v>171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66</v>
      </c>
      <c r="L79" s="32"/>
      <c r="M79" s="33" t="s">
        <v>101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174</v>
      </c>
      <c r="B80" s="54" t="s">
        <v>175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66</v>
      </c>
      <c r="L80" s="32"/>
      <c r="M80" s="33" t="s">
        <v>67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79</v>
      </c>
      <c r="Q81" s="751"/>
      <c r="R81" s="751"/>
      <c r="S81" s="751"/>
      <c r="T81" s="751"/>
      <c r="U81" s="751"/>
      <c r="V81" s="752"/>
      <c r="W81" s="37" t="s">
        <v>80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68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customHeight="1" x14ac:dyDescent="0.25">
      <c r="A83" s="762" t="s">
        <v>176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177</v>
      </c>
      <c r="B84" s="54" t="s">
        <v>178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68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177</v>
      </c>
      <c r="B85" s="54" t="s">
        <v>180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83</v>
      </c>
      <c r="Y85" s="742">
        <f>IFERROR(IF(X85="",0,CEILING((X85/$H85),1)*$H85),"")</f>
        <v>84</v>
      </c>
      <c r="Z85" s="36">
        <f>IFERROR(IF(Y85=0,"",ROUNDUP(Y85/H85,0)*0.01898),"")</f>
        <v>0.1898</v>
      </c>
      <c r="AA85" s="56"/>
      <c r="AB85" s="57"/>
      <c r="AC85" s="141" t="s">
        <v>179</v>
      </c>
      <c r="AG85" s="64"/>
      <c r="AJ85" s="68"/>
      <c r="AK85" s="68">
        <v>0</v>
      </c>
      <c r="BB85" s="142" t="s">
        <v>1</v>
      </c>
      <c r="BM85" s="64">
        <f>IFERROR(X85*I85/H85,"0")</f>
        <v>88.128214285714293</v>
      </c>
      <c r="BN85" s="64">
        <f>IFERROR(Y85*I85/H85,"0")</f>
        <v>89.19</v>
      </c>
      <c r="BO85" s="64">
        <f>IFERROR(1/J85*(X85/H85),"0")</f>
        <v>0.15438988095238096</v>
      </c>
      <c r="BP85" s="64">
        <f>IFERROR(1/J85*(Y85/H85),"0")</f>
        <v>0.15625</v>
      </c>
    </row>
    <row r="86" spans="1:68" ht="27" customHeight="1" x14ac:dyDescent="0.25">
      <c r="A86" s="54" t="s">
        <v>181</v>
      </c>
      <c r="B86" s="54" t="s">
        <v>182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100</v>
      </c>
      <c r="L86" s="32"/>
      <c r="M86" s="33" t="s">
        <v>101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79</v>
      </c>
      <c r="Q87" s="751"/>
      <c r="R87" s="751"/>
      <c r="S87" s="751"/>
      <c r="T87" s="751"/>
      <c r="U87" s="751"/>
      <c r="V87" s="752"/>
      <c r="W87" s="37" t="s">
        <v>80</v>
      </c>
      <c r="X87" s="743">
        <f>IFERROR(X84/H84,"0")+IFERROR(X85/H85,"0")+IFERROR(X86/H86,"0")</f>
        <v>9.8809523809523814</v>
      </c>
      <c r="Y87" s="743">
        <f>IFERROR(Y84/H84,"0")+IFERROR(Y85/H85,"0")+IFERROR(Y86/H86,"0")</f>
        <v>10</v>
      </c>
      <c r="Z87" s="743">
        <f>IFERROR(IF(Z84="",0,Z84),"0")+IFERROR(IF(Z85="",0,Z85),"0")+IFERROR(IF(Z86="",0,Z86),"0")</f>
        <v>0.1898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68</v>
      </c>
      <c r="X88" s="743">
        <f>IFERROR(SUM(X84:X86),"0")</f>
        <v>83</v>
      </c>
      <c r="Y88" s="743">
        <f>IFERROR(SUM(Y84:Y86),"0")</f>
        <v>84</v>
      </c>
      <c r="Z88" s="37"/>
      <c r="AA88" s="744"/>
      <c r="AB88" s="744"/>
      <c r="AC88" s="744"/>
    </row>
    <row r="89" spans="1:68" ht="16.5" customHeight="1" x14ac:dyDescent="0.25">
      <c r="A89" s="753" t="s">
        <v>184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89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185</v>
      </c>
      <c r="B91" s="54" t="s">
        <v>186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92</v>
      </c>
      <c r="L91" s="32"/>
      <c r="M91" s="33" t="s">
        <v>130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68</v>
      </c>
      <c r="X91" s="741">
        <v>381</v>
      </c>
      <c r="Y91" s="742">
        <f>IFERROR(IF(X91="",0,CEILING((X91/$H91),1)*$H91),"")</f>
        <v>388.8</v>
      </c>
      <c r="Z91" s="36">
        <f>IFERROR(IF(Y91=0,"",ROUNDUP(Y91/H91,0)*0.01898),"")</f>
        <v>0.68328</v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396.3458333333333</v>
      </c>
      <c r="BN91" s="64">
        <f>IFERROR(Y91*I91/H91,"0")</f>
        <v>404.45999999999992</v>
      </c>
      <c r="BO91" s="64">
        <f>IFERROR(1/J91*(X91/H91),"0")</f>
        <v>0.55121527777777779</v>
      </c>
      <c r="BP91" s="64">
        <f>IFERROR(1/J91*(Y91/H91),"0")</f>
        <v>0.5625</v>
      </c>
    </row>
    <row r="92" spans="1:68" ht="16.5" customHeight="1" x14ac:dyDescent="0.25">
      <c r="A92" s="54" t="s">
        <v>188</v>
      </c>
      <c r="B92" s="54" t="s">
        <v>189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100</v>
      </c>
      <c r="L92" s="32"/>
      <c r="M92" s="33" t="s">
        <v>101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187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190</v>
      </c>
      <c r="B93" s="54" t="s">
        <v>191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100</v>
      </c>
      <c r="L93" s="32"/>
      <c r="M93" s="33" t="s">
        <v>130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120</v>
      </c>
      <c r="Y93" s="742">
        <f>IFERROR(IF(X93="",0,CEILING((X93/$H93),1)*$H93),"")</f>
        <v>121.5</v>
      </c>
      <c r="Z93" s="36">
        <f>IFERROR(IF(Y93=0,"",ROUNDUP(Y93/H93,0)*0.00902),"")</f>
        <v>0.24354000000000001</v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125.60000000000001</v>
      </c>
      <c r="BN93" s="64">
        <f>IFERROR(Y93*I93/H93,"0")</f>
        <v>127.17</v>
      </c>
      <c r="BO93" s="64">
        <f>IFERROR(1/J93*(X93/H93),"0")</f>
        <v>0.20202020202020204</v>
      </c>
      <c r="BP93" s="64">
        <f>IFERROR(1/J93*(Y93/H93),"0")</f>
        <v>0.20454545454545456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79</v>
      </c>
      <c r="Q94" s="751"/>
      <c r="R94" s="751"/>
      <c r="S94" s="751"/>
      <c r="T94" s="751"/>
      <c r="U94" s="751"/>
      <c r="V94" s="752"/>
      <c r="W94" s="37" t="s">
        <v>80</v>
      </c>
      <c r="X94" s="743">
        <f>IFERROR(X91/H91,"0")+IFERROR(X92/H92,"0")+IFERROR(X93/H93,"0")</f>
        <v>61.944444444444443</v>
      </c>
      <c r="Y94" s="743">
        <f>IFERROR(Y91/H91,"0")+IFERROR(Y92/H92,"0")+IFERROR(Y93/H93,"0")</f>
        <v>63</v>
      </c>
      <c r="Z94" s="743">
        <f>IFERROR(IF(Z91="",0,Z91),"0")+IFERROR(IF(Z92="",0,Z92),"0")+IFERROR(IF(Z93="",0,Z93),"0")</f>
        <v>0.92681999999999998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68</v>
      </c>
      <c r="X95" s="743">
        <f>IFERROR(SUM(X91:X93),"0")</f>
        <v>501</v>
      </c>
      <c r="Y95" s="743">
        <f>IFERROR(SUM(Y91:Y93),"0")</f>
        <v>510.3</v>
      </c>
      <c r="Z95" s="37"/>
      <c r="AA95" s="744"/>
      <c r="AB95" s="744"/>
      <c r="AC95" s="744"/>
    </row>
    <row r="96" spans="1:68" ht="14.25" customHeight="1" x14ac:dyDescent="0.25">
      <c r="A96" s="762" t="s">
        <v>63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193</v>
      </c>
      <c r="B97" s="54" t="s">
        <v>194</v>
      </c>
      <c r="C97" s="31">
        <v>4301051437</v>
      </c>
      <c r="D97" s="745">
        <v>4607091386967</v>
      </c>
      <c r="E97" s="746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48"/>
      <c r="R97" s="748"/>
      <c r="S97" s="748"/>
      <c r="T97" s="749"/>
      <c r="U97" s="34"/>
      <c r="V97" s="34"/>
      <c r="W97" s="35" t="s">
        <v>68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193</v>
      </c>
      <c r="B98" s="54" t="s">
        <v>196</v>
      </c>
      <c r="C98" s="31">
        <v>4301051546</v>
      </c>
      <c r="D98" s="745">
        <v>4607091386967</v>
      </c>
      <c r="E98" s="746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92</v>
      </c>
      <c r="L98" s="32"/>
      <c r="M98" s="33" t="s">
        <v>101</v>
      </c>
      <c r="N98" s="33"/>
      <c r="O98" s="32">
        <v>45</v>
      </c>
      <c r="P98" s="103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73</v>
      </c>
      <c r="Y98" s="742">
        <f t="shared" si="15"/>
        <v>75.600000000000009</v>
      </c>
      <c r="Z98" s="36">
        <f>IFERROR(IF(Y98=0,"",ROUNDUP(Y98/H98,0)*0.01898),"")</f>
        <v>0.17082</v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6"/>
        <v>77.510357142857131</v>
      </c>
      <c r="BN98" s="64">
        <f t="shared" si="17"/>
        <v>80.271000000000001</v>
      </c>
      <c r="BO98" s="64">
        <f t="shared" si="18"/>
        <v>0.13578869047619047</v>
      </c>
      <c r="BP98" s="64">
        <f t="shared" si="19"/>
        <v>0.140625</v>
      </c>
    </row>
    <row r="99" spans="1:68" ht="27" customHeight="1" x14ac:dyDescent="0.25">
      <c r="A99" s="54" t="s">
        <v>197</v>
      </c>
      <c r="B99" s="54" t="s">
        <v>198</v>
      </c>
      <c r="C99" s="31">
        <v>4301051436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55</v>
      </c>
      <c r="Y99" s="742">
        <f t="shared" si="15"/>
        <v>56.7</v>
      </c>
      <c r="Z99" s="36">
        <f>IFERROR(IF(Y99=0,"",ROUNDUP(Y99/H99,0)*0.00651),"")</f>
        <v>0.13671</v>
      </c>
      <c r="AA99" s="56"/>
      <c r="AB99" s="57"/>
      <c r="AC99" s="155" t="s">
        <v>195</v>
      </c>
      <c r="AG99" s="64"/>
      <c r="AJ99" s="68"/>
      <c r="AK99" s="68">
        <v>0</v>
      </c>
      <c r="BB99" s="156" t="s">
        <v>1</v>
      </c>
      <c r="BM99" s="64">
        <f t="shared" si="16"/>
        <v>60.133333333333326</v>
      </c>
      <c r="BN99" s="64">
        <f t="shared" si="17"/>
        <v>61.991999999999997</v>
      </c>
      <c r="BO99" s="64">
        <f t="shared" si="18"/>
        <v>0.11192511192511194</v>
      </c>
      <c r="BP99" s="64">
        <f t="shared" si="19"/>
        <v>0.11538461538461539</v>
      </c>
    </row>
    <row r="100" spans="1:68" ht="27" customHeight="1" x14ac:dyDescent="0.25">
      <c r="A100" s="54" t="s">
        <v>197</v>
      </c>
      <c r="B100" s="54" t="s">
        <v>199</v>
      </c>
      <c r="C100" s="31">
        <v>4301052039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812" t="s">
        <v>200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195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16.5" customHeight="1" x14ac:dyDescent="0.25">
      <c r="A101" s="54" t="s">
        <v>197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83" t="s">
        <v>202</v>
      </c>
      <c r="Q101" s="748"/>
      <c r="R101" s="748"/>
      <c r="S101" s="748"/>
      <c r="T101" s="749"/>
      <c r="U101" s="34"/>
      <c r="V101" s="34"/>
      <c r="W101" s="35" t="s">
        <v>68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203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204</v>
      </c>
      <c r="B102" s="54" t="s">
        <v>205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206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207</v>
      </c>
      <c r="B103" s="54" t="s">
        <v>208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100</v>
      </c>
      <c r="L103" s="32"/>
      <c r="M103" s="33" t="s">
        <v>101</v>
      </c>
      <c r="N103" s="33"/>
      <c r="O103" s="32">
        <v>45</v>
      </c>
      <c r="P103" s="8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101</v>
      </c>
      <c r="Y103" s="742">
        <f t="shared" si="15"/>
        <v>102.60000000000001</v>
      </c>
      <c r="Z103" s="36">
        <f>IFERROR(IF(Y103=0,"",ROUNDUP(Y103/H103,0)*0.00902),"")</f>
        <v>0.34276000000000001</v>
      </c>
      <c r="AA103" s="56"/>
      <c r="AB103" s="57"/>
      <c r="AC103" s="163" t="s">
        <v>206</v>
      </c>
      <c r="AG103" s="64"/>
      <c r="AJ103" s="68"/>
      <c r="AK103" s="68">
        <v>0</v>
      </c>
      <c r="BB103" s="164" t="s">
        <v>1</v>
      </c>
      <c r="BM103" s="64">
        <f t="shared" si="16"/>
        <v>111.77333333333333</v>
      </c>
      <c r="BN103" s="64">
        <f t="shared" si="17"/>
        <v>113.544</v>
      </c>
      <c r="BO103" s="64">
        <f t="shared" si="18"/>
        <v>0.28338945005611671</v>
      </c>
      <c r="BP103" s="64">
        <f t="shared" si="19"/>
        <v>0.2878787878787879</v>
      </c>
    </row>
    <row r="104" spans="1:68" ht="27" customHeight="1" x14ac:dyDescent="0.25">
      <c r="A104" s="54" t="s">
        <v>207</v>
      </c>
      <c r="B104" s="54" t="s">
        <v>209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101</v>
      </c>
      <c r="N104" s="33"/>
      <c r="O104" s="32">
        <v>45</v>
      </c>
      <c r="P104" s="78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206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IFERROR(X97/H97,"0")+IFERROR(X98/H98,"0")+IFERROR(X99/H99,"0")+IFERROR(X100/H100,"0")+IFERROR(X101/H101,"0")+IFERROR(X102/H102,"0")+IFERROR(X103/H103,"0")+IFERROR(X104/H104,"0")</f>
        <v>66.468253968253961</v>
      </c>
      <c r="Y105" s="743">
        <f>IFERROR(Y97/H97,"0")+IFERROR(Y98/H98,"0")+IFERROR(Y99/H99,"0")+IFERROR(Y100/H100,"0")+IFERROR(Y101/H101,"0")+IFERROR(Y102/H102,"0")+IFERROR(Y103/H103,"0")+IFERROR(Y104/H104,"0")</f>
        <v>68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0.65029000000000003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IFERROR(SUM(X97:X104),"0")</f>
        <v>229</v>
      </c>
      <c r="Y106" s="743">
        <f>IFERROR(SUM(Y97:Y104),"0")</f>
        <v>234.90000000000003</v>
      </c>
      <c r="Z106" s="37"/>
      <c r="AA106" s="744"/>
      <c r="AB106" s="744"/>
      <c r="AC106" s="744"/>
    </row>
    <row r="107" spans="1:68" ht="16.5" customHeight="1" x14ac:dyDescent="0.25">
      <c r="A107" s="753" t="s">
        <v>210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211</v>
      </c>
      <c r="B109" s="54" t="s">
        <v>212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10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213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214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100</v>
      </c>
      <c r="L111" s="32"/>
      <c r="M111" s="33" t="s">
        <v>101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217</v>
      </c>
      <c r="B112" s="54" t="s">
        <v>218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35</v>
      </c>
      <c r="Y112" s="742">
        <f>IFERROR(IF(X112="",0,CEILING((X112/$H112),1)*$H112),"")</f>
        <v>36</v>
      </c>
      <c r="Z112" s="36">
        <f>IFERROR(IF(Y112=0,"",ROUNDUP(Y112/H112,0)*0.00902),"")</f>
        <v>7.2160000000000002E-2</v>
      </c>
      <c r="AA112" s="56"/>
      <c r="AB112" s="57"/>
      <c r="AC112" s="173" t="s">
        <v>213</v>
      </c>
      <c r="AG112" s="64"/>
      <c r="AJ112" s="68"/>
      <c r="AK112" s="68">
        <v>0</v>
      </c>
      <c r="BB112" s="174" t="s">
        <v>1</v>
      </c>
      <c r="BM112" s="64">
        <f>IFERROR(X112*I112/H112,"0")</f>
        <v>36.633333333333333</v>
      </c>
      <c r="BN112" s="64">
        <f>IFERROR(Y112*I112/H112,"0")</f>
        <v>37.68</v>
      </c>
      <c r="BO112" s="64">
        <f>IFERROR(1/J112*(X112/H112),"0")</f>
        <v>5.8922558922558925E-2</v>
      </c>
      <c r="BP112" s="64">
        <f>IFERROR(1/J112*(Y112/H112),"0")</f>
        <v>6.0606060606060608E-2</v>
      </c>
    </row>
    <row r="113" spans="1:68" ht="16.5" customHeight="1" x14ac:dyDescent="0.25">
      <c r="A113" s="54" t="s">
        <v>219</v>
      </c>
      <c r="B113" s="54" t="s">
        <v>220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7.7777777777777777</v>
      </c>
      <c r="Y114" s="743">
        <f>IFERROR(Y109/H109,"0")+IFERROR(Y110/H110,"0")+IFERROR(Y111/H111,"0")+IFERROR(Y112/H112,"0")+IFERROR(Y113/H113,"0")</f>
        <v>8</v>
      </c>
      <c r="Z114" s="743">
        <f>IFERROR(IF(Z109="",0,Z109),"0")+IFERROR(IF(Z110="",0,Z110),"0")+IFERROR(IF(Z111="",0,Z111),"0")+IFERROR(IF(Z112="",0,Z112),"0")+IFERROR(IF(Z113="",0,Z113),"0")</f>
        <v>7.2160000000000002E-2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35</v>
      </c>
      <c r="Y115" s="743">
        <f>IFERROR(SUM(Y109:Y113),"0")</f>
        <v>36</v>
      </c>
      <c r="Z115" s="37"/>
      <c r="AA115" s="744"/>
      <c r="AB115" s="744"/>
      <c r="AC115" s="744"/>
    </row>
    <row r="116" spans="1:68" ht="14.25" customHeight="1" x14ac:dyDescent="0.25">
      <c r="A116" s="762" t="s">
        <v>134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221</v>
      </c>
      <c r="B117" s="54" t="s">
        <v>222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93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23</v>
      </c>
      <c r="Y117" s="742">
        <f>IFERROR(IF(X117="",0,CEILING((X117/$H117),1)*$H117),"")</f>
        <v>32.400000000000006</v>
      </c>
      <c r="Z117" s="36">
        <f>IFERROR(IF(Y117=0,"",ROUNDUP(Y117/H117,0)*0.01898),"")</f>
        <v>5.6940000000000004E-2</v>
      </c>
      <c r="AA117" s="56"/>
      <c r="AB117" s="57"/>
      <c r="AC117" s="177" t="s">
        <v>223</v>
      </c>
      <c r="AG117" s="64"/>
      <c r="AJ117" s="68"/>
      <c r="AK117" s="68">
        <v>0</v>
      </c>
      <c r="BB117" s="178" t="s">
        <v>1</v>
      </c>
      <c r="BM117" s="64">
        <f>IFERROR(X117*I117/H117,"0")</f>
        <v>23.926388888888884</v>
      </c>
      <c r="BN117" s="64">
        <f>IFERROR(Y117*I117/H117,"0")</f>
        <v>33.705000000000005</v>
      </c>
      <c r="BO117" s="64">
        <f>IFERROR(1/J117*(X117/H117),"0")</f>
        <v>3.3275462962962958E-2</v>
      </c>
      <c r="BP117" s="64">
        <f>IFERROR(1/J117*(Y117/H117),"0")</f>
        <v>4.6875000000000007E-2</v>
      </c>
    </row>
    <row r="118" spans="1:68" ht="16.5" customHeight="1" x14ac:dyDescent="0.25">
      <c r="A118" s="54" t="s">
        <v>224</v>
      </c>
      <c r="B118" s="54" t="s">
        <v>225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108</v>
      </c>
      <c r="L118" s="32"/>
      <c r="M118" s="33" t="s">
        <v>93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226</v>
      </c>
      <c r="B119" s="54" t="s">
        <v>227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93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2.1296296296296293</v>
      </c>
      <c r="Y120" s="743">
        <f>IFERROR(Y117/H117,"0")+IFERROR(Y118/H118,"0")+IFERROR(Y119/H119,"0")</f>
        <v>3.0000000000000004</v>
      </c>
      <c r="Z120" s="743">
        <f>IFERROR(IF(Z117="",0,Z117),"0")+IFERROR(IF(Z118="",0,Z118),"0")+IFERROR(IF(Z119="",0,Z119),"0")</f>
        <v>5.6940000000000004E-2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23</v>
      </c>
      <c r="Y121" s="743">
        <f>IFERROR(SUM(Y117:Y119),"0")</f>
        <v>32.400000000000006</v>
      </c>
      <c r="Z121" s="37"/>
      <c r="AA121" s="744"/>
      <c r="AB121" s="744"/>
      <c r="AC121" s="744"/>
    </row>
    <row r="122" spans="1:68" ht="14.25" customHeight="1" x14ac:dyDescent="0.25">
      <c r="A122" s="762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37.5" customHeight="1" x14ac:dyDescent="0.25">
      <c r="A123" s="54" t="s">
        <v>228</v>
      </c>
      <c r="B123" s="54" t="s">
        <v>229</v>
      </c>
      <c r="C123" s="31">
        <v>4301051360</v>
      </c>
      <c r="D123" s="745">
        <v>4607091385168</v>
      </c>
      <c r="E123" s="746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92</v>
      </c>
      <c r="L123" s="32"/>
      <c r="M123" s="33" t="s">
        <v>101</v>
      </c>
      <c r="N123" s="33"/>
      <c r="O123" s="32">
        <v>45</v>
      </c>
      <c r="P123" s="11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230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228</v>
      </c>
      <c r="B124" s="54" t="s">
        <v>231</v>
      </c>
      <c r="C124" s="31">
        <v>4301051625</v>
      </c>
      <c r="D124" s="745">
        <v>4607091385168</v>
      </c>
      <c r="E124" s="746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111</v>
      </c>
      <c r="Y124" s="742">
        <f t="shared" si="20"/>
        <v>117.60000000000001</v>
      </c>
      <c r="Z124" s="36">
        <f>IFERROR(IF(Y124=0,"",ROUNDUP(Y124/H124,0)*0.01898),"")</f>
        <v>0.26572000000000001</v>
      </c>
      <c r="AA124" s="56"/>
      <c r="AB124" s="57"/>
      <c r="AC124" s="185" t="s">
        <v>232</v>
      </c>
      <c r="AG124" s="64"/>
      <c r="AJ124" s="68"/>
      <c r="AK124" s="68">
        <v>0</v>
      </c>
      <c r="BB124" s="186" t="s">
        <v>1</v>
      </c>
      <c r="BM124" s="64">
        <f t="shared" si="21"/>
        <v>117.77892857142858</v>
      </c>
      <c r="BN124" s="64">
        <f t="shared" si="22"/>
        <v>124.78200000000001</v>
      </c>
      <c r="BO124" s="64">
        <f t="shared" si="23"/>
        <v>0.20647321428571427</v>
      </c>
      <c r="BP124" s="64">
        <f t="shared" si="24"/>
        <v>0.21875</v>
      </c>
    </row>
    <row r="125" spans="1:68" ht="27" customHeight="1" x14ac:dyDescent="0.25">
      <c r="A125" s="54" t="s">
        <v>233</v>
      </c>
      <c r="B125" s="54" t="s">
        <v>234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235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236</v>
      </c>
      <c r="B126" s="54" t="s">
        <v>237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68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230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238</v>
      </c>
      <c r="B127" s="54" t="s">
        <v>239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116</v>
      </c>
      <c r="Y127" s="742">
        <f t="shared" si="20"/>
        <v>116.10000000000001</v>
      </c>
      <c r="Z127" s="36">
        <f>IFERROR(IF(Y127=0,"",ROUNDUP(Y127/H127,0)*0.00651),"")</f>
        <v>0.27993000000000001</v>
      </c>
      <c r="AA127" s="56"/>
      <c r="AB127" s="57"/>
      <c r="AC127" s="191" t="s">
        <v>230</v>
      </c>
      <c r="AG127" s="64"/>
      <c r="AJ127" s="68"/>
      <c r="AK127" s="68">
        <v>0</v>
      </c>
      <c r="BB127" s="192" t="s">
        <v>1</v>
      </c>
      <c r="BM127" s="64">
        <f t="shared" si="21"/>
        <v>126.82666666666667</v>
      </c>
      <c r="BN127" s="64">
        <f t="shared" si="22"/>
        <v>126.93600000000001</v>
      </c>
      <c r="BO127" s="64">
        <f t="shared" si="23"/>
        <v>0.23606023606023607</v>
      </c>
      <c r="BP127" s="64">
        <f t="shared" si="24"/>
        <v>0.23626373626373628</v>
      </c>
    </row>
    <row r="128" spans="1:68" ht="27" customHeight="1" x14ac:dyDescent="0.25">
      <c r="A128" s="54" t="s">
        <v>240</v>
      </c>
      <c r="B128" s="54" t="s">
        <v>241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66</v>
      </c>
      <c r="L128" s="32"/>
      <c r="M128" s="33" t="s">
        <v>101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68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235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242</v>
      </c>
      <c r="B129" s="54" t="s">
        <v>243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66</v>
      </c>
      <c r="L129" s="32"/>
      <c r="M129" s="33" t="s">
        <v>67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244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79</v>
      </c>
      <c r="Q130" s="751"/>
      <c r="R130" s="751"/>
      <c r="S130" s="751"/>
      <c r="T130" s="751"/>
      <c r="U130" s="751"/>
      <c r="V130" s="752"/>
      <c r="W130" s="37" t="s">
        <v>80</v>
      </c>
      <c r="X130" s="743">
        <f>IFERROR(X123/H123,"0")+IFERROR(X124/H124,"0")+IFERROR(X125/H125,"0")+IFERROR(X126/H126,"0")+IFERROR(X127/H127,"0")+IFERROR(X128/H128,"0")+IFERROR(X129/H129,"0")</f>
        <v>56.177248677248677</v>
      </c>
      <c r="Y130" s="743">
        <f>IFERROR(Y123/H123,"0")+IFERROR(Y124/H124,"0")+IFERROR(Y125/H125,"0")+IFERROR(Y126/H126,"0")+IFERROR(Y127/H127,"0")+IFERROR(Y128/H128,"0")+IFERROR(Y129/H129,"0")</f>
        <v>57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0.54564999999999997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79</v>
      </c>
      <c r="Q131" s="751"/>
      <c r="R131" s="751"/>
      <c r="S131" s="751"/>
      <c r="T131" s="751"/>
      <c r="U131" s="751"/>
      <c r="V131" s="752"/>
      <c r="W131" s="37" t="s">
        <v>68</v>
      </c>
      <c r="X131" s="743">
        <f>IFERROR(SUM(X123:X129),"0")</f>
        <v>227</v>
      </c>
      <c r="Y131" s="743">
        <f>IFERROR(SUM(Y123:Y129),"0")</f>
        <v>233.70000000000002</v>
      </c>
      <c r="Z131" s="37"/>
      <c r="AA131" s="744"/>
      <c r="AB131" s="744"/>
      <c r="AC131" s="744"/>
    </row>
    <row r="132" spans="1:68" ht="14.25" customHeight="1" x14ac:dyDescent="0.25">
      <c r="A132" s="762" t="s">
        <v>176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245</v>
      </c>
      <c r="B133" s="54" t="s">
        <v>246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66</v>
      </c>
      <c r="L133" s="32"/>
      <c r="M133" s="33" t="s">
        <v>67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68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249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66</v>
      </c>
      <c r="L134" s="32"/>
      <c r="M134" s="33" t="s">
        <v>101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68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250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79</v>
      </c>
      <c r="Q135" s="751"/>
      <c r="R135" s="751"/>
      <c r="S135" s="751"/>
      <c r="T135" s="751"/>
      <c r="U135" s="751"/>
      <c r="V135" s="752"/>
      <c r="W135" s="37" t="s">
        <v>80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79</v>
      </c>
      <c r="Q136" s="751"/>
      <c r="R136" s="751"/>
      <c r="S136" s="751"/>
      <c r="T136" s="751"/>
      <c r="U136" s="751"/>
      <c r="V136" s="752"/>
      <c r="W136" s="37" t="s">
        <v>68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53" t="s">
        <v>251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89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252</v>
      </c>
      <c r="B139" s="54" t="s">
        <v>253</v>
      </c>
      <c r="C139" s="31">
        <v>4301011564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48"/>
      <c r="R139" s="748"/>
      <c r="S139" s="748"/>
      <c r="T139" s="749"/>
      <c r="U139" s="34"/>
      <c r="V139" s="34"/>
      <c r="W139" s="35" t="s">
        <v>68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254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252</v>
      </c>
      <c r="B140" s="54" t="s">
        <v>255</v>
      </c>
      <c r="C140" s="31">
        <v>4301011562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66</v>
      </c>
      <c r="L140" s="32"/>
      <c r="M140" s="33" t="s">
        <v>84</v>
      </c>
      <c r="N140" s="33"/>
      <c r="O140" s="32">
        <v>90</v>
      </c>
      <c r="P140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48"/>
      <c r="R140" s="748"/>
      <c r="S140" s="748"/>
      <c r="T140" s="749"/>
      <c r="U140" s="34"/>
      <c r="V140" s="34"/>
      <c r="W140" s="35" t="s">
        <v>68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254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79</v>
      </c>
      <c r="Q141" s="751"/>
      <c r="R141" s="751"/>
      <c r="S141" s="751"/>
      <c r="T141" s="751"/>
      <c r="U141" s="751"/>
      <c r="V141" s="752"/>
      <c r="W141" s="37" t="s">
        <v>80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79</v>
      </c>
      <c r="Q142" s="751"/>
      <c r="R142" s="751"/>
      <c r="S142" s="751"/>
      <c r="T142" s="751"/>
      <c r="U142" s="751"/>
      <c r="V142" s="752"/>
      <c r="W142" s="37" t="s">
        <v>68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customHeight="1" x14ac:dyDescent="0.25">
      <c r="A143" s="762" t="s">
        <v>145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256</v>
      </c>
      <c r="B144" s="54" t="s">
        <v>257</v>
      </c>
      <c r="C144" s="31">
        <v>4301031234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68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258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256</v>
      </c>
      <c r="B145" s="54" t="s">
        <v>259</v>
      </c>
      <c r="C145" s="31">
        <v>4301031235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66</v>
      </c>
      <c r="L145" s="32"/>
      <c r="M145" s="33" t="s">
        <v>84</v>
      </c>
      <c r="N145" s="33"/>
      <c r="O145" s="32">
        <v>90</v>
      </c>
      <c r="P145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68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258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79</v>
      </c>
      <c r="Q146" s="751"/>
      <c r="R146" s="751"/>
      <c r="S146" s="751"/>
      <c r="T146" s="751"/>
      <c r="U146" s="751"/>
      <c r="V146" s="752"/>
      <c r="W146" s="37" t="s">
        <v>80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79</v>
      </c>
      <c r="Q147" s="751"/>
      <c r="R147" s="751"/>
      <c r="S147" s="751"/>
      <c r="T147" s="751"/>
      <c r="U147" s="751"/>
      <c r="V147" s="752"/>
      <c r="W147" s="37" t="s">
        <v>68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customHeight="1" x14ac:dyDescent="0.25">
      <c r="A148" s="762" t="s">
        <v>63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260</v>
      </c>
      <c r="B149" s="54" t="s">
        <v>261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68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260</v>
      </c>
      <c r="B150" s="54" t="s">
        <v>262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66</v>
      </c>
      <c r="L150" s="32"/>
      <c r="M150" s="33" t="s">
        <v>84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68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79</v>
      </c>
      <c r="Q151" s="751"/>
      <c r="R151" s="751"/>
      <c r="S151" s="751"/>
      <c r="T151" s="751"/>
      <c r="U151" s="751"/>
      <c r="V151" s="752"/>
      <c r="W151" s="37" t="s">
        <v>80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79</v>
      </c>
      <c r="Q152" s="751"/>
      <c r="R152" s="751"/>
      <c r="S152" s="751"/>
      <c r="T152" s="751"/>
      <c r="U152" s="751"/>
      <c r="V152" s="752"/>
      <c r="W152" s="37" t="s">
        <v>68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customHeight="1" x14ac:dyDescent="0.25">
      <c r="A153" s="753" t="s">
        <v>87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89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263</v>
      </c>
      <c r="B155" s="54" t="s">
        <v>264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100</v>
      </c>
      <c r="L155" s="32"/>
      <c r="M155" s="33" t="s">
        <v>93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68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265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79</v>
      </c>
      <c r="Q156" s="751"/>
      <c r="R156" s="751"/>
      <c r="S156" s="751"/>
      <c r="T156" s="751"/>
      <c r="U156" s="751"/>
      <c r="V156" s="752"/>
      <c r="W156" s="37" t="s">
        <v>80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79</v>
      </c>
      <c r="Q157" s="751"/>
      <c r="R157" s="751"/>
      <c r="S157" s="751"/>
      <c r="T157" s="751"/>
      <c r="U157" s="751"/>
      <c r="V157" s="752"/>
      <c r="W157" s="37" t="s">
        <v>68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145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266</v>
      </c>
      <c r="B159" s="54" t="s">
        <v>267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92</v>
      </c>
      <c r="L159" s="32"/>
      <c r="M159" s="33" t="s">
        <v>93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68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268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100</v>
      </c>
      <c r="L160" s="32"/>
      <c r="M160" s="33" t="s">
        <v>67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68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272</v>
      </c>
      <c r="B161" s="54" t="s">
        <v>273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67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274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275</v>
      </c>
      <c r="B162" s="54" t="s">
        <v>276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108</v>
      </c>
      <c r="L162" s="32"/>
      <c r="M162" s="33" t="s">
        <v>67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271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277</v>
      </c>
      <c r="B163" s="54" t="s">
        <v>278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108</v>
      </c>
      <c r="L163" s="32"/>
      <c r="M163" s="33" t="s">
        <v>67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274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79</v>
      </c>
      <c r="Q164" s="751"/>
      <c r="R164" s="751"/>
      <c r="S164" s="751"/>
      <c r="T164" s="751"/>
      <c r="U164" s="751"/>
      <c r="V164" s="752"/>
      <c r="W164" s="37" t="s">
        <v>80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79</v>
      </c>
      <c r="Q165" s="751"/>
      <c r="R165" s="751"/>
      <c r="S165" s="751"/>
      <c r="T165" s="751"/>
      <c r="U165" s="751"/>
      <c r="V165" s="752"/>
      <c r="W165" s="37" t="s">
        <v>68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2" t="s">
        <v>63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279</v>
      </c>
      <c r="B167" s="54" t="s">
        <v>280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66</v>
      </c>
      <c r="L167" s="32"/>
      <c r="M167" s="33" t="s">
        <v>101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68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282</v>
      </c>
      <c r="B168" s="54" t="s">
        <v>283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66</v>
      </c>
      <c r="L168" s="32"/>
      <c r="M168" s="33" t="s">
        <v>67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68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79</v>
      </c>
      <c r="Q169" s="751"/>
      <c r="R169" s="751"/>
      <c r="S169" s="751"/>
      <c r="T169" s="751"/>
      <c r="U169" s="751"/>
      <c r="V169" s="752"/>
      <c r="W169" s="37" t="s">
        <v>80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79</v>
      </c>
      <c r="Q170" s="751"/>
      <c r="R170" s="751"/>
      <c r="S170" s="751"/>
      <c r="T170" s="751"/>
      <c r="U170" s="751"/>
      <c r="V170" s="752"/>
      <c r="W170" s="37" t="s">
        <v>68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285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286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134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287</v>
      </c>
      <c r="B174" s="54" t="s">
        <v>288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108</v>
      </c>
      <c r="L174" s="32"/>
      <c r="M174" s="33" t="s">
        <v>67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68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289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79</v>
      </c>
      <c r="Q175" s="751"/>
      <c r="R175" s="751"/>
      <c r="S175" s="751"/>
      <c r="T175" s="751"/>
      <c r="U175" s="751"/>
      <c r="V175" s="752"/>
      <c r="W175" s="37" t="s">
        <v>80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79</v>
      </c>
      <c r="Q176" s="751"/>
      <c r="R176" s="751"/>
      <c r="S176" s="751"/>
      <c r="T176" s="751"/>
      <c r="U176" s="751"/>
      <c r="V176" s="752"/>
      <c r="W176" s="37" t="s">
        <v>68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145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290</v>
      </c>
      <c r="B178" s="54" t="s">
        <v>291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108</v>
      </c>
      <c r="L178" s="32"/>
      <c r="M178" s="33" t="s">
        <v>67</v>
      </c>
      <c r="N178" s="33"/>
      <c r="O178" s="32">
        <v>40</v>
      </c>
      <c r="P178" s="1075" t="s">
        <v>292</v>
      </c>
      <c r="Q178" s="748"/>
      <c r="R178" s="748"/>
      <c r="S178" s="748"/>
      <c r="T178" s="749"/>
      <c r="U178" s="34"/>
      <c r="V178" s="34"/>
      <c r="W178" s="35" t="s">
        <v>68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293</v>
      </c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295</v>
      </c>
      <c r="B179" s="54" t="s">
        <v>296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68</v>
      </c>
      <c r="X179" s="741">
        <v>55</v>
      </c>
      <c r="Y179" s="742">
        <f t="shared" si="25"/>
        <v>58.800000000000004</v>
      </c>
      <c r="Z179" s="36">
        <f>IFERROR(IF(Y179=0,"",ROUNDUP(Y179/H179,0)*0.00902),"")</f>
        <v>0.12628</v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26"/>
        <v>58.535714285714285</v>
      </c>
      <c r="BN179" s="64">
        <f t="shared" si="27"/>
        <v>62.58</v>
      </c>
      <c r="BO179" s="64">
        <f t="shared" si="28"/>
        <v>9.9206349206349201E-2</v>
      </c>
      <c r="BP179" s="64">
        <f t="shared" si="29"/>
        <v>0.10606060606060606</v>
      </c>
    </row>
    <row r="180" spans="1:68" ht="27" customHeight="1" x14ac:dyDescent="0.25">
      <c r="A180" s="54" t="s">
        <v>298</v>
      </c>
      <c r="B180" s="54" t="s">
        <v>299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100</v>
      </c>
      <c r="L180" s="32"/>
      <c r="M180" s="33" t="s">
        <v>67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81</v>
      </c>
      <c r="Y181" s="742">
        <f t="shared" si="25"/>
        <v>84</v>
      </c>
      <c r="Z181" s="36">
        <f>IFERROR(IF(Y181=0,"",ROUNDUP(Y181/H181,0)*0.00902),"")</f>
        <v>0.1804</v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26"/>
        <v>85.050000000000011</v>
      </c>
      <c r="BN181" s="64">
        <f t="shared" si="27"/>
        <v>88.199999999999989</v>
      </c>
      <c r="BO181" s="64">
        <f t="shared" si="28"/>
        <v>0.1461038961038961</v>
      </c>
      <c r="BP181" s="64">
        <f t="shared" si="29"/>
        <v>0.15151515151515152</v>
      </c>
    </row>
    <row r="182" spans="1:68" ht="27" customHeight="1" x14ac:dyDescent="0.25">
      <c r="A182" s="54" t="s">
        <v>304</v>
      </c>
      <c r="B182" s="54" t="s">
        <v>305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108</v>
      </c>
      <c r="L182" s="32"/>
      <c r="M182" s="33" t="s">
        <v>67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73</v>
      </c>
      <c r="Y182" s="742">
        <f t="shared" si="25"/>
        <v>73.5</v>
      </c>
      <c r="Z182" s="36">
        <f>IFERROR(IF(Y182=0,"",ROUNDUP(Y182/H182,0)*0.00502),"")</f>
        <v>0.1757</v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26"/>
        <v>77.519047619047612</v>
      </c>
      <c r="BN182" s="64">
        <f t="shared" si="27"/>
        <v>78.05</v>
      </c>
      <c r="BO182" s="64">
        <f t="shared" si="28"/>
        <v>0.14855514855514856</v>
      </c>
      <c r="BP182" s="64">
        <f t="shared" si="29"/>
        <v>0.1495726495726496</v>
      </c>
    </row>
    <row r="183" spans="1:68" ht="27" customHeight="1" x14ac:dyDescent="0.25">
      <c r="A183" s="54" t="s">
        <v>306</v>
      </c>
      <c r="B183" s="54" t="s">
        <v>307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108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108</v>
      </c>
      <c r="L184" s="32"/>
      <c r="M184" s="33" t="s">
        <v>67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100</v>
      </c>
      <c r="Y184" s="742">
        <f t="shared" si="25"/>
        <v>100.80000000000001</v>
      </c>
      <c r="Z184" s="36">
        <f>IFERROR(IF(Y184=0,"",ROUNDUP(Y184/H184,0)*0.00502),"")</f>
        <v>0.24096000000000001</v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26"/>
        <v>104.76190476190477</v>
      </c>
      <c r="BN184" s="64">
        <f t="shared" si="27"/>
        <v>105.60000000000002</v>
      </c>
      <c r="BO184" s="64">
        <f t="shared" si="28"/>
        <v>0.20350020350020354</v>
      </c>
      <c r="BP184" s="64">
        <f t="shared" si="29"/>
        <v>0.20512820512820515</v>
      </c>
    </row>
    <row r="185" spans="1:68" ht="27" customHeight="1" x14ac:dyDescent="0.25">
      <c r="A185" s="54" t="s">
        <v>310</v>
      </c>
      <c r="B185" s="54" t="s">
        <v>311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66</v>
      </c>
      <c r="L185" s="32"/>
      <c r="M185" s="33" t="s">
        <v>67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303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312</v>
      </c>
      <c r="B186" s="54" t="s">
        <v>313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314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79</v>
      </c>
      <c r="Q187" s="751"/>
      <c r="R187" s="751"/>
      <c r="S187" s="751"/>
      <c r="T187" s="751"/>
      <c r="U187" s="751"/>
      <c r="V187" s="752"/>
      <c r="W187" s="37" t="s">
        <v>80</v>
      </c>
      <c r="X187" s="743">
        <f>IFERROR(X178/H178,"0")+IFERROR(X179/H179,"0")+IFERROR(X180/H180,"0")+IFERROR(X181/H181,"0")+IFERROR(X182/H182,"0")+IFERROR(X183/H183,"0")+IFERROR(X184/H184,"0")+IFERROR(X185/H185,"0")+IFERROR(X186/H186,"0")</f>
        <v>114.76190476190476</v>
      </c>
      <c r="Y187" s="743">
        <f>IFERROR(Y178/H178,"0")+IFERROR(Y179/H179,"0")+IFERROR(Y180/H180,"0")+IFERROR(Y181/H181,"0")+IFERROR(Y182/H182,"0")+IFERROR(Y183/H183,"0")+IFERROR(Y184/H184,"0")+IFERROR(Y185/H185,"0")+IFERROR(Y186/H186,"0")</f>
        <v>117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0.72334000000000009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68</v>
      </c>
      <c r="X188" s="743">
        <f>IFERROR(SUM(X178:X186),"0")</f>
        <v>309</v>
      </c>
      <c r="Y188" s="743">
        <f>IFERROR(SUM(Y178:Y186),"0")</f>
        <v>317.10000000000002</v>
      </c>
      <c r="Z188" s="37"/>
      <c r="AA188" s="744"/>
      <c r="AB188" s="744"/>
      <c r="AC188" s="744"/>
    </row>
    <row r="189" spans="1:68" ht="16.5" customHeight="1" x14ac:dyDescent="0.25">
      <c r="A189" s="753" t="s">
        <v>315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89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316</v>
      </c>
      <c r="B191" s="54" t="s">
        <v>317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68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318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79</v>
      </c>
      <c r="Q193" s="751"/>
      <c r="R193" s="751"/>
      <c r="S193" s="751"/>
      <c r="T193" s="751"/>
      <c r="U193" s="751"/>
      <c r="V193" s="752"/>
      <c r="W193" s="37" t="s">
        <v>80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68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134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321</v>
      </c>
      <c r="B196" s="54" t="s">
        <v>322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92</v>
      </c>
      <c r="L196" s="32"/>
      <c r="M196" s="33" t="s">
        <v>101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68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324</v>
      </c>
      <c r="B197" s="54" t="s">
        <v>325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323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79</v>
      </c>
      <c r="Q198" s="751"/>
      <c r="R198" s="751"/>
      <c r="S198" s="751"/>
      <c r="T198" s="751"/>
      <c r="U198" s="751"/>
      <c r="V198" s="752"/>
      <c r="W198" s="37" t="s">
        <v>80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68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145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326</v>
      </c>
      <c r="B201" s="54" t="s">
        <v>327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68</v>
      </c>
      <c r="X201" s="741">
        <v>120</v>
      </c>
      <c r="Y201" s="742">
        <f t="shared" ref="Y201:Y208" si="30">IFERROR(IF(X201="",0,CEILING((X201/$H201),1)*$H201),"")</f>
        <v>124.2</v>
      </c>
      <c r="Z201" s="36">
        <f>IFERROR(IF(Y201=0,"",ROUNDUP(Y201/H201,0)*0.00902),"")</f>
        <v>0.20746000000000001</v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124.66666666666667</v>
      </c>
      <c r="BN201" s="64">
        <f t="shared" ref="BN201:BN208" si="32">IFERROR(Y201*I201/H201,"0")</f>
        <v>129.03</v>
      </c>
      <c r="BO201" s="64">
        <f t="shared" ref="BO201:BO208" si="33">IFERROR(1/J201*(X201/H201),"0")</f>
        <v>0.16835016835016836</v>
      </c>
      <c r="BP201" s="64">
        <f t="shared" ref="BP201:BP208" si="34">IFERROR(1/J201*(Y201/H201),"0")</f>
        <v>0.17424242424242425</v>
      </c>
    </row>
    <row r="202" spans="1:68" ht="27" customHeight="1" x14ac:dyDescent="0.25">
      <c r="A202" s="54" t="s">
        <v>329</v>
      </c>
      <c r="B202" s="54" t="s">
        <v>330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84</v>
      </c>
      <c r="Y202" s="742">
        <f t="shared" si="30"/>
        <v>86.4</v>
      </c>
      <c r="Z202" s="36">
        <f>IFERROR(IF(Y202=0,"",ROUNDUP(Y202/H202,0)*0.00902),"")</f>
        <v>0.14432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1"/>
        <v>87.266666666666666</v>
      </c>
      <c r="BN202" s="64">
        <f t="shared" si="32"/>
        <v>89.76</v>
      </c>
      <c r="BO202" s="64">
        <f t="shared" si="33"/>
        <v>0.11784511784511785</v>
      </c>
      <c r="BP202" s="64">
        <f t="shared" si="34"/>
        <v>0.12121212121212122</v>
      </c>
    </row>
    <row r="203" spans="1:68" ht="27" customHeight="1" x14ac:dyDescent="0.25">
      <c r="A203" s="54" t="s">
        <v>332</v>
      </c>
      <c r="B203" s="54" t="s">
        <v>333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145</v>
      </c>
      <c r="Y204" s="742">
        <f t="shared" si="30"/>
        <v>145.80000000000001</v>
      </c>
      <c r="Z204" s="36">
        <f>IFERROR(IF(Y204=0,"",ROUNDUP(Y204/H204,0)*0.00902),"")</f>
        <v>0.24354000000000001</v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1"/>
        <v>150.63888888888889</v>
      </c>
      <c r="BN204" s="64">
        <f t="shared" si="32"/>
        <v>151.47</v>
      </c>
      <c r="BO204" s="64">
        <f t="shared" si="33"/>
        <v>0.20342312008978675</v>
      </c>
      <c r="BP204" s="64">
        <f t="shared" si="34"/>
        <v>0.20454545454545456</v>
      </c>
    </row>
    <row r="205" spans="1:68" ht="27" customHeight="1" x14ac:dyDescent="0.25">
      <c r="A205" s="54" t="s">
        <v>338</v>
      </c>
      <c r="B205" s="54" t="s">
        <v>339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108</v>
      </c>
      <c r="L205" s="32"/>
      <c r="M205" s="33" t="s">
        <v>67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340</v>
      </c>
      <c r="B206" s="54" t="s">
        <v>341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108</v>
      </c>
      <c r="L206" s="32"/>
      <c r="M206" s="33" t="s">
        <v>67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28</v>
      </c>
      <c r="Y206" s="742">
        <f t="shared" si="30"/>
        <v>28.8</v>
      </c>
      <c r="Z206" s="36">
        <f>IFERROR(IF(Y206=0,"",ROUNDUP(Y206/H206,0)*0.00502),"")</f>
        <v>8.0320000000000003E-2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1"/>
        <v>29.555555555555554</v>
      </c>
      <c r="BN206" s="64">
        <f t="shared" si="32"/>
        <v>30.4</v>
      </c>
      <c r="BO206" s="64">
        <f t="shared" si="33"/>
        <v>6.6476733143399816E-2</v>
      </c>
      <c r="BP206" s="64">
        <f t="shared" si="34"/>
        <v>6.8376068376068383E-2</v>
      </c>
    </row>
    <row r="207" spans="1:68" ht="27" customHeight="1" x14ac:dyDescent="0.25">
      <c r="A207" s="54" t="s">
        <v>342</v>
      </c>
      <c r="B207" s="54" t="s">
        <v>343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108</v>
      </c>
      <c r="L207" s="32"/>
      <c r="M207" s="33" t="s">
        <v>67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344</v>
      </c>
      <c r="B208" s="54" t="s">
        <v>345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44</v>
      </c>
      <c r="Y208" s="742">
        <f t="shared" si="30"/>
        <v>45</v>
      </c>
      <c r="Z208" s="36">
        <f>IFERROR(IF(Y208=0,"",ROUNDUP(Y208/H208,0)*0.00502),"")</f>
        <v>0.1255</v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1"/>
        <v>46.444444444444443</v>
      </c>
      <c r="BN208" s="64">
        <f t="shared" si="32"/>
        <v>47.5</v>
      </c>
      <c r="BO208" s="64">
        <f t="shared" si="33"/>
        <v>0.10446343779677113</v>
      </c>
      <c r="BP208" s="64">
        <f t="shared" si="34"/>
        <v>0.10683760683760685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79</v>
      </c>
      <c r="Q209" s="751"/>
      <c r="R209" s="751"/>
      <c r="S209" s="751"/>
      <c r="T209" s="751"/>
      <c r="U209" s="751"/>
      <c r="V209" s="752"/>
      <c r="W209" s="37" t="s">
        <v>80</v>
      </c>
      <c r="X209" s="743">
        <f>IFERROR(X201/H201,"0")+IFERROR(X202/H202,"0")+IFERROR(X203/H203,"0")+IFERROR(X204/H204,"0")+IFERROR(X205/H205,"0")+IFERROR(X206/H206,"0")+IFERROR(X207/H207,"0")+IFERROR(X208/H208,"0")</f>
        <v>104.62962962962963</v>
      </c>
      <c r="Y209" s="743">
        <f>IFERROR(Y201/H201,"0")+IFERROR(Y202/H202,"0")+IFERROR(Y203/H203,"0")+IFERROR(Y204/H204,"0")+IFERROR(Y205/H205,"0")+IFERROR(Y206/H206,"0")+IFERROR(Y207/H207,"0")+IFERROR(Y208/H208,"0")</f>
        <v>107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0.80113999999999996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68</v>
      </c>
      <c r="X210" s="743">
        <f>IFERROR(SUM(X201:X208),"0")</f>
        <v>421</v>
      </c>
      <c r="Y210" s="743">
        <f>IFERROR(SUM(Y201:Y208),"0")</f>
        <v>430.20000000000005</v>
      </c>
      <c r="Z210" s="37"/>
      <c r="AA210" s="744"/>
      <c r="AB210" s="744"/>
      <c r="AC210" s="744"/>
    </row>
    <row r="211" spans="1:68" ht="14.25" customHeight="1" x14ac:dyDescent="0.25">
      <c r="A211" s="762" t="s">
        <v>63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346</v>
      </c>
      <c r="B212" s="54" t="s">
        <v>347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68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92</v>
      </c>
      <c r="L213" s="32"/>
      <c r="M213" s="33" t="s">
        <v>130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46</v>
      </c>
      <c r="Y213" s="742">
        <f t="shared" si="35"/>
        <v>46.8</v>
      </c>
      <c r="Z213" s="36">
        <f>IFERROR(IF(Y213=0,"",ROUNDUP(Y213/H213,0)*0.01898),"")</f>
        <v>0.11388000000000001</v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36"/>
        <v>49.060769230769239</v>
      </c>
      <c r="BN213" s="64">
        <f t="shared" si="37"/>
        <v>49.914000000000001</v>
      </c>
      <c r="BO213" s="64">
        <f t="shared" si="38"/>
        <v>9.2147435897435903E-2</v>
      </c>
      <c r="BP213" s="64">
        <f t="shared" si="39"/>
        <v>9.375E-2</v>
      </c>
    </row>
    <row r="214" spans="1:68" ht="27" customHeight="1" x14ac:dyDescent="0.25">
      <c r="A214" s="54" t="s">
        <v>352</v>
      </c>
      <c r="B214" s="54" t="s">
        <v>353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92</v>
      </c>
      <c r="L214" s="32"/>
      <c r="M214" s="33" t="s">
        <v>101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99</v>
      </c>
      <c r="Y215" s="742">
        <f t="shared" si="35"/>
        <v>104.39999999999999</v>
      </c>
      <c r="Z215" s="36">
        <f>IFERROR(IF(Y215=0,"",ROUNDUP(Y215/H215,0)*0.01898),"")</f>
        <v>0.22776000000000002</v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36"/>
        <v>104.90586206896552</v>
      </c>
      <c r="BN215" s="64">
        <f t="shared" si="37"/>
        <v>110.62799999999999</v>
      </c>
      <c r="BO215" s="64">
        <f t="shared" si="38"/>
        <v>0.17780172413793105</v>
      </c>
      <c r="BP215" s="64">
        <f t="shared" si="39"/>
        <v>0.1875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65</v>
      </c>
      <c r="Y216" s="742">
        <f t="shared" si="35"/>
        <v>67.2</v>
      </c>
      <c r="Z216" s="36">
        <f t="shared" ref="Z216:Z223" si="40">IFERROR(IF(Y216=0,"",ROUNDUP(Y216/H216,0)*0.00651),"")</f>
        <v>0.18228</v>
      </c>
      <c r="AA216" s="56"/>
      <c r="AB216" s="57"/>
      <c r="AC216" s="281" t="s">
        <v>348</v>
      </c>
      <c r="AG216" s="64"/>
      <c r="AJ216" s="68"/>
      <c r="AK216" s="68">
        <v>0</v>
      </c>
      <c r="BB216" s="282" t="s">
        <v>1</v>
      </c>
      <c r="BM216" s="64">
        <f t="shared" si="36"/>
        <v>72.3125</v>
      </c>
      <c r="BN216" s="64">
        <f t="shared" si="37"/>
        <v>74.760000000000005</v>
      </c>
      <c r="BO216" s="64">
        <f t="shared" si="38"/>
        <v>0.14880952380952384</v>
      </c>
      <c r="BP216" s="64">
        <f t="shared" si="39"/>
        <v>0.15384615384615388</v>
      </c>
    </row>
    <row r="217" spans="1:68" ht="27" customHeight="1" x14ac:dyDescent="0.25">
      <c r="A217" s="54" t="s">
        <v>360</v>
      </c>
      <c r="B217" s="54" t="s">
        <v>361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66</v>
      </c>
      <c r="L217" s="32"/>
      <c r="M217" s="33" t="s">
        <v>130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362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66</v>
      </c>
      <c r="L218" s="32"/>
      <c r="M218" s="33" t="s">
        <v>101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357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customHeight="1" x14ac:dyDescent="0.25">
      <c r="A219" s="54" t="s">
        <v>365</v>
      </c>
      <c r="B219" s="54" t="s">
        <v>366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126</v>
      </c>
      <c r="Y219" s="742">
        <f t="shared" si="35"/>
        <v>127.19999999999999</v>
      </c>
      <c r="Z219" s="36">
        <f t="shared" si="40"/>
        <v>0.34503</v>
      </c>
      <c r="AA219" s="56"/>
      <c r="AB219" s="57"/>
      <c r="AC219" s="287" t="s">
        <v>357</v>
      </c>
      <c r="AG219" s="64"/>
      <c r="AJ219" s="68"/>
      <c r="AK219" s="68">
        <v>0</v>
      </c>
      <c r="BB219" s="288" t="s">
        <v>1</v>
      </c>
      <c r="BM219" s="64">
        <f t="shared" si="36"/>
        <v>139.23000000000002</v>
      </c>
      <c r="BN219" s="64">
        <f t="shared" si="37"/>
        <v>140.55599999999998</v>
      </c>
      <c r="BO219" s="64">
        <f t="shared" si="38"/>
        <v>0.28846153846153849</v>
      </c>
      <c r="BP219" s="64">
        <f t="shared" si="39"/>
        <v>0.29120879120879123</v>
      </c>
    </row>
    <row r="220" spans="1:68" ht="27" customHeight="1" x14ac:dyDescent="0.25">
      <c r="A220" s="54" t="s">
        <v>367</v>
      </c>
      <c r="B220" s="54" t="s">
        <v>368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66</v>
      </c>
      <c r="L220" s="32"/>
      <c r="M220" s="33" t="s">
        <v>67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369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56</v>
      </c>
      <c r="Y221" s="742">
        <f t="shared" si="35"/>
        <v>57.599999999999994</v>
      </c>
      <c r="Z221" s="36">
        <f t="shared" si="40"/>
        <v>0.15623999999999999</v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6"/>
        <v>61.88</v>
      </c>
      <c r="BN221" s="64">
        <f t="shared" si="37"/>
        <v>63.648000000000003</v>
      </c>
      <c r="BO221" s="64">
        <f t="shared" si="38"/>
        <v>0.12820512820512822</v>
      </c>
      <c r="BP221" s="64">
        <f t="shared" si="39"/>
        <v>0.13186813186813187</v>
      </c>
    </row>
    <row r="222" spans="1:68" ht="27" customHeight="1" x14ac:dyDescent="0.25">
      <c r="A222" s="54" t="s">
        <v>372</v>
      </c>
      <c r="B222" s="54" t="s">
        <v>373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55</v>
      </c>
      <c r="Y222" s="742">
        <f t="shared" si="35"/>
        <v>55.199999999999996</v>
      </c>
      <c r="Z222" s="36">
        <f t="shared" si="40"/>
        <v>0.14973</v>
      </c>
      <c r="AA222" s="56"/>
      <c r="AB222" s="57"/>
      <c r="AC222" s="293" t="s">
        <v>374</v>
      </c>
      <c r="AG222" s="64"/>
      <c r="AJ222" s="68"/>
      <c r="AK222" s="68">
        <v>0</v>
      </c>
      <c r="BB222" s="294" t="s">
        <v>1</v>
      </c>
      <c r="BM222" s="64">
        <f t="shared" si="36"/>
        <v>60.912500000000001</v>
      </c>
      <c r="BN222" s="64">
        <f t="shared" si="37"/>
        <v>61.134</v>
      </c>
      <c r="BO222" s="64">
        <f t="shared" si="38"/>
        <v>0.12591575091575094</v>
      </c>
      <c r="BP222" s="64">
        <f t="shared" si="39"/>
        <v>0.1263736263736264</v>
      </c>
    </row>
    <row r="223" spans="1:68" ht="27" customHeight="1" x14ac:dyDescent="0.25">
      <c r="A223" s="54" t="s">
        <v>375</v>
      </c>
      <c r="B223" s="54" t="s">
        <v>376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66</v>
      </c>
      <c r="L223" s="32"/>
      <c r="M223" s="33" t="s">
        <v>377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378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143.11007957559681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146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1.17492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IFERROR(SUM(X212:X223),"0")</f>
        <v>447</v>
      </c>
      <c r="Y225" s="743">
        <f>IFERROR(SUM(Y212:Y223),"0")</f>
        <v>458.39999999999992</v>
      </c>
      <c r="Z225" s="37"/>
      <c r="AA225" s="744"/>
      <c r="AB225" s="744"/>
      <c r="AC225" s="744"/>
    </row>
    <row r="226" spans="1:68" ht="14.25" customHeight="1" x14ac:dyDescent="0.25">
      <c r="A226" s="762" t="s">
        <v>176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379</v>
      </c>
      <c r="B227" s="54" t="s">
        <v>380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100</v>
      </c>
      <c r="L227" s="32"/>
      <c r="M227" s="33" t="s">
        <v>130</v>
      </c>
      <c r="N227" s="33"/>
      <c r="O227" s="32">
        <v>30</v>
      </c>
      <c r="P227" s="1044" t="s">
        <v>381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383</v>
      </c>
      <c r="B228" s="54" t="s">
        <v>384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100</v>
      </c>
      <c r="L228" s="32"/>
      <c r="M228" s="33" t="s">
        <v>101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130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16</v>
      </c>
      <c r="Y229" s="742">
        <f>IFERROR(IF(X229="",0,CEILING((X229/$H229),1)*$H229),"")</f>
        <v>16.8</v>
      </c>
      <c r="Z229" s="36">
        <f>IFERROR(IF(Y229=0,"",ROUNDUP(Y229/H229,0)*0.00651),"")</f>
        <v>4.5569999999999999E-2</v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>IFERROR(X229*I229/H229,"0")</f>
        <v>17.680000000000003</v>
      </c>
      <c r="BN229" s="64">
        <f>IFERROR(Y229*I229/H229,"0")</f>
        <v>18.564000000000004</v>
      </c>
      <c r="BO229" s="64">
        <f>IFERROR(1/J229*(X229/H229),"0")</f>
        <v>3.6630036630036632E-2</v>
      </c>
      <c r="BP229" s="64">
        <f>IFERROR(1/J229*(Y229/H229),"0")</f>
        <v>3.8461538461538471E-2</v>
      </c>
    </row>
    <row r="230" spans="1:68" ht="27" customHeight="1" x14ac:dyDescent="0.25">
      <c r="A230" s="54" t="s">
        <v>389</v>
      </c>
      <c r="B230" s="54" t="s">
        <v>390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101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19</v>
      </c>
      <c r="Y230" s="742">
        <f>IFERROR(IF(X230="",0,CEILING((X230/$H230),1)*$H230),"")</f>
        <v>19.2</v>
      </c>
      <c r="Z230" s="36">
        <f>IFERROR(IF(Y230=0,"",ROUNDUP(Y230/H230,0)*0.00651),"")</f>
        <v>5.2080000000000001E-2</v>
      </c>
      <c r="AA230" s="56"/>
      <c r="AB230" s="57"/>
      <c r="AC230" s="303" t="s">
        <v>382</v>
      </c>
      <c r="AG230" s="64"/>
      <c r="AJ230" s="68"/>
      <c r="AK230" s="68">
        <v>0</v>
      </c>
      <c r="BB230" s="304" t="s">
        <v>1</v>
      </c>
      <c r="BM230" s="64">
        <f>IFERROR(X230*I230/H230,"0")</f>
        <v>20.995000000000005</v>
      </c>
      <c r="BN230" s="64">
        <f>IFERROR(Y230*I230/H230,"0")</f>
        <v>21.216000000000001</v>
      </c>
      <c r="BO230" s="64">
        <f>IFERROR(1/J230*(X230/H230),"0")</f>
        <v>4.3498168498168503E-2</v>
      </c>
      <c r="BP230" s="64">
        <f>IFERROR(1/J230*(Y230/H230),"0")</f>
        <v>4.3956043956043959E-2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14.583333333333334</v>
      </c>
      <c r="Y231" s="743">
        <f>IFERROR(Y227/H227,"0")+IFERROR(Y228/H228,"0")+IFERROR(Y229/H229,"0")+IFERROR(Y230/H230,"0")</f>
        <v>15</v>
      </c>
      <c r="Z231" s="743">
        <f>IFERROR(IF(Z227="",0,Z227),"0")+IFERROR(IF(Z228="",0,Z228),"0")+IFERROR(IF(Z229="",0,Z229),"0")+IFERROR(IF(Z230="",0,Z230),"0")</f>
        <v>9.7650000000000001E-2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35</v>
      </c>
      <c r="Y232" s="743">
        <f>IFERROR(SUM(Y227:Y230),"0")</f>
        <v>36</v>
      </c>
      <c r="Z232" s="37"/>
      <c r="AA232" s="744"/>
      <c r="AB232" s="744"/>
      <c r="AC232" s="744"/>
    </row>
    <row r="233" spans="1:68" ht="16.5" customHeight="1" x14ac:dyDescent="0.25">
      <c r="A233" s="753" t="s">
        <v>391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392</v>
      </c>
      <c r="B235" s="54" t="s">
        <v>393</v>
      </c>
      <c r="C235" s="31">
        <v>4301011945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92</v>
      </c>
      <c r="L235" s="32"/>
      <c r="M235" s="33" t="s">
        <v>394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392</v>
      </c>
      <c r="B236" s="54" t="s">
        <v>396</v>
      </c>
      <c r="C236" s="31">
        <v>4301011717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397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398</v>
      </c>
      <c r="B237" s="54" t="s">
        <v>399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93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400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401</v>
      </c>
      <c r="B238" s="54" t="s">
        <v>402</v>
      </c>
      <c r="C238" s="31">
        <v>4301011944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92</v>
      </c>
      <c r="L238" s="32"/>
      <c r="M238" s="33" t="s">
        <v>394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395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401</v>
      </c>
      <c r="B239" s="54" t="s">
        <v>403</v>
      </c>
      <c r="C239" s="31">
        <v>4301011733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404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405</v>
      </c>
      <c r="B240" s="54" t="s">
        <v>406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397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400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409</v>
      </c>
      <c r="B242" s="54" t="s">
        <v>410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100</v>
      </c>
      <c r="L242" s="32"/>
      <c r="M242" s="33" t="s">
        <v>93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404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411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412</v>
      </c>
      <c r="B247" s="54" t="s">
        <v>413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394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412</v>
      </c>
      <c r="B248" s="54" t="s">
        <v>415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113</v>
      </c>
      <c r="Y248" s="742">
        <f t="shared" si="46"/>
        <v>116</v>
      </c>
      <c r="Z248" s="36">
        <f>IFERROR(IF(Y248=0,"",ROUNDUP(Y248/H248,0)*0.01898),"")</f>
        <v>0.1898</v>
      </c>
      <c r="AA248" s="56"/>
      <c r="AB248" s="57"/>
      <c r="AC248" s="323" t="s">
        <v>416</v>
      </c>
      <c r="AG248" s="64"/>
      <c r="AJ248" s="68"/>
      <c r="AK248" s="68">
        <v>0</v>
      </c>
      <c r="BB248" s="324" t="s">
        <v>1</v>
      </c>
      <c r="BM248" s="64">
        <f t="shared" si="47"/>
        <v>117.2375</v>
      </c>
      <c r="BN248" s="64">
        <f t="shared" si="48"/>
        <v>120.35</v>
      </c>
      <c r="BO248" s="64">
        <f t="shared" si="49"/>
        <v>0.15220905172413793</v>
      </c>
      <c r="BP248" s="64">
        <f t="shared" si="50"/>
        <v>0.15625</v>
      </c>
    </row>
    <row r="249" spans="1:68" ht="27" customHeight="1" x14ac:dyDescent="0.25">
      <c r="A249" s="54" t="s">
        <v>417</v>
      </c>
      <c r="B249" s="54" t="s">
        <v>418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419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4301011941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92</v>
      </c>
      <c r="L250" s="32"/>
      <c r="M250" s="33" t="s">
        <v>394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414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420</v>
      </c>
      <c r="B251" s="54" t="s">
        <v>422</v>
      </c>
      <c r="C251" s="31">
        <v>4301011721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92</v>
      </c>
      <c r="L251" s="32"/>
      <c r="M251" s="33" t="s">
        <v>93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46"/>
        <v>0</v>
      </c>
      <c r="Z251" s="36" t="str">
        <f>IFERROR(IF(Y251=0,"",ROUNDUP(Y251/H251,0)*0.01898),"")</f>
        <v/>
      </c>
      <c r="AA251" s="56"/>
      <c r="AB251" s="57"/>
      <c r="AC251" s="329" t="s">
        <v>423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416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428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429</v>
      </c>
      <c r="B254" s="54" t="s">
        <v>430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419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431</v>
      </c>
      <c r="B255" s="54" t="s">
        <v>432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423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9.7413793103448274</v>
      </c>
      <c r="Y256" s="743">
        <f>IFERROR(Y247/H247,"0")+IFERROR(Y248/H248,"0")+IFERROR(Y249/H249,"0")+IFERROR(Y250/H250,"0")+IFERROR(Y251/H251,"0")+IFERROR(Y252/H252,"0")+IFERROR(Y253/H253,"0")+IFERROR(Y254/H254,"0")+IFERROR(Y255/H255,"0")</f>
        <v>10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0.1898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113</v>
      </c>
      <c r="Y257" s="743">
        <f>IFERROR(SUM(Y247:Y255),"0")</f>
        <v>116</v>
      </c>
      <c r="Z257" s="37"/>
      <c r="AA257" s="744"/>
      <c r="AB257" s="744"/>
      <c r="AC257" s="744"/>
    </row>
    <row r="258" spans="1:68" ht="14.25" customHeight="1" x14ac:dyDescent="0.25">
      <c r="A258" s="762" t="s">
        <v>134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433</v>
      </c>
      <c r="B259" s="54" t="s">
        <v>434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108</v>
      </c>
      <c r="L259" s="32"/>
      <c r="M259" s="33" t="s">
        <v>101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436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437</v>
      </c>
      <c r="B264" s="54" t="s">
        <v>438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439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440</v>
      </c>
      <c r="B265" s="54" t="s">
        <v>441</v>
      </c>
      <c r="C265" s="31">
        <v>4301011910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92</v>
      </c>
      <c r="L265" s="32"/>
      <c r="M265" s="33" t="s">
        <v>394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440</v>
      </c>
      <c r="B266" s="54" t="s">
        <v>443</v>
      </c>
      <c r="C266" s="31">
        <v>4301011850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444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445</v>
      </c>
      <c r="B267" s="54" t="s">
        <v>446</v>
      </c>
      <c r="C267" s="31">
        <v>4301011313</v>
      </c>
      <c r="D267" s="745">
        <v>4607091385984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447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448</v>
      </c>
      <c r="B268" s="54" t="s">
        <v>449</v>
      </c>
      <c r="C268" s="31">
        <v>4301011853</v>
      </c>
      <c r="D268" s="745">
        <v>4680115885851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93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450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451</v>
      </c>
      <c r="B269" s="54" t="s">
        <v>452</v>
      </c>
      <c r="C269" s="31">
        <v>4301011319</v>
      </c>
      <c r="D269" s="745">
        <v>4607091387469</v>
      </c>
      <c r="E269" s="746"/>
      <c r="F269" s="740">
        <v>0.5</v>
      </c>
      <c r="G269" s="32">
        <v>10</v>
      </c>
      <c r="H269" s="740">
        <v>5</v>
      </c>
      <c r="I269" s="740">
        <v>5.21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453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454</v>
      </c>
      <c r="B270" s="54" t="s">
        <v>455</v>
      </c>
      <c r="C270" s="31">
        <v>4301011852</v>
      </c>
      <c r="D270" s="745">
        <v>4680115885844</v>
      </c>
      <c r="E270" s="746"/>
      <c r="F270" s="740">
        <v>0.4</v>
      </c>
      <c r="G270" s="32">
        <v>10</v>
      </c>
      <c r="H270" s="740">
        <v>4</v>
      </c>
      <c r="I270" s="740">
        <v>4.21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456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457</v>
      </c>
      <c r="B271" s="54" t="s">
        <v>458</v>
      </c>
      <c r="C271" s="31">
        <v>4301011316</v>
      </c>
      <c r="D271" s="745">
        <v>4607091387438</v>
      </c>
      <c r="E271" s="746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459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460</v>
      </c>
      <c r="B272" s="54" t="s">
        <v>461</v>
      </c>
      <c r="C272" s="31">
        <v>4301011851</v>
      </c>
      <c r="D272" s="745">
        <v>4680115885820</v>
      </c>
      <c r="E272" s="746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100</v>
      </c>
      <c r="L272" s="32"/>
      <c r="M272" s="33" t="s">
        <v>93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462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463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464</v>
      </c>
      <c r="B277" s="54" t="s">
        <v>465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93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404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466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467</v>
      </c>
      <c r="B282" s="54" t="s">
        <v>468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469</v>
      </c>
      <c r="B283" s="54" t="s">
        <v>470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471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472</v>
      </c>
      <c r="B284" s="54" t="s">
        <v>473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101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474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475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476</v>
      </c>
      <c r="B289" s="54" t="s">
        <v>477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101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478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479</v>
      </c>
      <c r="B290" s="54" t="s">
        <v>480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100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481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482</v>
      </c>
      <c r="B291" s="54" t="s">
        <v>483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484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485</v>
      </c>
      <c r="B292" s="54" t="s">
        <v>486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130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487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customHeight="1" x14ac:dyDescent="0.25">
      <c r="A293" s="54" t="s">
        <v>488</v>
      </c>
      <c r="B293" s="54" t="s">
        <v>489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101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478</v>
      </c>
      <c r="AG293" s="64"/>
      <c r="AJ293" s="68"/>
      <c r="AK293" s="68">
        <v>0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customHeight="1" x14ac:dyDescent="0.25">
      <c r="A294" s="54" t="s">
        <v>490</v>
      </c>
      <c r="B294" s="54" t="s">
        <v>491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100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492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493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494</v>
      </c>
      <c r="B299" s="54" t="s">
        <v>495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100</v>
      </c>
      <c r="L299" s="32"/>
      <c r="M299" s="33" t="s">
        <v>101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496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145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497</v>
      </c>
      <c r="B303" s="54" t="s">
        <v>498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108</v>
      </c>
      <c r="L303" s="32"/>
      <c r="M303" s="33" t="s">
        <v>67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499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500</v>
      </c>
      <c r="B307" s="54" t="s">
        <v>501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130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502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503</v>
      </c>
      <c r="B308" s="54" t="s">
        <v>504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100</v>
      </c>
      <c r="L308" s="32"/>
      <c r="M308" s="33" t="s">
        <v>101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505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506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507</v>
      </c>
      <c r="B313" s="54" t="s">
        <v>508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100</v>
      </c>
      <c r="L313" s="32"/>
      <c r="M313" s="33" t="s">
        <v>93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509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145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510</v>
      </c>
      <c r="B317" s="54" t="s">
        <v>511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108</v>
      </c>
      <c r="L317" s="32"/>
      <c r="M317" s="33" t="s">
        <v>67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512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513</v>
      </c>
      <c r="B321" s="54" t="s">
        <v>514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101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515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101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518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519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520</v>
      </c>
      <c r="B327" s="54" t="s">
        <v>521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93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404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100</v>
      </c>
      <c r="L328" s="32"/>
      <c r="M328" s="33" t="s">
        <v>93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404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145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524</v>
      </c>
      <c r="B332" s="54" t="s">
        <v>525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108</v>
      </c>
      <c r="L332" s="32"/>
      <c r="M332" s="33" t="s">
        <v>67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526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527</v>
      </c>
      <c r="B333" s="54" t="s">
        <v>528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108</v>
      </c>
      <c r="L333" s="32"/>
      <c r="M333" s="33" t="s">
        <v>67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526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2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529</v>
      </c>
      <c r="B337" s="54" t="s">
        <v>530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101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531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532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533</v>
      </c>
      <c r="B342" s="54" t="s">
        <v>534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108</v>
      </c>
      <c r="L342" s="32"/>
      <c r="M342" s="33" t="s">
        <v>101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535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536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394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101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544</v>
      </c>
      <c r="AG349" s="64"/>
      <c r="AJ349" s="68"/>
      <c r="AK349" s="68">
        <v>0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547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550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553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45">
        <v>4607091386011</v>
      </c>
      <c r="E353" s="746"/>
      <c r="F353" s="740">
        <v>0.5</v>
      </c>
      <c r="G353" s="32">
        <v>10</v>
      </c>
      <c r="H353" s="740">
        <v>5</v>
      </c>
      <c r="I353" s="740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45">
        <v>4680115885608</v>
      </c>
      <c r="E354" s="746"/>
      <c r="F354" s="740">
        <v>0.4</v>
      </c>
      <c r="G354" s="32">
        <v>10</v>
      </c>
      <c r="H354" s="740">
        <v>4</v>
      </c>
      <c r="I354" s="740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544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2" t="s">
        <v>145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108</v>
      </c>
      <c r="L361" s="32"/>
      <c r="M361" s="33" t="s">
        <v>67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564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2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101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572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101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101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101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101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584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130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27</v>
      </c>
      <c r="Y370" s="742">
        <f t="shared" si="66"/>
        <v>27</v>
      </c>
      <c r="Z370" s="36">
        <f>IFERROR(IF(Y370=0,"",ROUNDUP(Y370/H370,0)*0.00651),"")</f>
        <v>6.5100000000000005E-2</v>
      </c>
      <c r="AA370" s="56"/>
      <c r="AB370" s="57"/>
      <c r="AC370" s="441" t="s">
        <v>587</v>
      </c>
      <c r="AG370" s="64"/>
      <c r="AJ370" s="68"/>
      <c r="AK370" s="68">
        <v>0</v>
      </c>
      <c r="BB370" s="442" t="s">
        <v>1</v>
      </c>
      <c r="BM370" s="64">
        <f t="shared" si="67"/>
        <v>29.58</v>
      </c>
      <c r="BN370" s="64">
        <f t="shared" si="68"/>
        <v>29.58</v>
      </c>
      <c r="BO370" s="64">
        <f t="shared" si="69"/>
        <v>5.4945054945054951E-2</v>
      </c>
      <c r="BP370" s="64">
        <f t="shared" si="70"/>
        <v>5.4945054945054951E-2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10</v>
      </c>
      <c r="Y371" s="743">
        <f>IFERROR(Y365/H365,"0")+IFERROR(Y366/H366,"0")+IFERROR(Y367/H367,"0")+IFERROR(Y368/H368,"0")+IFERROR(Y369/H369,"0")+IFERROR(Y370/H370,"0")</f>
        <v>10</v>
      </c>
      <c r="Z371" s="743">
        <f>IFERROR(IF(Z365="",0,Z365),"0")+IFERROR(IF(Z366="",0,Z366),"0")+IFERROR(IF(Z367="",0,Z367),"0")+IFERROR(IF(Z368="",0,Z368),"0")+IFERROR(IF(Z369="",0,Z369),"0")+IFERROR(IF(Z370="",0,Z370),"0")</f>
        <v>6.5100000000000005E-2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27</v>
      </c>
      <c r="Y372" s="743">
        <f>IFERROR(SUM(Y365:Y370),"0")</f>
        <v>27</v>
      </c>
      <c r="Z372" s="37"/>
      <c r="AA372" s="744"/>
      <c r="AB372" s="744"/>
      <c r="AC372" s="744"/>
    </row>
    <row r="373" spans="1:68" ht="14.25" customHeight="1" x14ac:dyDescent="0.25">
      <c r="A373" s="762" t="s">
        <v>176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101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78</v>
      </c>
      <c r="Y374" s="742">
        <f>IFERROR(IF(X374="",0,CEILING((X374/$H374),1)*$H374),"")</f>
        <v>84</v>
      </c>
      <c r="Z374" s="36">
        <f>IFERROR(IF(Y374=0,"",ROUNDUP(Y374/H374,0)*0.01898),"")</f>
        <v>0.1898</v>
      </c>
      <c r="AA374" s="56"/>
      <c r="AB374" s="57"/>
      <c r="AC374" s="443" t="s">
        <v>590</v>
      </c>
      <c r="AG374" s="64"/>
      <c r="AJ374" s="68"/>
      <c r="AK374" s="68">
        <v>0</v>
      </c>
      <c r="BB374" s="444" t="s">
        <v>1</v>
      </c>
      <c r="BM374" s="64">
        <f>IFERROR(X374*I374/H374,"0")</f>
        <v>82.819285714285712</v>
      </c>
      <c r="BN374" s="64">
        <f>IFERROR(Y374*I374/H374,"0")</f>
        <v>89.19</v>
      </c>
      <c r="BO374" s="64">
        <f>IFERROR(1/J374*(X374/H374),"0")</f>
        <v>0.1450892857142857</v>
      </c>
      <c r="BP374" s="64">
        <f>IFERROR(1/J374*(Y374/H374),"0")</f>
        <v>0.15625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101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105</v>
      </c>
      <c r="Y375" s="742">
        <f>IFERROR(IF(X375="",0,CEILING((X375/$H375),1)*$H375),"")</f>
        <v>109.2</v>
      </c>
      <c r="Z375" s="36">
        <f>IFERROR(IF(Y375=0,"",ROUNDUP(Y375/H375,0)*0.01898),"")</f>
        <v>0.26572000000000001</v>
      </c>
      <c r="AA375" s="56"/>
      <c r="AB375" s="57"/>
      <c r="AC375" s="445" t="s">
        <v>593</v>
      </c>
      <c r="AG375" s="64"/>
      <c r="AJ375" s="68"/>
      <c r="AK375" s="68">
        <v>0</v>
      </c>
      <c r="BB375" s="446" t="s">
        <v>1</v>
      </c>
      <c r="BM375" s="64">
        <f>IFERROR(X375*I375/H375,"0")</f>
        <v>111.98653846153847</v>
      </c>
      <c r="BN375" s="64">
        <f>IFERROR(Y375*I375/H375,"0")</f>
        <v>116.46600000000002</v>
      </c>
      <c r="BO375" s="64">
        <f>IFERROR(1/J375*(X375/H375),"0")</f>
        <v>0.21033653846153846</v>
      </c>
      <c r="BP375" s="64">
        <f>IFERROR(1/J375*(Y375/H375),"0")</f>
        <v>0.21875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130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36</v>
      </c>
      <c r="Y376" s="742">
        <f>IFERROR(IF(X376="",0,CEILING((X376/$H376),1)*$H376),"")</f>
        <v>42</v>
      </c>
      <c r="Z376" s="36">
        <f>IFERROR(IF(Y376=0,"",ROUNDUP(Y376/H376,0)*0.01898),"")</f>
        <v>9.4899999999999998E-2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38.224285714285713</v>
      </c>
      <c r="BN376" s="64">
        <f>IFERROR(Y376*I376/H376,"0")</f>
        <v>44.594999999999999</v>
      </c>
      <c r="BO376" s="64">
        <f>IFERROR(1/J376*(X376/H376),"0")</f>
        <v>6.6964285714285712E-2</v>
      </c>
      <c r="BP376" s="64">
        <f>IFERROR(1/J376*(Y376/H376),"0")</f>
        <v>7.8125E-2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27.032967032967029</v>
      </c>
      <c r="Y377" s="743">
        <f>IFERROR(Y374/H374,"0")+IFERROR(Y375/H375,"0")+IFERROR(Y376/H376,"0")</f>
        <v>29</v>
      </c>
      <c r="Z377" s="743">
        <f>IFERROR(IF(Z374="",0,Z374),"0")+IFERROR(IF(Z375="",0,Z375),"0")+IFERROR(IF(Z376="",0,Z376),"0")</f>
        <v>0.55042000000000002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219</v>
      </c>
      <c r="Y378" s="743">
        <f>IFERROR(SUM(Y374:Y376),"0")</f>
        <v>235.2</v>
      </c>
      <c r="Z378" s="37"/>
      <c r="AA378" s="744"/>
      <c r="AB378" s="744"/>
      <c r="AC378" s="744"/>
    </row>
    <row r="379" spans="1:68" ht="14.25" customHeight="1" x14ac:dyDescent="0.25">
      <c r="A379" s="762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597</v>
      </c>
      <c r="B380" s="54" t="s">
        <v>598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100</v>
      </c>
      <c r="L380" s="32"/>
      <c r="M380" s="33" t="s">
        <v>84</v>
      </c>
      <c r="N380" s="33"/>
      <c r="O380" s="32">
        <v>180</v>
      </c>
      <c r="P380" s="968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8</v>
      </c>
      <c r="Y382" s="742">
        <f>IFERROR(IF(X382="",0,CEILING((X382/$H382),1)*$H382),"")</f>
        <v>10.199999999999999</v>
      </c>
      <c r="Z382" s="36">
        <f>IFERROR(IF(Y382=0,"",ROUNDUP(Y382/H382,0)*0.00651),"")</f>
        <v>2.6040000000000001E-2</v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9.2705882352941185</v>
      </c>
      <c r="BN382" s="64">
        <f>IFERROR(Y382*I382/H382,"0")</f>
        <v>11.82</v>
      </c>
      <c r="BO382" s="64">
        <f>IFERROR(1/J382*(X382/H382),"0")</f>
        <v>1.7237664296487831E-2</v>
      </c>
      <c r="BP382" s="64">
        <f>IFERROR(1/J382*(Y382/H382),"0")</f>
        <v>2.197802197802198E-2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3</v>
      </c>
      <c r="Y383" s="742">
        <f>IFERROR(IF(X383="",0,CEILING((X383/$H383),1)*$H383),"")</f>
        <v>5.0999999999999996</v>
      </c>
      <c r="Z383" s="36">
        <f>IFERROR(IF(Y383=0,"",ROUNDUP(Y383/H383,0)*0.00651),"")</f>
        <v>1.302E-2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3.3882352941176475</v>
      </c>
      <c r="BN383" s="64">
        <f>IFERROR(Y383*I383/H383,"0")</f>
        <v>5.76</v>
      </c>
      <c r="BO383" s="64">
        <f>IFERROR(1/J383*(X383/H383),"0")</f>
        <v>6.4641241111829352E-3</v>
      </c>
      <c r="BP383" s="64">
        <f>IFERROR(1/J383*(Y383/H383),"0")</f>
        <v>1.098901098901099E-2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4.3137254901960791</v>
      </c>
      <c r="Y384" s="743">
        <f>IFERROR(Y380/H380,"0")+IFERROR(Y381/H381,"0")+IFERROR(Y382/H382,"0")+IFERROR(Y383/H383,"0")</f>
        <v>6</v>
      </c>
      <c r="Z384" s="743">
        <f>IFERROR(IF(Z380="",0,Z380),"0")+IFERROR(IF(Z381="",0,Z381),"0")+IFERROR(IF(Z382="",0,Z382),"0")+IFERROR(IF(Z383="",0,Z383),"0")</f>
        <v>3.9059999999999997E-2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11</v>
      </c>
      <c r="Y385" s="743">
        <f>IFERROR(SUM(Y380:Y383),"0")</f>
        <v>15.299999999999999</v>
      </c>
      <c r="Z385" s="37"/>
      <c r="AA385" s="744"/>
      <c r="AB385" s="744"/>
      <c r="AC385" s="744"/>
    </row>
    <row r="386" spans="1:68" ht="14.25" customHeight="1" x14ac:dyDescent="0.25">
      <c r="A386" s="762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145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2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19</v>
      </c>
      <c r="Y398" s="742">
        <f>IFERROR(IF(X398="",0,CEILING((X398/$H398),1)*$H398),"")</f>
        <v>24.299999999999997</v>
      </c>
      <c r="Z398" s="36">
        <f>IFERROR(IF(Y398=0,"",ROUNDUP(Y398/H398,0)*0.01898),"")</f>
        <v>5.6940000000000004E-2</v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20.217407407407407</v>
      </c>
      <c r="BN398" s="64">
        <f>IFERROR(Y398*I398/H398,"0")</f>
        <v>25.856999999999996</v>
      </c>
      <c r="BO398" s="64">
        <f>IFERROR(1/J398*(X398/H398),"0")</f>
        <v>3.6651234567901238E-2</v>
      </c>
      <c r="BP398" s="64">
        <f>IFERROR(1/J398*(Y398/H398),"0")</f>
        <v>4.6875E-2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101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130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2.3456790123456792</v>
      </c>
      <c r="Y401" s="743">
        <f>IFERROR(Y398/H398,"0")+IFERROR(Y399/H399,"0")+IFERROR(Y400/H400,"0")</f>
        <v>3</v>
      </c>
      <c r="Z401" s="743">
        <f>IFERROR(IF(Z398="",0,Z398),"0")+IFERROR(IF(Z399="",0,Z399),"0")+IFERROR(IF(Z400="",0,Z400),"0")</f>
        <v>5.6940000000000004E-2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19</v>
      </c>
      <c r="Y402" s="743">
        <f>IFERROR(SUM(Y398:Y400),"0")</f>
        <v>24.299999999999997</v>
      </c>
      <c r="Z402" s="37"/>
      <c r="AA402" s="744"/>
      <c r="AB402" s="744"/>
      <c r="AC402" s="744"/>
    </row>
    <row r="403" spans="1:68" ht="27.75" customHeight="1" x14ac:dyDescent="0.2">
      <c r="A403" s="801" t="s">
        <v>631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398</v>
      </c>
      <c r="Y406" s="742">
        <f t="shared" ref="Y406:Y415" si="71">IFERROR(IF(X406="",0,CEILING((X406/$H406),1)*$H406),"")</f>
        <v>405</v>
      </c>
      <c r="Z406" s="36">
        <f>IFERROR(IF(Y406=0,"",ROUNDUP(Y406/H406,0)*0.02175),"")</f>
        <v>0.58724999999999994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2">IFERROR(X406*I406/H406,"0")</f>
        <v>410.73599999999999</v>
      </c>
      <c r="BN406" s="64">
        <f t="shared" ref="BN406:BN415" si="73">IFERROR(Y406*I406/H406,"0")</f>
        <v>417.96000000000004</v>
      </c>
      <c r="BO406" s="64">
        <f t="shared" ref="BO406:BO415" si="74">IFERROR(1/J406*(X406/H406),"0")</f>
        <v>0.55277777777777781</v>
      </c>
      <c r="BP406" s="64">
        <f t="shared" ref="BP406:BP415" si="75">IFERROR(1/J406*(Y406/H406),"0")</f>
        <v>0.5625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394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13</v>
      </c>
      <c r="Y408" s="742">
        <f t="shared" si="71"/>
        <v>15</v>
      </c>
      <c r="Z408" s="36">
        <f>IFERROR(IF(Y408=0,"",ROUNDUP(Y408/H408,0)*0.02175),"")</f>
        <v>2.1749999999999999E-2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2"/>
        <v>13.416</v>
      </c>
      <c r="BN408" s="64">
        <f t="shared" si="73"/>
        <v>15.48</v>
      </c>
      <c r="BO408" s="64">
        <f t="shared" si="74"/>
        <v>1.8055555555555554E-2</v>
      </c>
      <c r="BP408" s="64">
        <f t="shared" si="75"/>
        <v>2.0833333333333332E-2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394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27" customHeight="1" x14ac:dyDescent="0.25">
      <c r="A410" s="54" t="s">
        <v>642</v>
      </c>
      <c r="B410" s="54" t="s">
        <v>643</v>
      </c>
      <c r="C410" s="31">
        <v>4301011832</v>
      </c>
      <c r="D410" s="745">
        <v>4607091383997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130</v>
      </c>
      <c r="N410" s="33"/>
      <c r="O410" s="32">
        <v>60</v>
      </c>
      <c r="P410" s="11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229</v>
      </c>
      <c r="Y410" s="742">
        <f t="shared" si="71"/>
        <v>240</v>
      </c>
      <c r="Z410" s="36">
        <f>IFERROR(IF(Y410=0,"",ROUNDUP(Y410/H410,0)*0.02175),"")</f>
        <v>0.34799999999999998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2"/>
        <v>236.328</v>
      </c>
      <c r="BN410" s="64">
        <f t="shared" si="73"/>
        <v>247.68</v>
      </c>
      <c r="BO410" s="64">
        <f t="shared" si="74"/>
        <v>0.31805555555555554</v>
      </c>
      <c r="BP410" s="64">
        <f t="shared" si="75"/>
        <v>0.33333333333333331</v>
      </c>
    </row>
    <row r="411" spans="1:68" ht="37.5" customHeight="1" x14ac:dyDescent="0.25">
      <c r="A411" s="54" t="s">
        <v>645</v>
      </c>
      <c r="B411" s="54" t="s">
        <v>646</v>
      </c>
      <c r="C411" s="31">
        <v>4301011867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67</v>
      </c>
      <c r="N411" s="33"/>
      <c r="O411" s="32">
        <v>60</v>
      </c>
      <c r="P411" s="9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500</v>
      </c>
      <c r="Y411" s="742">
        <f t="shared" si="71"/>
        <v>510</v>
      </c>
      <c r="Z411" s="36">
        <f>IFERROR(IF(Y411=0,"",ROUNDUP(Y411/H411,0)*0.02175),"")</f>
        <v>0.73949999999999994</v>
      </c>
      <c r="AA411" s="56"/>
      <c r="AB411" s="57"/>
      <c r="AC411" s="481" t="s">
        <v>647</v>
      </c>
      <c r="AG411" s="64"/>
      <c r="AJ411" s="68"/>
      <c r="AK411" s="68">
        <v>0</v>
      </c>
      <c r="BB411" s="482" t="s">
        <v>1</v>
      </c>
      <c r="BM411" s="64">
        <f t="shared" si="72"/>
        <v>516</v>
      </c>
      <c r="BN411" s="64">
        <f t="shared" si="73"/>
        <v>526.32000000000005</v>
      </c>
      <c r="BO411" s="64">
        <f t="shared" si="74"/>
        <v>0.69444444444444442</v>
      </c>
      <c r="BP411" s="64">
        <f t="shared" si="75"/>
        <v>0.70833333333333326</v>
      </c>
    </row>
    <row r="412" spans="1:68" ht="27" customHeight="1" x14ac:dyDescent="0.25">
      <c r="A412" s="54" t="s">
        <v>645</v>
      </c>
      <c r="B412" s="54" t="s">
        <v>648</v>
      </c>
      <c r="C412" s="31">
        <v>4301011943</v>
      </c>
      <c r="D412" s="745">
        <v>4680115884830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394</v>
      </c>
      <c r="N412" s="33"/>
      <c r="O412" s="32">
        <v>60</v>
      </c>
      <c r="P412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1"/>
        <v>0</v>
      </c>
      <c r="Z412" s="36" t="str">
        <f>IFERROR(IF(Y412=0,"",ROUNDUP(Y412/H412,0)*0.02039),"")</f>
        <v/>
      </c>
      <c r="AA412" s="56"/>
      <c r="AB412" s="57"/>
      <c r="AC412" s="483" t="s">
        <v>637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647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76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78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1.6964999999999999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1140</v>
      </c>
      <c r="Y417" s="743">
        <f>IFERROR(SUM(Y406:Y415),"0")</f>
        <v>1170</v>
      </c>
      <c r="Z417" s="37"/>
      <c r="AA417" s="744"/>
      <c r="AB417" s="744"/>
      <c r="AC417" s="744"/>
    </row>
    <row r="418" spans="1:68" ht="14.25" customHeight="1" x14ac:dyDescent="0.25">
      <c r="A418" s="762" t="s">
        <v>134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577</v>
      </c>
      <c r="Y419" s="742">
        <f>IFERROR(IF(X419="",0,CEILING((X419/$H419),1)*$H419),"")</f>
        <v>585</v>
      </c>
      <c r="Z419" s="36">
        <f>IFERROR(IF(Y419=0,"",ROUNDUP(Y419/H419,0)*0.02175),"")</f>
        <v>0.84824999999999995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595.46400000000006</v>
      </c>
      <c r="BN419" s="64">
        <f>IFERROR(Y419*I419/H419,"0")</f>
        <v>603.72</v>
      </c>
      <c r="BO419" s="64">
        <f>IFERROR(1/J419*(X419/H419),"0")</f>
        <v>0.80138888888888893</v>
      </c>
      <c r="BP419" s="64">
        <f>IFERROR(1/J419*(Y419/H419),"0")</f>
        <v>0.8125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38.466666666666669</v>
      </c>
      <c r="Y421" s="743">
        <f>IFERROR(Y419/H419,"0")+IFERROR(Y420/H420,"0")</f>
        <v>39</v>
      </c>
      <c r="Z421" s="743">
        <f>IFERROR(IF(Z419="",0,Z419),"0")+IFERROR(IF(Z420="",0,Z420),"0")</f>
        <v>0.84824999999999995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577</v>
      </c>
      <c r="Y422" s="743">
        <f>IFERROR(SUM(Y419:Y420),"0")</f>
        <v>585</v>
      </c>
      <c r="Z422" s="37"/>
      <c r="AA422" s="744"/>
      <c r="AB422" s="744"/>
      <c r="AC422" s="744"/>
    </row>
    <row r="423" spans="1:68" ht="14.25" customHeight="1" x14ac:dyDescent="0.25">
      <c r="A423" s="762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40</v>
      </c>
      <c r="P424" s="943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101</v>
      </c>
      <c r="N425" s="33"/>
      <c r="O425" s="32">
        <v>40</v>
      </c>
      <c r="P425" s="954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2" t="s">
        <v>176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30</v>
      </c>
      <c r="P429" s="872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52</v>
      </c>
      <c r="Y429" s="742">
        <f>IFERROR(IF(X429="",0,CEILING((X429/$H429),1)*$H429),"")</f>
        <v>54</v>
      </c>
      <c r="Z429" s="36">
        <f>IFERROR(IF(Y429=0,"",ROUNDUP(Y429/H429,0)*0.01898),"")</f>
        <v>0.11388000000000001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54.998666666666665</v>
      </c>
      <c r="BN429" s="64">
        <f>IFERROR(Y429*I429/H429,"0")</f>
        <v>57.113999999999997</v>
      </c>
      <c r="BO429" s="64">
        <f>IFERROR(1/J429*(X429/H429),"0")</f>
        <v>9.0277777777777776E-2</v>
      </c>
      <c r="BP429" s="64">
        <f>IFERROR(1/J429*(Y429/H429),"0")</f>
        <v>9.375E-2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5.7777777777777777</v>
      </c>
      <c r="Y430" s="743">
        <f>IFERROR(Y429/H429,"0")</f>
        <v>6</v>
      </c>
      <c r="Z430" s="743">
        <f>IFERROR(IF(Z429="",0,Z429),"0")</f>
        <v>0.11388000000000001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52</v>
      </c>
      <c r="Y431" s="743">
        <f>IFERROR(SUM(Y429:Y429),"0")</f>
        <v>54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37.5" customHeight="1" x14ac:dyDescent="0.25">
      <c r="A434" s="54" t="s">
        <v>674</v>
      </c>
      <c r="B434" s="54" t="s">
        <v>675</v>
      </c>
      <c r="C434" s="31">
        <v>4301011873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customHeight="1" x14ac:dyDescent="0.25">
      <c r="A435" s="54" t="s">
        <v>674</v>
      </c>
      <c r="B435" s="54" t="s">
        <v>677</v>
      </c>
      <c r="C435" s="31">
        <v>4301011483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customHeight="1" x14ac:dyDescent="0.25">
      <c r="A436" s="54" t="s">
        <v>679</v>
      </c>
      <c r="B436" s="54" t="s">
        <v>680</v>
      </c>
      <c r="C436" s="31">
        <v>4301011872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customHeight="1" x14ac:dyDescent="0.25">
      <c r="A437" s="54" t="s">
        <v>679</v>
      </c>
      <c r="B437" s="54" t="s">
        <v>681</v>
      </c>
      <c r="C437" s="31">
        <v>4301011655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4301011312</v>
      </c>
      <c r="D438" s="745">
        <v>4607091384192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4301011874</v>
      </c>
      <c r="D439" s="745">
        <v>4680115884892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687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687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2" t="s">
        <v>145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108</v>
      </c>
      <c r="L446" s="32"/>
      <c r="M446" s="33" t="s">
        <v>67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2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101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456</v>
      </c>
      <c r="Y450" s="742">
        <f>IFERROR(IF(X450="",0,CEILING((X450/$H450),1)*$H450),"")</f>
        <v>459</v>
      </c>
      <c r="Z450" s="36">
        <f>IFERROR(IF(Y450=0,"",ROUNDUP(Y450/H450,0)*0.01898),"")</f>
        <v>0.96798000000000006</v>
      </c>
      <c r="AA450" s="56"/>
      <c r="AB450" s="57"/>
      <c r="AC450" s="521" t="s">
        <v>699</v>
      </c>
      <c r="AG450" s="64"/>
      <c r="AJ450" s="68"/>
      <c r="AK450" s="68">
        <v>0</v>
      </c>
      <c r="BB450" s="522" t="s">
        <v>1</v>
      </c>
      <c r="BM450" s="64">
        <f>IFERROR(X450*I450/H450,"0")</f>
        <v>482.29599999999999</v>
      </c>
      <c r="BN450" s="64">
        <f>IFERROR(Y450*I450/H450,"0")</f>
        <v>485.46900000000005</v>
      </c>
      <c r="BO450" s="64">
        <f>IFERROR(1/J450*(X450/H450),"0")</f>
        <v>0.79166666666666663</v>
      </c>
      <c r="BP450" s="64">
        <f>IFERROR(1/J450*(Y450/H450),"0")</f>
        <v>0.796875</v>
      </c>
    </row>
    <row r="451" spans="1:68" ht="37.5" customHeight="1" x14ac:dyDescent="0.25">
      <c r="A451" s="54" t="s">
        <v>700</v>
      </c>
      <c r="B451" s="54" t="s">
        <v>701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101</v>
      </c>
      <c r="N451" s="33"/>
      <c r="O451" s="32">
        <v>40</v>
      </c>
      <c r="P451" s="960" t="s">
        <v>702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703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4301051297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704</v>
      </c>
      <c r="B453" s="54" t="s">
        <v>707</v>
      </c>
      <c r="C453" s="31">
        <v>4301051660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101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699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708</v>
      </c>
      <c r="B454" s="54" t="s">
        <v>709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710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50.666666666666664</v>
      </c>
      <c r="Y455" s="743">
        <f>IFERROR(Y450/H450,"0")+IFERROR(Y451/H451,"0")+IFERROR(Y452/H452,"0")+IFERROR(Y453/H453,"0")+IFERROR(Y454/H454,"0")</f>
        <v>51</v>
      </c>
      <c r="Z455" s="743">
        <f>IFERROR(IF(Z450="",0,Z450),"0")+IFERROR(IF(Z451="",0,Z451),"0")+IFERROR(IF(Z452="",0,Z452),"0")+IFERROR(IF(Z453="",0,Z453),"0")+IFERROR(IF(Z454="",0,Z454),"0")</f>
        <v>0.96798000000000006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456</v>
      </c>
      <c r="Y456" s="743">
        <f>IFERROR(SUM(Y450:Y454),"0")</f>
        <v>459</v>
      </c>
      <c r="Z456" s="37"/>
      <c r="AA456" s="744"/>
      <c r="AB456" s="744"/>
      <c r="AC456" s="744"/>
    </row>
    <row r="457" spans="1:68" ht="14.25" customHeight="1" x14ac:dyDescent="0.25">
      <c r="A457" s="762" t="s">
        <v>176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711</v>
      </c>
      <c r="B458" s="54" t="s">
        <v>712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101</v>
      </c>
      <c r="N458" s="33"/>
      <c r="O458" s="32">
        <v>40</v>
      </c>
      <c r="P458" s="814" t="s">
        <v>713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715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716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145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717</v>
      </c>
      <c r="B464" s="54" t="s">
        <v>718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47" t="s">
        <v>719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720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customHeight="1" x14ac:dyDescent="0.25">
      <c r="A465" s="54" t="s">
        <v>721</v>
      </c>
      <c r="B465" s="54" t="s">
        <v>722</v>
      </c>
      <c r="C465" s="31">
        <v>4301031382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84" t="s">
        <v>723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724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721</v>
      </c>
      <c r="B466" s="54" t="s">
        <v>725</v>
      </c>
      <c r="C466" s="31">
        <v>4301031406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52" t="s">
        <v>723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724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726</v>
      </c>
      <c r="B467" s="54" t="s">
        <v>727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903" t="s">
        <v>728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729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730</v>
      </c>
      <c r="B468" s="54" t="s">
        <v>731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720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730</v>
      </c>
      <c r="B469" s="54" t="s">
        <v>732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5" t="s">
        <v>733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720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734</v>
      </c>
      <c r="B470" s="54" t="s">
        <v>735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720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customHeight="1" x14ac:dyDescent="0.25">
      <c r="A471" s="54" t="s">
        <v>736</v>
      </c>
      <c r="B471" s="54" t="s">
        <v>737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738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736</v>
      </c>
      <c r="B472" s="54" t="s">
        <v>739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1013" t="s">
        <v>740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738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741</v>
      </c>
      <c r="B473" s="54" t="s">
        <v>742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108</v>
      </c>
      <c r="L473" s="32"/>
      <c r="M473" s="33" t="s">
        <v>67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738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108</v>
      </c>
      <c r="L474" s="32"/>
      <c r="M474" s="33" t="s">
        <v>67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108</v>
      </c>
      <c r="L475" s="32"/>
      <c r="M475" s="33" t="s">
        <v>67</v>
      </c>
      <c r="N475" s="33"/>
      <c r="O475" s="32">
        <v>50</v>
      </c>
      <c r="P475" s="1045" t="s">
        <v>747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108</v>
      </c>
      <c r="L476" s="32"/>
      <c r="M476" s="33" t="s">
        <v>67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7</v>
      </c>
      <c r="Y476" s="742">
        <f t="shared" si="81"/>
        <v>8.4</v>
      </c>
      <c r="Z476" s="36">
        <f t="shared" si="86"/>
        <v>2.0080000000000001E-2</v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82"/>
        <v>7.4333333333333327</v>
      </c>
      <c r="BN476" s="64">
        <f t="shared" si="83"/>
        <v>8.92</v>
      </c>
      <c r="BO476" s="64">
        <f t="shared" si="84"/>
        <v>1.4245014245014245E-2</v>
      </c>
      <c r="BP476" s="64">
        <f t="shared" si="85"/>
        <v>1.7094017094017096E-2</v>
      </c>
    </row>
    <row r="477" spans="1:68" ht="37.5" customHeight="1" x14ac:dyDescent="0.25">
      <c r="A477" s="54" t="s">
        <v>751</v>
      </c>
      <c r="B477" s="54" t="s">
        <v>752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108</v>
      </c>
      <c r="L477" s="32"/>
      <c r="M477" s="33" t="s">
        <v>67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753</v>
      </c>
      <c r="B478" s="54" t="s">
        <v>754</v>
      </c>
      <c r="C478" s="31">
        <v>4301031368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108</v>
      </c>
      <c r="L478" s="32"/>
      <c r="M478" s="33" t="s">
        <v>67</v>
      </c>
      <c r="N478" s="33"/>
      <c r="O478" s="32">
        <v>50</v>
      </c>
      <c r="P478" s="1081" t="s">
        <v>755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724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753</v>
      </c>
      <c r="B479" s="54" t="s">
        <v>756</v>
      </c>
      <c r="C479" s="31">
        <v>4301031255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108</v>
      </c>
      <c r="L479" s="32"/>
      <c r="M479" s="33" t="s">
        <v>67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757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3.333333333333333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4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2.0080000000000001E-2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7</v>
      </c>
      <c r="Y481" s="743">
        <f>IFERROR(SUM(Y464:Y479),"0")</f>
        <v>8.4</v>
      </c>
      <c r="Z481" s="37"/>
      <c r="AA481" s="744"/>
      <c r="AB481" s="744"/>
      <c r="AC481" s="744"/>
    </row>
    <row r="482" spans="1:68" ht="14.25" customHeight="1" x14ac:dyDescent="0.25">
      <c r="A482" s="762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758</v>
      </c>
      <c r="B483" s="54" t="s">
        <v>759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100</v>
      </c>
      <c r="L483" s="32"/>
      <c r="M483" s="33" t="s">
        <v>101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760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761</v>
      </c>
      <c r="B484" s="54" t="s">
        <v>762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101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763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764</v>
      </c>
      <c r="B488" s="54" t="s">
        <v>765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766</v>
      </c>
      <c r="L488" s="32"/>
      <c r="M488" s="33" t="s">
        <v>767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768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769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134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770</v>
      </c>
      <c r="B493" s="54" t="s">
        <v>771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772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145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773</v>
      </c>
      <c r="B497" s="54" t="s">
        <v>774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50</v>
      </c>
      <c r="P497" s="1128" t="s">
        <v>775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776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777</v>
      </c>
      <c r="B498" s="54" t="s">
        <v>778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108</v>
      </c>
      <c r="L498" s="32"/>
      <c r="M498" s="33" t="s">
        <v>67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779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108</v>
      </c>
      <c r="L499" s="32"/>
      <c r="M499" s="33" t="s">
        <v>67</v>
      </c>
      <c r="N499" s="33"/>
      <c r="O499" s="32">
        <v>50</v>
      </c>
      <c r="P499" s="1135" t="s">
        <v>782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783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784</v>
      </c>
      <c r="B500" s="54" t="s">
        <v>785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108</v>
      </c>
      <c r="L500" s="32"/>
      <c r="M500" s="33" t="s">
        <v>67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783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786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145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787</v>
      </c>
      <c r="B505" s="54" t="s">
        <v>788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108</v>
      </c>
      <c r="L505" s="32"/>
      <c r="M505" s="33" t="s">
        <v>67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789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790</v>
      </c>
      <c r="B506" s="54" t="s">
        <v>791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88" t="s">
        <v>792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793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794</v>
      </c>
      <c r="B507" s="54" t="s">
        <v>795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108</v>
      </c>
      <c r="L507" s="32"/>
      <c r="M507" s="33" t="s">
        <v>67</v>
      </c>
      <c r="N507" s="33"/>
      <c r="O507" s="32">
        <v>50</v>
      </c>
      <c r="P507" s="1162" t="s">
        <v>796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797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798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145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799</v>
      </c>
      <c r="B512" s="54" t="s">
        <v>800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801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176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802</v>
      </c>
      <c r="B516" s="54" t="s">
        <v>803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804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805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805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806</v>
      </c>
      <c r="B522" s="54" t="s">
        <v>807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93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45</v>
      </c>
      <c r="Y522" s="742">
        <f t="shared" ref="Y522:Y537" si="87">IFERROR(IF(X522="",0,CEILING((X522/$H522),1)*$H522),"")</f>
        <v>47.52</v>
      </c>
      <c r="Z522" s="36">
        <f t="shared" ref="Z522:Z527" si="88">IFERROR(IF(Y522=0,"",ROUNDUP(Y522/H522,0)*0.01196),"")</f>
        <v>0.10764</v>
      </c>
      <c r="AA522" s="56"/>
      <c r="AB522" s="57"/>
      <c r="AC522" s="591" t="s">
        <v>808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48.068181818181813</v>
      </c>
      <c r="BN522" s="64">
        <f t="shared" ref="BN522:BN537" si="90">IFERROR(Y522*I522/H522,"0")</f>
        <v>50.760000000000005</v>
      </c>
      <c r="BO522" s="64">
        <f t="shared" ref="BO522:BO537" si="91">IFERROR(1/J522*(X522/H522),"0")</f>
        <v>8.1949300699300689E-2</v>
      </c>
      <c r="BP522" s="64">
        <f t="shared" ref="BP522:BP537" si="92">IFERROR(1/J522*(Y522/H522),"0")</f>
        <v>8.6538461538461536E-2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93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93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101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101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234</v>
      </c>
      <c r="Y527" s="742">
        <f t="shared" si="87"/>
        <v>237.60000000000002</v>
      </c>
      <c r="Z527" s="36">
        <f t="shared" si="88"/>
        <v>0.53820000000000001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89"/>
        <v>249.95454545454544</v>
      </c>
      <c r="BN527" s="64">
        <f t="shared" si="90"/>
        <v>253.8</v>
      </c>
      <c r="BO527" s="64">
        <f t="shared" si="91"/>
        <v>0.42613636363636359</v>
      </c>
      <c r="BP527" s="64">
        <f t="shared" si="92"/>
        <v>0.43269230769230771</v>
      </c>
    </row>
    <row r="528" spans="1:68" ht="27" customHeight="1" x14ac:dyDescent="0.25">
      <c r="A528" s="54" t="s">
        <v>824</v>
      </c>
      <c r="B528" s="54" t="s">
        <v>825</v>
      </c>
      <c r="C528" s="31">
        <v>4301012035</v>
      </c>
      <c r="D528" s="745">
        <v>4680115880603</v>
      </c>
      <c r="E528" s="746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100</v>
      </c>
      <c r="L528" s="32"/>
      <c r="M528" s="33" t="s">
        <v>93</v>
      </c>
      <c r="N528" s="33"/>
      <c r="O528" s="32">
        <v>60</v>
      </c>
      <c r="P528" s="11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87"/>
        <v>0</v>
      </c>
      <c r="Z528" s="36" t="str">
        <f>IFERROR(IF(Y528=0,"",ROUNDUP(Y528/H528,0)*0.00937),"")</f>
        <v/>
      </c>
      <c r="AA528" s="56"/>
      <c r="AB528" s="57"/>
      <c r="AC528" s="603" t="s">
        <v>808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4301011778</v>
      </c>
      <c r="D529" s="745">
        <v>4680115880603</v>
      </c>
      <c r="E529" s="746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100</v>
      </c>
      <c r="L529" s="32"/>
      <c r="M529" s="33" t="s">
        <v>93</v>
      </c>
      <c r="N529" s="33"/>
      <c r="O529" s="32">
        <v>60</v>
      </c>
      <c r="P529" s="9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87"/>
        <v>0</v>
      </c>
      <c r="Z529" s="36" t="str">
        <f>IFERROR(IF(Y529=0,"",ROUNDUP(Y529/H529,0)*0.00902),"")</f>
        <v/>
      </c>
      <c r="AA529" s="56"/>
      <c r="AB529" s="57"/>
      <c r="AC529" s="605" t="s">
        <v>808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101</v>
      </c>
      <c r="N530" s="33"/>
      <c r="O530" s="32">
        <v>60</v>
      </c>
      <c r="P530" s="1017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808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100</v>
      </c>
      <c r="L531" s="32"/>
      <c r="M531" s="33" t="s">
        <v>93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93</v>
      </c>
      <c r="N532" s="33"/>
      <c r="O532" s="32">
        <v>60</v>
      </c>
      <c r="P532" s="996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4301012034</v>
      </c>
      <c r="D533" s="745">
        <v>4607091389982</v>
      </c>
      <c r="E533" s="746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100</v>
      </c>
      <c r="L533" s="32"/>
      <c r="M533" s="33" t="s">
        <v>93</v>
      </c>
      <c r="N533" s="33"/>
      <c r="O533" s="32">
        <v>60</v>
      </c>
      <c r="P533" s="9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87"/>
        <v>0</v>
      </c>
      <c r="Z533" s="36" t="str">
        <f>IFERROR(IF(Y533=0,"",ROUNDUP(Y533/H533,0)*0.00937),"")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4301011784</v>
      </c>
      <c r="D534" s="745">
        <v>4607091389982</v>
      </c>
      <c r="E534" s="746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100</v>
      </c>
      <c r="L534" s="32"/>
      <c r="M534" s="33" t="s">
        <v>93</v>
      </c>
      <c r="N534" s="33"/>
      <c r="O534" s="32">
        <v>60</v>
      </c>
      <c r="P534" s="11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87"/>
        <v>0</v>
      </c>
      <c r="Z534" s="36" t="str">
        <f>IFERROR(IF(Y534=0,"",ROUNDUP(Y534/H534,0)*0.00902),"")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100</v>
      </c>
      <c r="L535" s="32"/>
      <c r="M535" s="33" t="s">
        <v>93</v>
      </c>
      <c r="N535" s="33"/>
      <c r="O535" s="32">
        <v>60</v>
      </c>
      <c r="P535" s="1008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100</v>
      </c>
      <c r="L536" s="32"/>
      <c r="M536" s="33" t="s">
        <v>93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844</v>
      </c>
      <c r="B537" s="54" t="s">
        <v>845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100</v>
      </c>
      <c r="L537" s="32"/>
      <c r="M537" s="33" t="s">
        <v>93</v>
      </c>
      <c r="N537" s="33"/>
      <c r="O537" s="32">
        <v>60</v>
      </c>
      <c r="P537" s="845" t="s">
        <v>846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52.840909090909086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54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0.64583999999999997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279</v>
      </c>
      <c r="Y539" s="743">
        <f>IFERROR(SUM(Y522:Y537),"0")</f>
        <v>285.12</v>
      </c>
      <c r="Z539" s="37"/>
      <c r="AA539" s="744"/>
      <c r="AB539" s="744"/>
      <c r="AC539" s="744"/>
    </row>
    <row r="540" spans="1:68" ht="14.25" customHeight="1" x14ac:dyDescent="0.25">
      <c r="A540" s="762" t="s">
        <v>134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847</v>
      </c>
      <c r="B541" s="54" t="s">
        <v>848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93</v>
      </c>
      <c r="N541" s="33"/>
      <c r="O541" s="32">
        <v>55</v>
      </c>
      <c r="P541" s="10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417</v>
      </c>
      <c r="Y541" s="742">
        <f>IFERROR(IF(X541="",0,CEILING((X541/$H541),1)*$H541),"")</f>
        <v>417.12</v>
      </c>
      <c r="Z541" s="36">
        <f>IFERROR(IF(Y541=0,"",ROUNDUP(Y541/H541,0)*0.01196),"")</f>
        <v>0.94484000000000001</v>
      </c>
      <c r="AA541" s="56"/>
      <c r="AB541" s="57"/>
      <c r="AC541" s="623" t="s">
        <v>849</v>
      </c>
      <c r="AG541" s="64"/>
      <c r="AJ541" s="68"/>
      <c r="AK541" s="68">
        <v>0</v>
      </c>
      <c r="BB541" s="624" t="s">
        <v>1</v>
      </c>
      <c r="BM541" s="64">
        <f>IFERROR(X541*I541/H541,"0")</f>
        <v>445.43181818181807</v>
      </c>
      <c r="BN541" s="64">
        <f>IFERROR(Y541*I541/H541,"0")</f>
        <v>445.55999999999995</v>
      </c>
      <c r="BO541" s="64">
        <f>IFERROR(1/J541*(X541/H541),"0")</f>
        <v>0.75939685314685312</v>
      </c>
      <c r="BP541" s="64">
        <f>IFERROR(1/J541*(Y541/H541),"0")</f>
        <v>0.75961538461538469</v>
      </c>
    </row>
    <row r="542" spans="1:68" ht="16.5" customHeight="1" x14ac:dyDescent="0.25">
      <c r="A542" s="54" t="s">
        <v>847</v>
      </c>
      <c r="B542" s="54" t="s">
        <v>850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101</v>
      </c>
      <c r="N542" s="33"/>
      <c r="O542" s="32">
        <v>70</v>
      </c>
      <c r="P542" s="842" t="s">
        <v>851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852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853</v>
      </c>
      <c r="B543" s="54" t="s">
        <v>854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70</v>
      </c>
      <c r="P543" s="962" t="s">
        <v>855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852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856</v>
      </c>
      <c r="B544" s="54" t="s">
        <v>857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101</v>
      </c>
      <c r="N544" s="33"/>
      <c r="O544" s="32">
        <v>70</v>
      </c>
      <c r="P544" s="935" t="s">
        <v>858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852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78.97727272727272</v>
      </c>
      <c r="Y545" s="743">
        <f>IFERROR(Y541/H541,"0")+IFERROR(Y542/H542,"0")+IFERROR(Y543/H543,"0")+IFERROR(Y544/H544,"0")</f>
        <v>79</v>
      </c>
      <c r="Z545" s="743">
        <f>IFERROR(IF(Z541="",0,Z541),"0")+IFERROR(IF(Z542="",0,Z542),"0")+IFERROR(IF(Z543="",0,Z543),"0")+IFERROR(IF(Z544="",0,Z544),"0")</f>
        <v>0.94484000000000001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417</v>
      </c>
      <c r="Y546" s="743">
        <f>IFERROR(SUM(Y541:Y544),"0")</f>
        <v>417.12</v>
      </c>
      <c r="Z546" s="37"/>
      <c r="AA546" s="744"/>
      <c r="AB546" s="744"/>
      <c r="AC546" s="744"/>
    </row>
    <row r="547" spans="1:68" ht="14.25" customHeight="1" x14ac:dyDescent="0.25">
      <c r="A547" s="762" t="s">
        <v>145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859</v>
      </c>
      <c r="B548" s="54" t="s">
        <v>860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93</v>
      </c>
      <c r="N548" s="33"/>
      <c r="O548" s="32">
        <v>70</v>
      </c>
      <c r="P548" s="880" t="s">
        <v>861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1" t="s">
        <v>865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866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0" t="s">
        <v>869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278</v>
      </c>
      <c r="Y550" s="742">
        <f t="shared" si="93"/>
        <v>279.84000000000003</v>
      </c>
      <c r="Z550" s="36">
        <f>IFERROR(IF(Y550=0,"",ROUNDUP(Y550/H550,0)*0.01196),"")</f>
        <v>0.63388</v>
      </c>
      <c r="AA550" s="56"/>
      <c r="AB550" s="57"/>
      <c r="AC550" s="635" t="s">
        <v>870</v>
      </c>
      <c r="AG550" s="64"/>
      <c r="AJ550" s="68"/>
      <c r="AK550" s="68">
        <v>0</v>
      </c>
      <c r="BB550" s="636" t="s">
        <v>1</v>
      </c>
      <c r="BM550" s="64">
        <f t="shared" si="94"/>
        <v>296.95454545454544</v>
      </c>
      <c r="BN550" s="64">
        <f t="shared" si="95"/>
        <v>298.92</v>
      </c>
      <c r="BO550" s="64">
        <f t="shared" si="96"/>
        <v>0.50626456876456871</v>
      </c>
      <c r="BP550" s="64">
        <f t="shared" si="97"/>
        <v>0.50961538461538469</v>
      </c>
    </row>
    <row r="551" spans="1:68" ht="27" customHeight="1" x14ac:dyDescent="0.25">
      <c r="A551" s="54" t="s">
        <v>871</v>
      </c>
      <c r="B551" s="54" t="s">
        <v>872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93</v>
      </c>
      <c r="N551" s="33"/>
      <c r="O551" s="32">
        <v>70</v>
      </c>
      <c r="P551" s="1052" t="s">
        <v>873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862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874</v>
      </c>
      <c r="B552" s="54" t="s">
        <v>875</v>
      </c>
      <c r="C552" s="31">
        <v>4301031351</v>
      </c>
      <c r="D552" s="745">
        <v>4680115882072</v>
      </c>
      <c r="E552" s="746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100</v>
      </c>
      <c r="L552" s="32"/>
      <c r="M552" s="33" t="s">
        <v>93</v>
      </c>
      <c r="N552" s="33"/>
      <c r="O552" s="32">
        <v>70</v>
      </c>
      <c r="P552" s="797" t="s">
        <v>876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862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874</v>
      </c>
      <c r="B553" s="54" t="s">
        <v>877</v>
      </c>
      <c r="C553" s="31">
        <v>4301031419</v>
      </c>
      <c r="D553" s="745">
        <v>4680115882072</v>
      </c>
      <c r="E553" s="746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100</v>
      </c>
      <c r="L553" s="32"/>
      <c r="M553" s="33" t="s">
        <v>93</v>
      </c>
      <c r="N553" s="33"/>
      <c r="O553" s="32">
        <v>70</v>
      </c>
      <c r="P553" s="834" t="s">
        <v>878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862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874</v>
      </c>
      <c r="B554" s="54" t="s">
        <v>879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100</v>
      </c>
      <c r="L554" s="32"/>
      <c r="M554" s="33" t="s">
        <v>93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880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70</v>
      </c>
      <c r="P555" s="1059" t="s">
        <v>883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866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881</v>
      </c>
      <c r="B556" s="54" t="s">
        <v>884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60</v>
      </c>
      <c r="P556" s="8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885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886</v>
      </c>
      <c r="B557" s="54" t="s">
        <v>887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70</v>
      </c>
      <c r="P557" s="1065" t="s">
        <v>888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870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customHeight="1" x14ac:dyDescent="0.25">
      <c r="A558" s="54" t="s">
        <v>886</v>
      </c>
      <c r="B558" s="54" t="s">
        <v>889</v>
      </c>
      <c r="C558" s="31">
        <v>4301031384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120</v>
      </c>
      <c r="K558" s="32" t="s">
        <v>100</v>
      </c>
      <c r="L558" s="32"/>
      <c r="M558" s="33" t="s">
        <v>67</v>
      </c>
      <c r="N558" s="33"/>
      <c r="O558" s="32">
        <v>60</v>
      </c>
      <c r="P558" s="96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3"/>
        <v>0</v>
      </c>
      <c r="Z558" s="36" t="str">
        <f>IFERROR(IF(Y558=0,"",ROUNDUP(Y558/H558,0)*0.00937),"")</f>
        <v/>
      </c>
      <c r="AA558" s="56"/>
      <c r="AB558" s="57"/>
      <c r="AC558" s="651" t="s">
        <v>870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886</v>
      </c>
      <c r="B559" s="54" t="s">
        <v>890</v>
      </c>
      <c r="C559" s="31">
        <v>4301031253</v>
      </c>
      <c r="D559" s="745">
        <v>4680115882096</v>
      </c>
      <c r="E559" s="746"/>
      <c r="F559" s="740">
        <v>0.6</v>
      </c>
      <c r="G559" s="32">
        <v>6</v>
      </c>
      <c r="H559" s="740">
        <v>3.6</v>
      </c>
      <c r="I559" s="740">
        <v>3.81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60</v>
      </c>
      <c r="P559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52.651515151515149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53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0.63388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278</v>
      </c>
      <c r="Y561" s="743">
        <f>IFERROR(SUM(Y548:Y559),"0")</f>
        <v>279.84000000000003</v>
      </c>
      <c r="Z561" s="37"/>
      <c r="AA561" s="744"/>
      <c r="AB561" s="744"/>
      <c r="AC561" s="744"/>
    </row>
    <row r="562" spans="1:68" ht="14.25" customHeight="1" x14ac:dyDescent="0.25">
      <c r="A562" s="762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892</v>
      </c>
      <c r="B563" s="54" t="s">
        <v>893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101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894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895</v>
      </c>
      <c r="B564" s="54" t="s">
        <v>896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897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898</v>
      </c>
      <c r="B565" s="54" t="s">
        <v>899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101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900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176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901</v>
      </c>
      <c r="B569" s="54" t="s">
        <v>902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903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904</v>
      </c>
      <c r="B570" s="54" t="s">
        <v>905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09" t="s">
        <v>906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903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1" t="s">
        <v>907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907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908</v>
      </c>
      <c r="B576" s="54" t="s">
        <v>909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910</v>
      </c>
      <c r="N576" s="33"/>
      <c r="O576" s="32">
        <v>90</v>
      </c>
      <c r="P576" s="1082" t="s">
        <v>911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912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913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913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914</v>
      </c>
      <c r="B582" s="54" t="s">
        <v>915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101</v>
      </c>
      <c r="N582" s="33"/>
      <c r="O582" s="32">
        <v>55</v>
      </c>
      <c r="P582" s="1061" t="s">
        <v>916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917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93</v>
      </c>
      <c r="N583" s="33"/>
      <c r="O583" s="32">
        <v>50</v>
      </c>
      <c r="P583" s="1099" t="s">
        <v>920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921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922</v>
      </c>
      <c r="B584" s="54" t="s">
        <v>923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93</v>
      </c>
      <c r="N584" s="33"/>
      <c r="O584" s="32">
        <v>50</v>
      </c>
      <c r="P584" s="871" t="s">
        <v>924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925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926</v>
      </c>
      <c r="B585" s="54" t="s">
        <v>927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55</v>
      </c>
      <c r="P585" s="879" t="s">
        <v>928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929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100</v>
      </c>
      <c r="L586" s="32"/>
      <c r="M586" s="33" t="s">
        <v>101</v>
      </c>
      <c r="N586" s="33"/>
      <c r="O586" s="32">
        <v>55</v>
      </c>
      <c r="P586" s="969" t="s">
        <v>932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917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933</v>
      </c>
      <c r="B587" s="54" t="s">
        <v>934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100</v>
      </c>
      <c r="L587" s="32"/>
      <c r="M587" s="33" t="s">
        <v>93</v>
      </c>
      <c r="N587" s="33"/>
      <c r="O587" s="32">
        <v>50</v>
      </c>
      <c r="P587" s="919" t="s">
        <v>935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925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936</v>
      </c>
      <c r="B588" s="54" t="s">
        <v>937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100</v>
      </c>
      <c r="L588" s="32"/>
      <c r="M588" s="33" t="s">
        <v>93</v>
      </c>
      <c r="N588" s="33"/>
      <c r="O588" s="32">
        <v>55</v>
      </c>
      <c r="P588" s="1086" t="s">
        <v>938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929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134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939</v>
      </c>
      <c r="B592" s="54" t="s">
        <v>940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50</v>
      </c>
      <c r="P592" s="907" t="s">
        <v>941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942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943</v>
      </c>
      <c r="B593" s="54" t="s">
        <v>944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93</v>
      </c>
      <c r="N593" s="33"/>
      <c r="O593" s="32">
        <v>50</v>
      </c>
      <c r="P593" s="917" t="s">
        <v>945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942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946</v>
      </c>
      <c r="B594" s="54" t="s">
        <v>947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93</v>
      </c>
      <c r="N594" s="33"/>
      <c r="O594" s="32">
        <v>50</v>
      </c>
      <c r="P594" s="761" t="s">
        <v>948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949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950</v>
      </c>
      <c r="B595" s="54" t="s">
        <v>951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100</v>
      </c>
      <c r="L595" s="32"/>
      <c r="M595" s="33" t="s">
        <v>93</v>
      </c>
      <c r="N595" s="33"/>
      <c r="O595" s="32">
        <v>50</v>
      </c>
      <c r="P595" s="942" t="s">
        <v>952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949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145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953</v>
      </c>
      <c r="B599" s="54" t="s">
        <v>954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100</v>
      </c>
      <c r="L599" s="32"/>
      <c r="M599" s="33" t="s">
        <v>67</v>
      </c>
      <c r="N599" s="33"/>
      <c r="O599" s="32">
        <v>40</v>
      </c>
      <c r="P599" s="1164" t="s">
        <v>955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956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957</v>
      </c>
      <c r="B600" s="54" t="s">
        <v>958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100</v>
      </c>
      <c r="L600" s="32"/>
      <c r="M600" s="33" t="s">
        <v>67</v>
      </c>
      <c r="N600" s="33"/>
      <c r="O600" s="32">
        <v>40</v>
      </c>
      <c r="P600" s="760" t="s">
        <v>959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960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961</v>
      </c>
      <c r="B601" s="54" t="s">
        <v>962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100</v>
      </c>
      <c r="L601" s="32"/>
      <c r="M601" s="33" t="s">
        <v>67</v>
      </c>
      <c r="N601" s="33"/>
      <c r="O601" s="32">
        <v>45</v>
      </c>
      <c r="P601" s="1113" t="s">
        <v>963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964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965</v>
      </c>
      <c r="B602" s="54" t="s">
        <v>966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100</v>
      </c>
      <c r="L602" s="32"/>
      <c r="M602" s="33" t="s">
        <v>67</v>
      </c>
      <c r="N602" s="33"/>
      <c r="O602" s="32">
        <v>45</v>
      </c>
      <c r="P602" s="983" t="s">
        <v>967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968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969</v>
      </c>
      <c r="B603" s="54" t="s">
        <v>970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100</v>
      </c>
      <c r="L603" s="32"/>
      <c r="M603" s="33" t="s">
        <v>67</v>
      </c>
      <c r="N603" s="33"/>
      <c r="O603" s="32">
        <v>45</v>
      </c>
      <c r="P603" s="1116" t="s">
        <v>971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972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973</v>
      </c>
      <c r="B604" s="54" t="s">
        <v>974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108</v>
      </c>
      <c r="L604" s="32"/>
      <c r="M604" s="33" t="s">
        <v>67</v>
      </c>
      <c r="N604" s="33"/>
      <c r="O604" s="32">
        <v>40</v>
      </c>
      <c r="P604" s="991" t="s">
        <v>975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956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976</v>
      </c>
      <c r="B605" s="54" t="s">
        <v>977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108</v>
      </c>
      <c r="L605" s="32"/>
      <c r="M605" s="33" t="s">
        <v>67</v>
      </c>
      <c r="N605" s="33"/>
      <c r="O605" s="32">
        <v>40</v>
      </c>
      <c r="P605" s="1031" t="s">
        <v>978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960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979</v>
      </c>
      <c r="B609" s="54" t="s">
        <v>980</v>
      </c>
      <c r="C609" s="31">
        <v>4301051887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101</v>
      </c>
      <c r="N609" s="33"/>
      <c r="O609" s="32">
        <v>45</v>
      </c>
      <c r="P609" s="967" t="s">
        <v>981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982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979</v>
      </c>
      <c r="B610" s="54" t="s">
        <v>983</v>
      </c>
      <c r="C610" s="31">
        <v>4301051746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101</v>
      </c>
      <c r="N610" s="33"/>
      <c r="O610" s="32">
        <v>40</v>
      </c>
      <c r="P610" s="887" t="s">
        <v>984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982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985</v>
      </c>
      <c r="B611" s="54" t="s">
        <v>986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101</v>
      </c>
      <c r="N611" s="33"/>
      <c r="O611" s="32">
        <v>45</v>
      </c>
      <c r="P611" s="978" t="s">
        <v>987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988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989</v>
      </c>
      <c r="B612" s="54" t="s">
        <v>990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130</v>
      </c>
      <c r="N612" s="33"/>
      <c r="O612" s="32">
        <v>45</v>
      </c>
      <c r="P612" s="985" t="s">
        <v>991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982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992</v>
      </c>
      <c r="B613" s="54" t="s">
        <v>993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130</v>
      </c>
      <c r="N613" s="33"/>
      <c r="O613" s="32">
        <v>45</v>
      </c>
      <c r="P613" s="759" t="s">
        <v>994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988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2" t="s">
        <v>176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995</v>
      </c>
      <c r="B617" s="54" t="s">
        <v>996</v>
      </c>
      <c r="C617" s="31">
        <v>4301060408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2" t="s">
        <v>997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998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995</v>
      </c>
      <c r="B618" s="54" t="s">
        <v>999</v>
      </c>
      <c r="C618" s="31">
        <v>4301060354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0" t="s">
        <v>1000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998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1001</v>
      </c>
      <c r="B619" s="54" t="s">
        <v>1002</v>
      </c>
      <c r="C619" s="31">
        <v>4301060407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1" t="s">
        <v>1003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1004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1001</v>
      </c>
      <c r="B620" s="54" t="s">
        <v>1005</v>
      </c>
      <c r="C620" s="31">
        <v>4301060355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5" t="s">
        <v>1006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1004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1007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1008</v>
      </c>
      <c r="B625" s="54" t="s">
        <v>1009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93</v>
      </c>
      <c r="N625" s="33"/>
      <c r="O625" s="32">
        <v>55</v>
      </c>
      <c r="P625" s="1147" t="s">
        <v>1010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1011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1012</v>
      </c>
      <c r="B626" s="54" t="s">
        <v>1013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93</v>
      </c>
      <c r="N626" s="33"/>
      <c r="O626" s="32">
        <v>55</v>
      </c>
      <c r="P626" s="774" t="s">
        <v>1014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1015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134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1016</v>
      </c>
      <c r="B630" s="54" t="s">
        <v>1017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50</v>
      </c>
      <c r="P630" s="1000" t="s">
        <v>1018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1019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145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1020</v>
      </c>
      <c r="B634" s="54" t="s">
        <v>1021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100</v>
      </c>
      <c r="L634" s="32"/>
      <c r="M634" s="33" t="s">
        <v>67</v>
      </c>
      <c r="N634" s="33"/>
      <c r="O634" s="32">
        <v>40</v>
      </c>
      <c r="P634" s="816" t="s">
        <v>1022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1023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1024</v>
      </c>
      <c r="B638" s="54" t="s">
        <v>1025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2" t="s">
        <v>1026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1027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1028</v>
      </c>
      <c r="B639" s="54" t="s">
        <v>1029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78" t="s">
        <v>1030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1031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1032</v>
      </c>
      <c r="Q642" s="865"/>
      <c r="R642" s="865"/>
      <c r="S642" s="865"/>
      <c r="T642" s="865"/>
      <c r="U642" s="865"/>
      <c r="V642" s="866"/>
      <c r="W642" s="37" t="s">
        <v>68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6542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6702.7800000000007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1033</v>
      </c>
      <c r="Q643" s="865"/>
      <c r="R643" s="865"/>
      <c r="S643" s="865"/>
      <c r="T643" s="865"/>
      <c r="U643" s="865"/>
      <c r="V643" s="866"/>
      <c r="W643" s="37" t="s">
        <v>68</v>
      </c>
      <c r="X643" s="743">
        <f>IFERROR(SUM(BM22:BM639),"0")</f>
        <v>6890.9701486749645</v>
      </c>
      <c r="Y643" s="743">
        <f>IFERROR(SUM(BN22:BN639),"0")</f>
        <v>7060.3760000000002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1034</v>
      </c>
      <c r="Q644" s="865"/>
      <c r="R644" s="865"/>
      <c r="S644" s="865"/>
      <c r="T644" s="865"/>
      <c r="U644" s="865"/>
      <c r="V644" s="866"/>
      <c r="W644" s="37" t="s">
        <v>1035</v>
      </c>
      <c r="X644" s="38">
        <f>ROUNDUP(SUM(BO22:BO639),0)</f>
        <v>12</v>
      </c>
      <c r="Y644" s="38">
        <f>ROUNDUP(SUM(BP22:BP639),0)</f>
        <v>12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1036</v>
      </c>
      <c r="Q645" s="865"/>
      <c r="R645" s="865"/>
      <c r="S645" s="865"/>
      <c r="T645" s="865"/>
      <c r="U645" s="865"/>
      <c r="V645" s="866"/>
      <c r="W645" s="37" t="s">
        <v>68</v>
      </c>
      <c r="X645" s="743">
        <f>GrossWeightTotal+PalletQtyTotal*25</f>
        <v>7190.9701486749645</v>
      </c>
      <c r="Y645" s="743">
        <f>GrossWeightTotalR+PalletQtyTotalR*25</f>
        <v>7360.3760000000002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1037</v>
      </c>
      <c r="Q646" s="865"/>
      <c r="R646" s="865"/>
      <c r="S646" s="865"/>
      <c r="T646" s="865"/>
      <c r="U646" s="865"/>
      <c r="V646" s="866"/>
      <c r="W646" s="37" t="s">
        <v>1035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1080.3614503140707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1105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1038</v>
      </c>
      <c r="Q647" s="865"/>
      <c r="R647" s="865"/>
      <c r="S647" s="865"/>
      <c r="T647" s="865"/>
      <c r="U647" s="865"/>
      <c r="V647" s="866"/>
      <c r="W647" s="39" t="s">
        <v>1039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13.262259999999999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1040</v>
      </c>
      <c r="B649" s="738" t="s">
        <v>62</v>
      </c>
      <c r="C649" s="763" t="s">
        <v>87</v>
      </c>
      <c r="D649" s="791"/>
      <c r="E649" s="791"/>
      <c r="F649" s="791"/>
      <c r="G649" s="791"/>
      <c r="H649" s="792"/>
      <c r="I649" s="763" t="s">
        <v>285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631</v>
      </c>
      <c r="Y649" s="792"/>
      <c r="Z649" s="763" t="s">
        <v>715</v>
      </c>
      <c r="AA649" s="791"/>
      <c r="AB649" s="791"/>
      <c r="AC649" s="792"/>
      <c r="AD649" s="738" t="s">
        <v>805</v>
      </c>
      <c r="AE649" s="738" t="s">
        <v>907</v>
      </c>
      <c r="AF649" s="763" t="s">
        <v>913</v>
      </c>
      <c r="AG649" s="792"/>
    </row>
    <row r="650" spans="1:33" ht="14.25" customHeight="1" thickTop="1" x14ac:dyDescent="0.2">
      <c r="A650" s="1003" t="s">
        <v>1041</v>
      </c>
      <c r="B650" s="763" t="s">
        <v>62</v>
      </c>
      <c r="C650" s="763" t="s">
        <v>88</v>
      </c>
      <c r="D650" s="763" t="s">
        <v>113</v>
      </c>
      <c r="E650" s="763" t="s">
        <v>184</v>
      </c>
      <c r="F650" s="763" t="s">
        <v>210</v>
      </c>
      <c r="G650" s="763" t="s">
        <v>251</v>
      </c>
      <c r="H650" s="763" t="s">
        <v>87</v>
      </c>
      <c r="I650" s="763" t="s">
        <v>286</v>
      </c>
      <c r="J650" s="763" t="s">
        <v>315</v>
      </c>
      <c r="K650" s="763" t="s">
        <v>391</v>
      </c>
      <c r="L650" s="763" t="s">
        <v>411</v>
      </c>
      <c r="M650" s="763" t="s">
        <v>436</v>
      </c>
      <c r="N650" s="739"/>
      <c r="O650" s="763" t="s">
        <v>463</v>
      </c>
      <c r="P650" s="763" t="s">
        <v>466</v>
      </c>
      <c r="Q650" s="763" t="s">
        <v>475</v>
      </c>
      <c r="R650" s="763" t="s">
        <v>493</v>
      </c>
      <c r="S650" s="763" t="s">
        <v>506</v>
      </c>
      <c r="T650" s="763" t="s">
        <v>519</v>
      </c>
      <c r="U650" s="763" t="s">
        <v>532</v>
      </c>
      <c r="V650" s="763" t="s">
        <v>536</v>
      </c>
      <c r="W650" s="763" t="s">
        <v>618</v>
      </c>
      <c r="X650" s="763" t="s">
        <v>632</v>
      </c>
      <c r="Y650" s="763" t="s">
        <v>673</v>
      </c>
      <c r="Z650" s="763" t="s">
        <v>716</v>
      </c>
      <c r="AA650" s="763" t="s">
        <v>769</v>
      </c>
      <c r="AB650" s="763" t="s">
        <v>786</v>
      </c>
      <c r="AC650" s="763" t="s">
        <v>798</v>
      </c>
      <c r="AD650" s="763" t="s">
        <v>805</v>
      </c>
      <c r="AE650" s="763" t="s">
        <v>907</v>
      </c>
      <c r="AF650" s="763" t="s">
        <v>913</v>
      </c>
      <c r="AG650" s="763" t="s">
        <v>1007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1042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309.5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428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745.2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302.10000000000002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317.10000000000002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924.60000000000025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116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277.5</v>
      </c>
      <c r="W652" s="46">
        <f>IFERROR(Y394*1,"0")+IFERROR(Y398*1,"0")+IFERROR(Y399*1,"0")+IFERROR(Y400*1,"0")</f>
        <v>24.299999999999997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1809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459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8.4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982.08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Zf/VU8hyhGvMwV+1J7ZKRgerq/48xvjbWUqPpj4IaJ3muQXPKm3B7CERh9+gPaZm7CzJpCbigXGWAy2s0mrKqQ==" saltValue="Q2kaDc03l2Aw6wJBzol1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1043</v>
      </c>
      <c r="H1" s="52"/>
    </row>
    <row r="3" spans="2:8" x14ac:dyDescent="0.2">
      <c r="B3" s="47" t="s">
        <v>1044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1045</v>
      </c>
      <c r="C6" s="47" t="s">
        <v>1046</v>
      </c>
      <c r="D6" s="47" t="s">
        <v>1047</v>
      </c>
      <c r="E6" s="47"/>
    </row>
    <row r="7" spans="2:8" x14ac:dyDescent="0.2">
      <c r="B7" s="47" t="s">
        <v>1048</v>
      </c>
      <c r="C7" s="47" t="s">
        <v>1049</v>
      </c>
      <c r="D7" s="47" t="s">
        <v>1050</v>
      </c>
      <c r="E7" s="47"/>
    </row>
    <row r="8" spans="2:8" x14ac:dyDescent="0.2">
      <c r="B8" s="47" t="s">
        <v>1051</v>
      </c>
      <c r="C8" s="47" t="s">
        <v>1052</v>
      </c>
      <c r="D8" s="47" t="s">
        <v>1053</v>
      </c>
      <c r="E8" s="47"/>
    </row>
    <row r="9" spans="2:8" x14ac:dyDescent="0.2">
      <c r="B9" s="47" t="s">
        <v>14</v>
      </c>
      <c r="C9" s="47" t="s">
        <v>1054</v>
      </c>
      <c r="D9" s="47" t="s">
        <v>1055</v>
      </c>
      <c r="E9" s="47"/>
    </row>
    <row r="11" spans="2:8" x14ac:dyDescent="0.2">
      <c r="B11" s="47" t="s">
        <v>1056</v>
      </c>
      <c r="C11" s="47" t="s">
        <v>1046</v>
      </c>
      <c r="D11" s="47"/>
      <c r="E11" s="47"/>
    </row>
    <row r="13" spans="2:8" x14ac:dyDescent="0.2">
      <c r="B13" s="47" t="s">
        <v>1057</v>
      </c>
      <c r="C13" s="47" t="s">
        <v>1049</v>
      </c>
      <c r="D13" s="47"/>
      <c r="E13" s="47"/>
    </row>
    <row r="15" spans="2:8" x14ac:dyDescent="0.2">
      <c r="B15" s="47" t="s">
        <v>1058</v>
      </c>
      <c r="C15" s="47" t="s">
        <v>1052</v>
      </c>
      <c r="D15" s="47"/>
      <c r="E15" s="47"/>
    </row>
    <row r="17" spans="2:5" x14ac:dyDescent="0.2">
      <c r="B17" s="47" t="s">
        <v>1059</v>
      </c>
      <c r="C17" s="47" t="s">
        <v>1054</v>
      </c>
      <c r="D17" s="47"/>
      <c r="E17" s="47"/>
    </row>
    <row r="19" spans="2:5" x14ac:dyDescent="0.2">
      <c r="B19" s="47" t="s">
        <v>1060</v>
      </c>
      <c r="C19" s="47"/>
      <c r="D19" s="47"/>
      <c r="E19" s="47"/>
    </row>
    <row r="20" spans="2:5" x14ac:dyDescent="0.2">
      <c r="B20" s="47" t="s">
        <v>1061</v>
      </c>
      <c r="C20" s="47"/>
      <c r="D20" s="47"/>
      <c r="E20" s="47"/>
    </row>
    <row r="21" spans="2:5" x14ac:dyDescent="0.2">
      <c r="B21" s="47" t="s">
        <v>1062</v>
      </c>
      <c r="C21" s="47"/>
      <c r="D21" s="47"/>
      <c r="E21" s="47"/>
    </row>
    <row r="22" spans="2:5" x14ac:dyDescent="0.2">
      <c r="B22" s="47" t="s">
        <v>1063</v>
      </c>
      <c r="C22" s="47"/>
      <c r="D22" s="47"/>
      <c r="E22" s="47"/>
    </row>
    <row r="23" spans="2:5" x14ac:dyDescent="0.2">
      <c r="B23" s="47" t="s">
        <v>1064</v>
      </c>
      <c r="C23" s="47"/>
      <c r="D23" s="47"/>
      <c r="E23" s="47"/>
    </row>
    <row r="24" spans="2:5" x14ac:dyDescent="0.2">
      <c r="B24" s="47" t="s">
        <v>1065</v>
      </c>
      <c r="C24" s="47"/>
      <c r="D24" s="47"/>
      <c r="E24" s="47"/>
    </row>
    <row r="25" spans="2:5" x14ac:dyDescent="0.2">
      <c r="B25" s="47" t="s">
        <v>1066</v>
      </c>
      <c r="C25" s="47"/>
      <c r="D25" s="47"/>
      <c r="E25" s="47"/>
    </row>
    <row r="26" spans="2:5" x14ac:dyDescent="0.2">
      <c r="B26" s="47" t="s">
        <v>1067</v>
      </c>
      <c r="C26" s="47"/>
      <c r="D26" s="47"/>
      <c r="E26" s="47"/>
    </row>
    <row r="27" spans="2:5" x14ac:dyDescent="0.2">
      <c r="B27" s="47" t="s">
        <v>1068</v>
      </c>
      <c r="C27" s="47"/>
      <c r="D27" s="47"/>
      <c r="E27" s="47"/>
    </row>
    <row r="28" spans="2:5" x14ac:dyDescent="0.2">
      <c r="B28" s="47" t="s">
        <v>1069</v>
      </c>
      <c r="C28" s="47"/>
      <c r="D28" s="47"/>
      <c r="E28" s="47"/>
    </row>
    <row r="29" spans="2:5" x14ac:dyDescent="0.2">
      <c r="B29" s="47" t="s">
        <v>1070</v>
      </c>
      <c r="C29" s="47"/>
      <c r="D29" s="47"/>
      <c r="E29" s="47"/>
    </row>
  </sheetData>
  <sheetProtection algorithmName="SHA-512" hashValue="/8MTe5ooVSpFH4bAzgRyTH3/giHnn0RjIB1G1I3aqf+dlgZ/KqOphhKU55VktxnSgliSsJAN4XbhuWtcQiVjnA==" saltValue="8uBUNCb+IwPbt9kI41sKz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2025-03-07T07:04:39Z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