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3,25 ПОКОМ КИ филиалы\машина Бердянск_Донецк_Луганск_Мелитополь_Поляков\"/>
    </mc:Choice>
  </mc:AlternateContent>
  <xr:revisionPtr revIDLastSave="0" documentId="13_ncr:1_{37BB0FDE-9818-4700-9F28-B6ADA67617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P639" i="1" s="1"/>
  <c r="BO638" i="1"/>
  <c r="BM638" i="1"/>
  <c r="Y638" i="1"/>
  <c r="X636" i="1"/>
  <c r="Y635" i="1"/>
  <c r="X635" i="1"/>
  <c r="BP634" i="1"/>
  <c r="BO634" i="1"/>
  <c r="BN634" i="1"/>
  <c r="BM634" i="1"/>
  <c r="Z634" i="1"/>
  <c r="Z635" i="1" s="1"/>
  <c r="Y634" i="1"/>
  <c r="Y636" i="1" s="1"/>
  <c r="X632" i="1"/>
  <c r="X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Z627" i="1" s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Z614" i="1" s="1"/>
  <c r="Y609" i="1"/>
  <c r="Y615" i="1" s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Y596" i="1"/>
  <c r="X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Z596" i="1" s="1"/>
  <c r="Y592" i="1"/>
  <c r="Y597" i="1" s="1"/>
  <c r="X590" i="1"/>
  <c r="X589" i="1"/>
  <c r="BO588" i="1"/>
  <c r="BM588" i="1"/>
  <c r="Y588" i="1"/>
  <c r="BO587" i="1"/>
  <c r="BM587" i="1"/>
  <c r="Y587" i="1"/>
  <c r="BO586" i="1"/>
  <c r="BM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X578" i="1"/>
  <c r="X577" i="1"/>
  <c r="BO576" i="1"/>
  <c r="BM576" i="1"/>
  <c r="Y576" i="1"/>
  <c r="AE652" i="1" s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X566" i="1"/>
  <c r="BP565" i="1"/>
  <c r="BO565" i="1"/>
  <c r="BN565" i="1"/>
  <c r="BM565" i="1"/>
  <c r="Z565" i="1"/>
  <c r="Y565" i="1"/>
  <c r="P565" i="1"/>
  <c r="BO564" i="1"/>
  <c r="BM564" i="1"/>
  <c r="Y564" i="1"/>
  <c r="BP564" i="1" s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P555" i="1" s="1"/>
  <c r="BO554" i="1"/>
  <c r="BM554" i="1"/>
  <c r="Y554" i="1"/>
  <c r="BP554" i="1" s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Y561" i="1" s="1"/>
  <c r="X546" i="1"/>
  <c r="X545" i="1"/>
  <c r="BO544" i="1"/>
  <c r="BM544" i="1"/>
  <c r="Y544" i="1"/>
  <c r="BP544" i="1" s="1"/>
  <c r="BO543" i="1"/>
  <c r="BM543" i="1"/>
  <c r="Y543" i="1"/>
  <c r="BP543" i="1" s="1"/>
  <c r="BO542" i="1"/>
  <c r="BM542" i="1"/>
  <c r="Y542" i="1"/>
  <c r="BP542" i="1" s="1"/>
  <c r="BO541" i="1"/>
  <c r="BM541" i="1"/>
  <c r="Y541" i="1"/>
  <c r="Y545" i="1" s="1"/>
  <c r="P541" i="1"/>
  <c r="X539" i="1"/>
  <c r="X538" i="1"/>
  <c r="BO537" i="1"/>
  <c r="BM537" i="1"/>
  <c r="Y537" i="1"/>
  <c r="BP537" i="1" s="1"/>
  <c r="BO536" i="1"/>
  <c r="BM536" i="1"/>
  <c r="Y536" i="1"/>
  <c r="BP536" i="1" s="1"/>
  <c r="P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BP533" i="1" s="1"/>
  <c r="P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BP530" i="1" s="1"/>
  <c r="BO529" i="1"/>
  <c r="BM529" i="1"/>
  <c r="Y529" i="1"/>
  <c r="BP529" i="1" s="1"/>
  <c r="P529" i="1"/>
  <c r="BP528" i="1"/>
  <c r="BO528" i="1"/>
  <c r="BN528" i="1"/>
  <c r="BM528" i="1"/>
  <c r="Z528" i="1"/>
  <c r="Y528" i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Y539" i="1" s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AB652" i="1" s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Y489" i="1" s="1"/>
  <c r="P488" i="1"/>
  <c r="X486" i="1"/>
  <c r="X485" i="1"/>
  <c r="BO484" i="1"/>
  <c r="BM484" i="1"/>
  <c r="Y484" i="1"/>
  <c r="BP484" i="1" s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P478" i="1" s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BO469" i="1"/>
  <c r="BM469" i="1"/>
  <c r="Y469" i="1"/>
  <c r="BP469" i="1" s="1"/>
  <c r="BO468" i="1"/>
  <c r="BM468" i="1"/>
  <c r="Y468" i="1"/>
  <c r="BP468" i="1" s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Y480" i="1" s="1"/>
  <c r="X460" i="1"/>
  <c r="X459" i="1"/>
  <c r="BO458" i="1"/>
  <c r="BM458" i="1"/>
  <c r="Y458" i="1"/>
  <c r="Y459" i="1" s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BO450" i="1"/>
  <c r="BM450" i="1"/>
  <c r="Y450" i="1"/>
  <c r="Y456" i="1" s="1"/>
  <c r="P450" i="1"/>
  <c r="X448" i="1"/>
  <c r="X447" i="1"/>
  <c r="BO446" i="1"/>
  <c r="BM446" i="1"/>
  <c r="Y446" i="1"/>
  <c r="BP446" i="1" s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Y652" i="1" s="1"/>
  <c r="P434" i="1"/>
  <c r="X431" i="1"/>
  <c r="X430" i="1"/>
  <c r="BO429" i="1"/>
  <c r="BM429" i="1"/>
  <c r="Y429" i="1"/>
  <c r="Y430" i="1" s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BP420" i="1" s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X652" i="1" s="1"/>
  <c r="P406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W652" i="1" s="1"/>
  <c r="P394" i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Y390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BO380" i="1"/>
  <c r="BM380" i="1"/>
  <c r="Y380" i="1"/>
  <c r="Y384" i="1" s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Y378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Y372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Y334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T652" i="1" s="1"/>
  <c r="P327" i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Y310" i="1" s="1"/>
  <c r="P307" i="1"/>
  <c r="X305" i="1"/>
  <c r="X304" i="1"/>
  <c r="BO303" i="1"/>
  <c r="BM303" i="1"/>
  <c r="Y303" i="1"/>
  <c r="Y304" i="1" s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K652" i="1" s="1"/>
  <c r="P235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1" i="1" s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Y22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Y210" i="1" s="1"/>
  <c r="P201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Y198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J652" i="1" s="1"/>
  <c r="P191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7" i="1" s="1"/>
  <c r="X176" i="1"/>
  <c r="Y175" i="1"/>
  <c r="X175" i="1"/>
  <c r="BP174" i="1"/>
  <c r="BO174" i="1"/>
  <c r="BN174" i="1"/>
  <c r="BM174" i="1"/>
  <c r="Z174" i="1"/>
  <c r="Z175" i="1" s="1"/>
  <c r="Y174" i="1"/>
  <c r="P174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Y164" i="1" s="1"/>
  <c r="P159" i="1"/>
  <c r="X157" i="1"/>
  <c r="X156" i="1"/>
  <c r="BO155" i="1"/>
  <c r="BM155" i="1"/>
  <c r="Y155" i="1"/>
  <c r="H652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Y136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30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0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F652" i="1" s="1"/>
  <c r="P109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Y105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Y88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652" i="1" s="1"/>
  <c r="P49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4" i="1" s="1"/>
  <c r="BM22" i="1"/>
  <c r="X643" i="1" s="1"/>
  <c r="X645" i="1" s="1"/>
  <c r="Y22" i="1"/>
  <c r="B652" i="1" s="1"/>
  <c r="P22" i="1"/>
  <c r="H10" i="1"/>
  <c r="A9" i="1"/>
  <c r="F10" i="1" s="1"/>
  <c r="D7" i="1"/>
  <c r="Q6" i="1"/>
  <c r="P2" i="1"/>
  <c r="H9" i="1" l="1"/>
  <c r="A10" i="1"/>
  <c r="Y26" i="1"/>
  <c r="Y40" i="1"/>
  <c r="Y46" i="1"/>
  <c r="Y57" i="1"/>
  <c r="Y63" i="1"/>
  <c r="Y73" i="1"/>
  <c r="Y81" i="1"/>
  <c r="Y87" i="1"/>
  <c r="Y94" i="1"/>
  <c r="Y106" i="1"/>
  <c r="Y115" i="1"/>
  <c r="Y121" i="1"/>
  <c r="Y131" i="1"/>
  <c r="Y135" i="1"/>
  <c r="Y142" i="1"/>
  <c r="Y146" i="1"/>
  <c r="Y152" i="1"/>
  <c r="Y157" i="1"/>
  <c r="Y165" i="1"/>
  <c r="Y169" i="1"/>
  <c r="Y188" i="1"/>
  <c r="Y193" i="1"/>
  <c r="Y199" i="1"/>
  <c r="Y209" i="1"/>
  <c r="Y225" i="1"/>
  <c r="Y232" i="1"/>
  <c r="Y243" i="1"/>
  <c r="Y256" i="1"/>
  <c r="Y273" i="1"/>
  <c r="Y285" i="1"/>
  <c r="Y296" i="1"/>
  <c r="Y301" i="1"/>
  <c r="Y305" i="1"/>
  <c r="Y309" i="1"/>
  <c r="Y324" i="1"/>
  <c r="Y329" i="1"/>
  <c r="Y335" i="1"/>
  <c r="Y338" i="1"/>
  <c r="BP337" i="1"/>
  <c r="BN337" i="1"/>
  <c r="BP349" i="1"/>
  <c r="BN349" i="1"/>
  <c r="Z349" i="1"/>
  <c r="BP353" i="1"/>
  <c r="BN353" i="1"/>
  <c r="Z353" i="1"/>
  <c r="F9" i="1"/>
  <c r="J9" i="1"/>
  <c r="Z22" i="1"/>
  <c r="Z26" i="1" s="1"/>
  <c r="BN22" i="1"/>
  <c r="BP22" i="1"/>
  <c r="Z24" i="1"/>
  <c r="BN24" i="1"/>
  <c r="X646" i="1"/>
  <c r="Y27" i="1"/>
  <c r="C652" i="1"/>
  <c r="Z36" i="1"/>
  <c r="Z40" i="1" s="1"/>
  <c r="BN36" i="1"/>
  <c r="Z38" i="1"/>
  <c r="BN38" i="1"/>
  <c r="Y41" i="1"/>
  <c r="Z44" i="1"/>
  <c r="Z45" i="1" s="1"/>
  <c r="BN44" i="1"/>
  <c r="Z49" i="1"/>
  <c r="Z56" i="1" s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Z67" i="1"/>
  <c r="Z72" i="1" s="1"/>
  <c r="BN67" i="1"/>
  <c r="Z69" i="1"/>
  <c r="BN69" i="1"/>
  <c r="Z71" i="1"/>
  <c r="BN71" i="1"/>
  <c r="Z75" i="1"/>
  <c r="BN75" i="1"/>
  <c r="BP75" i="1"/>
  <c r="Z77" i="1"/>
  <c r="BN77" i="1"/>
  <c r="Z79" i="1"/>
  <c r="BN79" i="1"/>
  <c r="Z85" i="1"/>
  <c r="Z87" i="1" s="1"/>
  <c r="BN85" i="1"/>
  <c r="E652" i="1"/>
  <c r="Z92" i="1"/>
  <c r="Z94" i="1" s="1"/>
  <c r="BN92" i="1"/>
  <c r="Y95" i="1"/>
  <c r="Z98" i="1"/>
  <c r="Z105" i="1" s="1"/>
  <c r="BN98" i="1"/>
  <c r="Z102" i="1"/>
  <c r="BN102" i="1"/>
  <c r="Z104" i="1"/>
  <c r="BN104" i="1"/>
  <c r="Z109" i="1"/>
  <c r="Z114" i="1" s="1"/>
  <c r="BN109" i="1"/>
  <c r="BP109" i="1"/>
  <c r="Z111" i="1"/>
  <c r="BN111" i="1"/>
  <c r="Z113" i="1"/>
  <c r="BN113" i="1"/>
  <c r="Y114" i="1"/>
  <c r="Z117" i="1"/>
  <c r="Z120" i="1" s="1"/>
  <c r="BN117" i="1"/>
  <c r="BP117" i="1"/>
  <c r="Z119" i="1"/>
  <c r="BN119" i="1"/>
  <c r="Z123" i="1"/>
  <c r="BN123" i="1"/>
  <c r="BP123" i="1"/>
  <c r="Z125" i="1"/>
  <c r="BN125" i="1"/>
  <c r="Z127" i="1"/>
  <c r="BN127" i="1"/>
  <c r="Z129" i="1"/>
  <c r="BN129" i="1"/>
  <c r="Z133" i="1"/>
  <c r="Z135" i="1" s="1"/>
  <c r="BN133" i="1"/>
  <c r="BP133" i="1"/>
  <c r="G652" i="1"/>
  <c r="Z140" i="1"/>
  <c r="Z141" i="1" s="1"/>
  <c r="BN140" i="1"/>
  <c r="Y141" i="1"/>
  <c r="Z144" i="1"/>
  <c r="Z146" i="1" s="1"/>
  <c r="BN144" i="1"/>
  <c r="BP144" i="1"/>
  <c r="Z150" i="1"/>
  <c r="Z151" i="1" s="1"/>
  <c r="BN150" i="1"/>
  <c r="Z155" i="1"/>
  <c r="Z156" i="1" s="1"/>
  <c r="BN155" i="1"/>
  <c r="BP155" i="1"/>
  <c r="Y156" i="1"/>
  <c r="Z159" i="1"/>
  <c r="Z164" i="1" s="1"/>
  <c r="BN159" i="1"/>
  <c r="BP159" i="1"/>
  <c r="Z161" i="1"/>
  <c r="BN161" i="1"/>
  <c r="Z163" i="1"/>
  <c r="BN163" i="1"/>
  <c r="Z167" i="1"/>
  <c r="Z169" i="1" s="1"/>
  <c r="BN167" i="1"/>
  <c r="BP167" i="1"/>
  <c r="I652" i="1"/>
  <c r="Y176" i="1"/>
  <c r="Z178" i="1"/>
  <c r="Z187" i="1" s="1"/>
  <c r="BN178" i="1"/>
  <c r="BP178" i="1"/>
  <c r="Z180" i="1"/>
  <c r="BN180" i="1"/>
  <c r="Z182" i="1"/>
  <c r="BN182" i="1"/>
  <c r="Z184" i="1"/>
  <c r="BN184" i="1"/>
  <c r="Z186" i="1"/>
  <c r="BN186" i="1"/>
  <c r="Z191" i="1"/>
  <c r="Z193" i="1" s="1"/>
  <c r="BN191" i="1"/>
  <c r="BP191" i="1"/>
  <c r="Y194" i="1"/>
  <c r="Z197" i="1"/>
  <c r="Z198" i="1" s="1"/>
  <c r="BN197" i="1"/>
  <c r="Z201" i="1"/>
  <c r="BN201" i="1"/>
  <c r="BP201" i="1"/>
  <c r="Z203" i="1"/>
  <c r="BN203" i="1"/>
  <c r="Z205" i="1"/>
  <c r="BN205" i="1"/>
  <c r="Z207" i="1"/>
  <c r="BN207" i="1"/>
  <c r="Z213" i="1"/>
  <c r="Z224" i="1" s="1"/>
  <c r="BN213" i="1"/>
  <c r="Z215" i="1"/>
  <c r="BN215" i="1"/>
  <c r="Z217" i="1"/>
  <c r="BN217" i="1"/>
  <c r="Z219" i="1"/>
  <c r="BN219" i="1"/>
  <c r="Z221" i="1"/>
  <c r="BN221" i="1"/>
  <c r="Z223" i="1"/>
  <c r="BN223" i="1"/>
  <c r="Z228" i="1"/>
  <c r="Z231" i="1" s="1"/>
  <c r="BN228" i="1"/>
  <c r="Z230" i="1"/>
  <c r="BN230" i="1"/>
  <c r="Z235" i="1"/>
  <c r="Z243" i="1" s="1"/>
  <c r="BN235" i="1"/>
  <c r="BP235" i="1"/>
  <c r="Z237" i="1"/>
  <c r="BN237" i="1"/>
  <c r="Z239" i="1"/>
  <c r="BN239" i="1"/>
  <c r="Z241" i="1"/>
  <c r="BN241" i="1"/>
  <c r="Y244" i="1"/>
  <c r="L652" i="1"/>
  <c r="Z248" i="1"/>
  <c r="Z256" i="1" s="1"/>
  <c r="BN248" i="1"/>
  <c r="Z250" i="1"/>
  <c r="BN250" i="1"/>
  <c r="Z252" i="1"/>
  <c r="BN252" i="1"/>
  <c r="Z254" i="1"/>
  <c r="BN254" i="1"/>
  <c r="Y257" i="1"/>
  <c r="M652" i="1"/>
  <c r="Z265" i="1"/>
  <c r="Z273" i="1" s="1"/>
  <c r="BN265" i="1"/>
  <c r="Z267" i="1"/>
  <c r="BN267" i="1"/>
  <c r="Z269" i="1"/>
  <c r="BN269" i="1"/>
  <c r="Z271" i="1"/>
  <c r="BN271" i="1"/>
  <c r="Y274" i="1"/>
  <c r="Y279" i="1"/>
  <c r="P652" i="1"/>
  <c r="Z283" i="1"/>
  <c r="Z285" i="1" s="1"/>
  <c r="BN283" i="1"/>
  <c r="Y286" i="1"/>
  <c r="Q652" i="1"/>
  <c r="Z290" i="1"/>
  <c r="Z295" i="1" s="1"/>
  <c r="BN290" i="1"/>
  <c r="Z292" i="1"/>
  <c r="BN292" i="1"/>
  <c r="Z294" i="1"/>
  <c r="BN294" i="1"/>
  <c r="Y295" i="1"/>
  <c r="Z299" i="1"/>
  <c r="Z300" i="1" s="1"/>
  <c r="BN299" i="1"/>
  <c r="BP299" i="1"/>
  <c r="Y300" i="1"/>
  <c r="Z303" i="1"/>
  <c r="Z304" i="1" s="1"/>
  <c r="BN303" i="1"/>
  <c r="BP303" i="1"/>
  <c r="Z307" i="1"/>
  <c r="Z309" i="1" s="1"/>
  <c r="BN307" i="1"/>
  <c r="BP307" i="1"/>
  <c r="S652" i="1"/>
  <c r="Y315" i="1"/>
  <c r="Z322" i="1"/>
  <c r="Z323" i="1" s="1"/>
  <c r="BN322" i="1"/>
  <c r="Z327" i="1"/>
  <c r="Z329" i="1" s="1"/>
  <c r="BN327" i="1"/>
  <c r="BP327" i="1"/>
  <c r="Y330" i="1"/>
  <c r="Z333" i="1"/>
  <c r="Z334" i="1" s="1"/>
  <c r="BN333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Y355" i="1"/>
  <c r="BP351" i="1"/>
  <c r="BN351" i="1"/>
  <c r="Z351" i="1"/>
  <c r="Z377" i="1"/>
  <c r="Y363" i="1"/>
  <c r="Y371" i="1"/>
  <c r="Y377" i="1"/>
  <c r="Y385" i="1"/>
  <c r="Y391" i="1"/>
  <c r="Y396" i="1"/>
  <c r="Y402" i="1"/>
  <c r="Y416" i="1"/>
  <c r="Y422" i="1"/>
  <c r="Y431" i="1"/>
  <c r="Y442" i="1"/>
  <c r="Y448" i="1"/>
  <c r="Y455" i="1"/>
  <c r="Y460" i="1"/>
  <c r="Y486" i="1"/>
  <c r="Y490" i="1"/>
  <c r="AA652" i="1"/>
  <c r="Y494" i="1"/>
  <c r="BP493" i="1"/>
  <c r="Y495" i="1"/>
  <c r="BP498" i="1"/>
  <c r="BN498" i="1"/>
  <c r="Z498" i="1"/>
  <c r="Z501" i="1" s="1"/>
  <c r="Y501" i="1"/>
  <c r="Z359" i="1"/>
  <c r="Z362" i="1" s="1"/>
  <c r="BN359" i="1"/>
  <c r="Z361" i="1"/>
  <c r="BN361" i="1"/>
  <c r="Z365" i="1"/>
  <c r="Z371" i="1" s="1"/>
  <c r="BN365" i="1"/>
  <c r="BP365" i="1"/>
  <c r="Z367" i="1"/>
  <c r="BN367" i="1"/>
  <c r="Z369" i="1"/>
  <c r="BN369" i="1"/>
  <c r="Z375" i="1"/>
  <c r="BN375" i="1"/>
  <c r="Z380" i="1"/>
  <c r="BN380" i="1"/>
  <c r="BP380" i="1"/>
  <c r="Z381" i="1"/>
  <c r="BN381" i="1"/>
  <c r="Z383" i="1"/>
  <c r="BN383" i="1"/>
  <c r="Z387" i="1"/>
  <c r="Z390" i="1" s="1"/>
  <c r="BN387" i="1"/>
  <c r="BP387" i="1"/>
  <c r="Z389" i="1"/>
  <c r="BN389" i="1"/>
  <c r="Z394" i="1"/>
  <c r="Z395" i="1" s="1"/>
  <c r="BN394" i="1"/>
  <c r="BP394" i="1"/>
  <c r="Y395" i="1"/>
  <c r="Z398" i="1"/>
  <c r="BN398" i="1"/>
  <c r="BP398" i="1"/>
  <c r="Z400" i="1"/>
  <c r="BN400" i="1"/>
  <c r="Z406" i="1"/>
  <c r="Z416" i="1" s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Z429" i="1"/>
  <c r="Z430" i="1" s="1"/>
  <c r="BN429" i="1"/>
  <c r="BP429" i="1"/>
  <c r="Z434" i="1"/>
  <c r="BN434" i="1"/>
  <c r="BP434" i="1"/>
  <c r="Z436" i="1"/>
  <c r="BN436" i="1"/>
  <c r="Z438" i="1"/>
  <c r="BN438" i="1"/>
  <c r="Z440" i="1"/>
  <c r="BN440" i="1"/>
  <c r="Y443" i="1"/>
  <c r="Z446" i="1"/>
  <c r="Z447" i="1" s="1"/>
  <c r="BN446" i="1"/>
  <c r="Z450" i="1"/>
  <c r="BN450" i="1"/>
  <c r="BP450" i="1"/>
  <c r="Z451" i="1"/>
  <c r="BN451" i="1"/>
  <c r="Z453" i="1"/>
  <c r="BN453" i="1"/>
  <c r="Z458" i="1"/>
  <c r="Z459" i="1" s="1"/>
  <c r="BN458" i="1"/>
  <c r="BP458" i="1"/>
  <c r="Z652" i="1"/>
  <c r="Z468" i="1"/>
  <c r="Z480" i="1" s="1"/>
  <c r="BN468" i="1"/>
  <c r="Z469" i="1"/>
  <c r="BN469" i="1"/>
  <c r="Z471" i="1"/>
  <c r="BN471" i="1"/>
  <c r="Z472" i="1"/>
  <c r="BN472" i="1"/>
  <c r="Z474" i="1"/>
  <c r="BN474" i="1"/>
  <c r="Z475" i="1"/>
  <c r="BN475" i="1"/>
  <c r="Z477" i="1"/>
  <c r="BN477" i="1"/>
  <c r="Z478" i="1"/>
  <c r="BN478" i="1"/>
  <c r="Y481" i="1"/>
  <c r="Z484" i="1"/>
  <c r="Z485" i="1" s="1"/>
  <c r="BN484" i="1"/>
  <c r="Z488" i="1"/>
  <c r="Z489" i="1" s="1"/>
  <c r="BN488" i="1"/>
  <c r="BP488" i="1"/>
  <c r="Z493" i="1"/>
  <c r="Z494" i="1" s="1"/>
  <c r="BN493" i="1"/>
  <c r="Y502" i="1"/>
  <c r="BP499" i="1"/>
  <c r="BN499" i="1"/>
  <c r="Z499" i="1"/>
  <c r="Y546" i="1"/>
  <c r="Y560" i="1"/>
  <c r="Y566" i="1"/>
  <c r="Y578" i="1"/>
  <c r="BP587" i="1"/>
  <c r="BN587" i="1"/>
  <c r="Z587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Y622" i="1"/>
  <c r="Y631" i="1"/>
  <c r="BP630" i="1"/>
  <c r="BN630" i="1"/>
  <c r="Z630" i="1"/>
  <c r="Z631" i="1" s="1"/>
  <c r="Y632" i="1"/>
  <c r="Y641" i="1"/>
  <c r="Y640" i="1"/>
  <c r="BP638" i="1"/>
  <c r="BN638" i="1"/>
  <c r="Z638" i="1"/>
  <c r="Y509" i="1"/>
  <c r="Y514" i="1"/>
  <c r="AD652" i="1"/>
  <c r="Z523" i="1"/>
  <c r="Z538" i="1" s="1"/>
  <c r="BN523" i="1"/>
  <c r="Z525" i="1"/>
  <c r="BN525" i="1"/>
  <c r="Z527" i="1"/>
  <c r="BN527" i="1"/>
  <c r="Z529" i="1"/>
  <c r="BN529" i="1"/>
  <c r="Z530" i="1"/>
  <c r="BN530" i="1"/>
  <c r="Z533" i="1"/>
  <c r="BN533" i="1"/>
  <c r="Z536" i="1"/>
  <c r="BN536" i="1"/>
  <c r="Z537" i="1"/>
  <c r="BN537" i="1"/>
  <c r="Y538" i="1"/>
  <c r="Z541" i="1"/>
  <c r="BN541" i="1"/>
  <c r="BP541" i="1"/>
  <c r="Z542" i="1"/>
  <c r="BN542" i="1"/>
  <c r="Z543" i="1"/>
  <c r="BN543" i="1"/>
  <c r="Z544" i="1"/>
  <c r="BN544" i="1"/>
  <c r="Z554" i="1"/>
  <c r="Z560" i="1" s="1"/>
  <c r="BN554" i="1"/>
  <c r="Z555" i="1"/>
  <c r="BN555" i="1"/>
  <c r="Z558" i="1"/>
  <c r="BN558" i="1"/>
  <c r="Z564" i="1"/>
  <c r="Z566" i="1" s="1"/>
  <c r="BN564" i="1"/>
  <c r="Z576" i="1"/>
  <c r="Z577" i="1" s="1"/>
  <c r="BN576" i="1"/>
  <c r="BP576" i="1"/>
  <c r="Y577" i="1"/>
  <c r="AF652" i="1"/>
  <c r="Y589" i="1"/>
  <c r="BP586" i="1"/>
  <c r="BN586" i="1"/>
  <c r="Z586" i="1"/>
  <c r="Z589" i="1" s="1"/>
  <c r="BP588" i="1"/>
  <c r="BN588" i="1"/>
  <c r="Z588" i="1"/>
  <c r="Y590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07" i="1"/>
  <c r="Y621" i="1"/>
  <c r="BP617" i="1"/>
  <c r="BN617" i="1"/>
  <c r="Z617" i="1"/>
  <c r="Z621" i="1" s="1"/>
  <c r="BP619" i="1"/>
  <c r="BN619" i="1"/>
  <c r="Z619" i="1"/>
  <c r="AG652" i="1"/>
  <c r="Y628" i="1"/>
  <c r="Z639" i="1"/>
  <c r="BN639" i="1"/>
  <c r="Z606" i="1" l="1"/>
  <c r="Z640" i="1"/>
  <c r="Y643" i="1"/>
  <c r="Y646" i="1"/>
  <c r="Z545" i="1"/>
  <c r="Z455" i="1"/>
  <c r="Z442" i="1"/>
  <c r="Z401" i="1"/>
  <c r="Z384" i="1"/>
  <c r="Z355" i="1"/>
  <c r="Z209" i="1"/>
  <c r="Z130" i="1"/>
  <c r="Z81" i="1"/>
  <c r="Z647" i="1" s="1"/>
  <c r="Y642" i="1"/>
  <c r="Y644" i="1"/>
  <c r="Y645" i="1" l="1"/>
</calcChain>
</file>

<file path=xl/sharedStrings.xml><?xml version="1.0" encoding="utf-8"?>
<sst xmlns="http://schemas.openxmlformats.org/spreadsheetml/2006/main" count="3007" uniqueCount="1071">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</sst>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98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0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1073" t="s">
        <v>0</v>
      </c>
      <c r="E1" s="805"/>
      <c r="F1" s="805"/>
      <c r="G1" s="12" t="s">
        <v>1</v>
      </c>
      <c r="H1" s="1073" t="s">
        <v>2</v>
      </c>
      <c r="I1" s="805"/>
      <c r="J1" s="805"/>
      <c r="K1" s="805"/>
      <c r="L1" s="805"/>
      <c r="M1" s="805"/>
      <c r="N1" s="805"/>
      <c r="O1" s="805"/>
      <c r="P1" s="805"/>
      <c r="Q1" s="805"/>
      <c r="R1" s="1141" t="s">
        <v>3</v>
      </c>
      <c r="S1" s="805"/>
      <c r="T1" s="8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1044" t="s">
        <v>8</v>
      </c>
      <c r="B5" s="818"/>
      <c r="C5" s="780"/>
      <c r="D5" s="888"/>
      <c r="E5" s="890"/>
      <c r="F5" s="819" t="s">
        <v>9</v>
      </c>
      <c r="G5" s="780"/>
      <c r="H5" s="888"/>
      <c r="I5" s="889"/>
      <c r="J5" s="889"/>
      <c r="K5" s="889"/>
      <c r="L5" s="889"/>
      <c r="M5" s="890"/>
      <c r="N5" s="58"/>
      <c r="P5" s="24" t="s">
        <v>10</v>
      </c>
      <c r="Q5" s="796">
        <v>45726</v>
      </c>
      <c r="R5" s="797"/>
      <c r="T5" s="998" t="s">
        <v>11</v>
      </c>
      <c r="U5" s="985"/>
      <c r="V5" s="1000" t="s">
        <v>12</v>
      </c>
      <c r="W5" s="797"/>
      <c r="AB5" s="51"/>
      <c r="AC5" s="51"/>
      <c r="AD5" s="51"/>
      <c r="AE5" s="51"/>
    </row>
    <row r="6" spans="1:32" s="735" customFormat="1" ht="24" customHeight="1" x14ac:dyDescent="0.2">
      <c r="A6" s="1044" t="s">
        <v>13</v>
      </c>
      <c r="B6" s="818"/>
      <c r="C6" s="780"/>
      <c r="D6" s="892" t="s">
        <v>14</v>
      </c>
      <c r="E6" s="893"/>
      <c r="F6" s="893"/>
      <c r="G6" s="893"/>
      <c r="H6" s="893"/>
      <c r="I6" s="893"/>
      <c r="J6" s="893"/>
      <c r="K6" s="893"/>
      <c r="L6" s="893"/>
      <c r="M6" s="797"/>
      <c r="N6" s="59"/>
      <c r="P6" s="24" t="s">
        <v>15</v>
      </c>
      <c r="Q6" s="790" t="str">
        <f>IF(Q5=0," ",CHOOSE(WEEKDAY(Q5,2),"Понедельник","Вторник","Среда","Четверг","Пятница","Суббота","Воскресенье"))</f>
        <v>Понедельник</v>
      </c>
      <c r="R6" s="755"/>
      <c r="T6" s="984" t="s">
        <v>16</v>
      </c>
      <c r="U6" s="985"/>
      <c r="V6" s="902" t="s">
        <v>17</v>
      </c>
      <c r="W6" s="903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1123" t="str">
        <f>IFERROR(VLOOKUP(DeliveryAddress,Table,3,0),1)</f>
        <v>4</v>
      </c>
      <c r="E7" s="1124"/>
      <c r="F7" s="1124"/>
      <c r="G7" s="1124"/>
      <c r="H7" s="1124"/>
      <c r="I7" s="1124"/>
      <c r="J7" s="1124"/>
      <c r="K7" s="1124"/>
      <c r="L7" s="1124"/>
      <c r="M7" s="1005"/>
      <c r="N7" s="60"/>
      <c r="P7" s="24"/>
      <c r="Q7" s="42"/>
      <c r="R7" s="42"/>
      <c r="T7" s="746"/>
      <c r="U7" s="985"/>
      <c r="V7" s="904"/>
      <c r="W7" s="905"/>
      <c r="AB7" s="51"/>
      <c r="AC7" s="51"/>
      <c r="AD7" s="51"/>
      <c r="AE7" s="51"/>
    </row>
    <row r="8" spans="1:32" s="735" customFormat="1" ht="25.5" customHeight="1" x14ac:dyDescent="0.2">
      <c r="A8" s="810" t="s">
        <v>18</v>
      </c>
      <c r="B8" s="771"/>
      <c r="C8" s="772"/>
      <c r="D8" s="1111"/>
      <c r="E8" s="1112"/>
      <c r="F8" s="1112"/>
      <c r="G8" s="1112"/>
      <c r="H8" s="1112"/>
      <c r="I8" s="1112"/>
      <c r="J8" s="1112"/>
      <c r="K8" s="1112"/>
      <c r="L8" s="1112"/>
      <c r="M8" s="1113"/>
      <c r="N8" s="61"/>
      <c r="P8" s="24" t="s">
        <v>19</v>
      </c>
      <c r="Q8" s="1004">
        <v>0.41666666666666669</v>
      </c>
      <c r="R8" s="1005"/>
      <c r="T8" s="746"/>
      <c r="U8" s="985"/>
      <c r="V8" s="904"/>
      <c r="W8" s="905"/>
      <c r="AB8" s="51"/>
      <c r="AC8" s="51"/>
      <c r="AD8" s="51"/>
      <c r="AE8" s="51"/>
    </row>
    <row r="9" spans="1:32" s="735" customFormat="1" ht="39.950000000000003" customHeight="1" x14ac:dyDescent="0.2">
      <c r="A9" s="7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840"/>
      <c r="E9" s="841"/>
      <c r="F9" s="7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949" t="str">
        <f>IF(AND($A$9="Тип доверенности/получателя при получении в адресе перегруза:",$D$9="Разовая доверенность"),"Введите ФИО","")</f>
        <v/>
      </c>
      <c r="I9" s="841"/>
      <c r="J9" s="9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41"/>
      <c r="L9" s="841"/>
      <c r="M9" s="841"/>
      <c r="N9" s="733"/>
      <c r="P9" s="26" t="s">
        <v>20</v>
      </c>
      <c r="Q9" s="1084"/>
      <c r="R9" s="825"/>
      <c r="T9" s="746"/>
      <c r="U9" s="985"/>
      <c r="V9" s="906"/>
      <c r="W9" s="90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7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840"/>
      <c r="E10" s="841"/>
      <c r="F10" s="7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924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86"/>
      <c r="R10" s="987"/>
      <c r="U10" s="24" t="s">
        <v>22</v>
      </c>
      <c r="V10" s="1132" t="s">
        <v>23</v>
      </c>
      <c r="W10" s="903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51"/>
      <c r="R11" s="797"/>
      <c r="U11" s="24" t="s">
        <v>26</v>
      </c>
      <c r="V11" s="824" t="s">
        <v>27</v>
      </c>
      <c r="W11" s="825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79" t="s">
        <v>28</v>
      </c>
      <c r="B12" s="818"/>
      <c r="C12" s="818"/>
      <c r="D12" s="818"/>
      <c r="E12" s="818"/>
      <c r="F12" s="818"/>
      <c r="G12" s="818"/>
      <c r="H12" s="818"/>
      <c r="I12" s="818"/>
      <c r="J12" s="818"/>
      <c r="K12" s="818"/>
      <c r="L12" s="818"/>
      <c r="M12" s="780"/>
      <c r="N12" s="62"/>
      <c r="P12" s="24" t="s">
        <v>29</v>
      </c>
      <c r="Q12" s="1004"/>
      <c r="R12" s="1005"/>
      <c r="S12" s="23"/>
      <c r="U12" s="24"/>
      <c r="V12" s="805"/>
      <c r="W12" s="746"/>
      <c r="AB12" s="51"/>
      <c r="AC12" s="51"/>
      <c r="AD12" s="51"/>
      <c r="AE12" s="51"/>
    </row>
    <row r="13" spans="1:32" s="735" customFormat="1" ht="23.25" customHeight="1" x14ac:dyDescent="0.2">
      <c r="A13" s="979" t="s">
        <v>30</v>
      </c>
      <c r="B13" s="818"/>
      <c r="C13" s="818"/>
      <c r="D13" s="818"/>
      <c r="E13" s="818"/>
      <c r="F13" s="818"/>
      <c r="G13" s="818"/>
      <c r="H13" s="818"/>
      <c r="I13" s="818"/>
      <c r="J13" s="818"/>
      <c r="K13" s="818"/>
      <c r="L13" s="818"/>
      <c r="M13" s="780"/>
      <c r="N13" s="62"/>
      <c r="O13" s="26"/>
      <c r="P13" s="26" t="s">
        <v>31</v>
      </c>
      <c r="Q13" s="824"/>
      <c r="R13" s="8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79" t="s">
        <v>32</v>
      </c>
      <c r="B14" s="818"/>
      <c r="C14" s="818"/>
      <c r="D14" s="818"/>
      <c r="E14" s="818"/>
      <c r="F14" s="818"/>
      <c r="G14" s="818"/>
      <c r="H14" s="818"/>
      <c r="I14" s="818"/>
      <c r="J14" s="818"/>
      <c r="K14" s="818"/>
      <c r="L14" s="818"/>
      <c r="M14" s="78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65" t="s">
        <v>33</v>
      </c>
      <c r="B15" s="818"/>
      <c r="C15" s="818"/>
      <c r="D15" s="818"/>
      <c r="E15" s="818"/>
      <c r="F15" s="818"/>
      <c r="G15" s="818"/>
      <c r="H15" s="818"/>
      <c r="I15" s="818"/>
      <c r="J15" s="818"/>
      <c r="K15" s="818"/>
      <c r="L15" s="818"/>
      <c r="M15" s="780"/>
      <c r="N15" s="63"/>
      <c r="P15" s="1017" t="s">
        <v>34</v>
      </c>
      <c r="Q15" s="805"/>
      <c r="R15" s="805"/>
      <c r="S15" s="805"/>
      <c r="T15" s="8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18"/>
      <c r="Q16" s="1018"/>
      <c r="R16" s="1018"/>
      <c r="S16" s="1018"/>
      <c r="T16" s="10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47" t="s">
        <v>35</v>
      </c>
      <c r="B17" s="747" t="s">
        <v>36</v>
      </c>
      <c r="C17" s="1058" t="s">
        <v>37</v>
      </c>
      <c r="D17" s="747" t="s">
        <v>38</v>
      </c>
      <c r="E17" s="748"/>
      <c r="F17" s="747" t="s">
        <v>39</v>
      </c>
      <c r="G17" s="747" t="s">
        <v>40</v>
      </c>
      <c r="H17" s="747" t="s">
        <v>41</v>
      </c>
      <c r="I17" s="747" t="s">
        <v>42</v>
      </c>
      <c r="J17" s="747" t="s">
        <v>43</v>
      </c>
      <c r="K17" s="747" t="s">
        <v>44</v>
      </c>
      <c r="L17" s="747" t="s">
        <v>45</v>
      </c>
      <c r="M17" s="747" t="s">
        <v>46</v>
      </c>
      <c r="N17" s="747" t="s">
        <v>47</v>
      </c>
      <c r="O17" s="747" t="s">
        <v>48</v>
      </c>
      <c r="P17" s="747" t="s">
        <v>49</v>
      </c>
      <c r="Q17" s="1078"/>
      <c r="R17" s="1078"/>
      <c r="S17" s="1078"/>
      <c r="T17" s="748"/>
      <c r="U17" s="779" t="s">
        <v>50</v>
      </c>
      <c r="V17" s="780"/>
      <c r="W17" s="747" t="s">
        <v>51</v>
      </c>
      <c r="X17" s="747" t="s">
        <v>52</v>
      </c>
      <c r="Y17" s="782" t="s">
        <v>53</v>
      </c>
      <c r="Z17" s="918" t="s">
        <v>54</v>
      </c>
      <c r="AA17" s="811" t="s">
        <v>55</v>
      </c>
      <c r="AB17" s="811" t="s">
        <v>56</v>
      </c>
      <c r="AC17" s="811" t="s">
        <v>57</v>
      </c>
      <c r="AD17" s="811" t="s">
        <v>58</v>
      </c>
      <c r="AE17" s="812"/>
      <c r="AF17" s="813"/>
      <c r="AG17" s="66"/>
      <c r="BD17" s="65" t="s">
        <v>59</v>
      </c>
    </row>
    <row r="18" spans="1:68" ht="14.25" customHeight="1" x14ac:dyDescent="0.2">
      <c r="A18" s="762"/>
      <c r="B18" s="762"/>
      <c r="C18" s="762"/>
      <c r="D18" s="749"/>
      <c r="E18" s="750"/>
      <c r="F18" s="762"/>
      <c r="G18" s="762"/>
      <c r="H18" s="762"/>
      <c r="I18" s="762"/>
      <c r="J18" s="762"/>
      <c r="K18" s="762"/>
      <c r="L18" s="762"/>
      <c r="M18" s="762"/>
      <c r="N18" s="762"/>
      <c r="O18" s="762"/>
      <c r="P18" s="749"/>
      <c r="Q18" s="1079"/>
      <c r="R18" s="1079"/>
      <c r="S18" s="1079"/>
      <c r="T18" s="750"/>
      <c r="U18" s="67" t="s">
        <v>60</v>
      </c>
      <c r="V18" s="67" t="s">
        <v>61</v>
      </c>
      <c r="W18" s="762"/>
      <c r="X18" s="762"/>
      <c r="Y18" s="783"/>
      <c r="Z18" s="919"/>
      <c r="AA18" s="923"/>
      <c r="AB18" s="923"/>
      <c r="AC18" s="923"/>
      <c r="AD18" s="814"/>
      <c r="AE18" s="815"/>
      <c r="AF18" s="816"/>
      <c r="AG18" s="66"/>
      <c r="BD18" s="65"/>
    </row>
    <row r="19" spans="1:68" ht="27.75" customHeight="1" x14ac:dyDescent="0.2">
      <c r="A19" s="921" t="s">
        <v>62</v>
      </c>
      <c r="B19" s="922"/>
      <c r="C19" s="922"/>
      <c r="D19" s="922"/>
      <c r="E19" s="922"/>
      <c r="F19" s="922"/>
      <c r="G19" s="922"/>
      <c r="H19" s="922"/>
      <c r="I19" s="922"/>
      <c r="J19" s="922"/>
      <c r="K19" s="922"/>
      <c r="L19" s="922"/>
      <c r="M19" s="922"/>
      <c r="N19" s="922"/>
      <c r="O19" s="922"/>
      <c r="P19" s="922"/>
      <c r="Q19" s="922"/>
      <c r="R19" s="922"/>
      <c r="S19" s="922"/>
      <c r="T19" s="922"/>
      <c r="U19" s="922"/>
      <c r="V19" s="922"/>
      <c r="W19" s="922"/>
      <c r="X19" s="922"/>
      <c r="Y19" s="922"/>
      <c r="Z19" s="922"/>
      <c r="AA19" s="48"/>
      <c r="AB19" s="48"/>
      <c r="AC19" s="48"/>
    </row>
    <row r="20" spans="1:68" ht="16.5" customHeight="1" x14ac:dyDescent="0.25">
      <c r="A20" s="786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customHeight="1" x14ac:dyDescent="0.25">
      <c r="A21" s="763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54">
        <v>4680115885912</v>
      </c>
      <c r="E22" s="755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1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54">
        <v>4607091388237</v>
      </c>
      <c r="E23" s="755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10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54">
        <v>4680115885905</v>
      </c>
      <c r="E24" s="755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54">
        <v>4607091388244</v>
      </c>
      <c r="E25" s="755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8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6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57"/>
      <c r="P26" s="770" t="s">
        <v>79</v>
      </c>
      <c r="Q26" s="771"/>
      <c r="R26" s="771"/>
      <c r="S26" s="771"/>
      <c r="T26" s="771"/>
      <c r="U26" s="771"/>
      <c r="V26" s="77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57"/>
      <c r="P27" s="770" t="s">
        <v>79</v>
      </c>
      <c r="Q27" s="771"/>
      <c r="R27" s="771"/>
      <c r="S27" s="771"/>
      <c r="T27" s="771"/>
      <c r="U27" s="771"/>
      <c r="V27" s="77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3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54">
        <v>4607091388503</v>
      </c>
      <c r="E29" s="755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11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6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57"/>
      <c r="P30" s="770" t="s">
        <v>79</v>
      </c>
      <c r="Q30" s="771"/>
      <c r="R30" s="771"/>
      <c r="S30" s="771"/>
      <c r="T30" s="771"/>
      <c r="U30" s="771"/>
      <c r="V30" s="77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57"/>
      <c r="P31" s="770" t="s">
        <v>79</v>
      </c>
      <c r="Q31" s="771"/>
      <c r="R31" s="771"/>
      <c r="S31" s="771"/>
      <c r="T31" s="771"/>
      <c r="U31" s="771"/>
      <c r="V31" s="77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921" t="s">
        <v>87</v>
      </c>
      <c r="B32" s="922"/>
      <c r="C32" s="922"/>
      <c r="D32" s="922"/>
      <c r="E32" s="922"/>
      <c r="F32" s="922"/>
      <c r="G32" s="922"/>
      <c r="H32" s="922"/>
      <c r="I32" s="922"/>
      <c r="J32" s="922"/>
      <c r="K32" s="922"/>
      <c r="L32" s="922"/>
      <c r="M32" s="922"/>
      <c r="N32" s="922"/>
      <c r="O32" s="922"/>
      <c r="P32" s="922"/>
      <c r="Q32" s="922"/>
      <c r="R32" s="922"/>
      <c r="S32" s="922"/>
      <c r="T32" s="922"/>
      <c r="U32" s="922"/>
      <c r="V32" s="922"/>
      <c r="W32" s="922"/>
      <c r="X32" s="922"/>
      <c r="Y32" s="922"/>
      <c r="Z32" s="922"/>
      <c r="AA32" s="48"/>
      <c r="AB32" s="48"/>
      <c r="AC32" s="48"/>
    </row>
    <row r="33" spans="1:68" ht="16.5" customHeight="1" x14ac:dyDescent="0.25">
      <c r="A33" s="786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customHeight="1" x14ac:dyDescent="0.25">
      <c r="A34" s="763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54">
        <v>4607091385670</v>
      </c>
      <c r="E35" s="755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54">
        <v>4680115883956</v>
      </c>
      <c r="E36" s="755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8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2"/>
      <c r="R36" s="752"/>
      <c r="S36" s="752"/>
      <c r="T36" s="753"/>
      <c r="U36" s="34"/>
      <c r="V36" s="34"/>
      <c r="W36" s="35" t="s">
        <v>68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54">
        <v>4607091385687</v>
      </c>
      <c r="E37" s="755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5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54">
        <v>4680115882539</v>
      </c>
      <c r="E38" s="755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0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754">
        <v>4680115883949</v>
      </c>
      <c r="E39" s="755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108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6"/>
      <c r="B40" s="746"/>
      <c r="C40" s="746"/>
      <c r="D40" s="746"/>
      <c r="E40" s="746"/>
      <c r="F40" s="746"/>
      <c r="G40" s="746"/>
      <c r="H40" s="746"/>
      <c r="I40" s="746"/>
      <c r="J40" s="746"/>
      <c r="K40" s="746"/>
      <c r="L40" s="746"/>
      <c r="M40" s="746"/>
      <c r="N40" s="746"/>
      <c r="O40" s="757"/>
      <c r="P40" s="770" t="s">
        <v>79</v>
      </c>
      <c r="Q40" s="771"/>
      <c r="R40" s="771"/>
      <c r="S40" s="771"/>
      <c r="T40" s="771"/>
      <c r="U40" s="771"/>
      <c r="V40" s="772"/>
      <c r="W40" s="37" t="s">
        <v>80</v>
      </c>
      <c r="X40" s="743">
        <f>IFERROR(X35/H35,"0")+IFERROR(X36/H36,"0")+IFERROR(X37/H37,"0")+IFERROR(X38/H38,"0")+IFERROR(X39/H39,"0")</f>
        <v>0</v>
      </c>
      <c r="Y40" s="743">
        <f>IFERROR(Y35/H35,"0")+IFERROR(Y36/H36,"0")+IFERROR(Y37/H37,"0")+IFERROR(Y38/H38,"0")+IFERROR(Y39/H39,"0")</f>
        <v>0</v>
      </c>
      <c r="Z40" s="743">
        <f>IFERROR(IF(Z35="",0,Z35),"0")+IFERROR(IF(Z36="",0,Z36),"0")+IFERROR(IF(Z37="",0,Z37),"0")+IFERROR(IF(Z38="",0,Z38),"0")+IFERROR(IF(Z39="",0,Z39),"0")</f>
        <v>0</v>
      </c>
      <c r="AA40" s="744"/>
      <c r="AB40" s="744"/>
      <c r="AC40" s="744"/>
    </row>
    <row r="41" spans="1:68" x14ac:dyDescent="0.2">
      <c r="A41" s="746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57"/>
      <c r="P41" s="770" t="s">
        <v>79</v>
      </c>
      <c r="Q41" s="771"/>
      <c r="R41" s="771"/>
      <c r="S41" s="771"/>
      <c r="T41" s="771"/>
      <c r="U41" s="771"/>
      <c r="V41" s="772"/>
      <c r="W41" s="37" t="s">
        <v>68</v>
      </c>
      <c r="X41" s="743">
        <f>IFERROR(SUM(X35:X39),"0")</f>
        <v>0</v>
      </c>
      <c r="Y41" s="743">
        <f>IFERROR(SUM(Y35:Y39),"0")</f>
        <v>0</v>
      </c>
      <c r="Z41" s="37"/>
      <c r="AA41" s="744"/>
      <c r="AB41" s="744"/>
      <c r="AC41" s="744"/>
    </row>
    <row r="42" spans="1:68" ht="14.25" customHeight="1" x14ac:dyDescent="0.25">
      <c r="A42" s="763" t="s">
        <v>63</v>
      </c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6"/>
      <c r="P42" s="746"/>
      <c r="Q42" s="746"/>
      <c r="R42" s="746"/>
      <c r="S42" s="746"/>
      <c r="T42" s="746"/>
      <c r="U42" s="746"/>
      <c r="V42" s="746"/>
      <c r="W42" s="746"/>
      <c r="X42" s="746"/>
      <c r="Y42" s="746"/>
      <c r="Z42" s="746"/>
      <c r="AA42" s="737"/>
      <c r="AB42" s="737"/>
      <c r="AC42" s="737"/>
    </row>
    <row r="43" spans="1:68" ht="27" customHeight="1" x14ac:dyDescent="0.25">
      <c r="A43" s="54" t="s">
        <v>106</v>
      </c>
      <c r="B43" s="54" t="s">
        <v>107</v>
      </c>
      <c r="C43" s="31">
        <v>4301051842</v>
      </c>
      <c r="D43" s="754">
        <v>4680115885233</v>
      </c>
      <c r="E43" s="755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10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52"/>
      <c r="R43" s="752"/>
      <c r="S43" s="752"/>
      <c r="T43" s="753"/>
      <c r="U43" s="34"/>
      <c r="V43" s="34"/>
      <c r="W43" s="35" t="s">
        <v>68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754">
        <v>4680115884915</v>
      </c>
      <c r="E44" s="755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11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56"/>
      <c r="B45" s="746"/>
      <c r="C45" s="746"/>
      <c r="D45" s="746"/>
      <c r="E45" s="746"/>
      <c r="F45" s="746"/>
      <c r="G45" s="746"/>
      <c r="H45" s="746"/>
      <c r="I45" s="746"/>
      <c r="J45" s="746"/>
      <c r="K45" s="746"/>
      <c r="L45" s="746"/>
      <c r="M45" s="746"/>
      <c r="N45" s="746"/>
      <c r="O45" s="757"/>
      <c r="P45" s="770" t="s">
        <v>79</v>
      </c>
      <c r="Q45" s="771"/>
      <c r="R45" s="771"/>
      <c r="S45" s="771"/>
      <c r="T45" s="771"/>
      <c r="U45" s="771"/>
      <c r="V45" s="772"/>
      <c r="W45" s="37" t="s">
        <v>80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x14ac:dyDescent="0.2">
      <c r="A46" s="746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57"/>
      <c r="P46" s="770" t="s">
        <v>79</v>
      </c>
      <c r="Q46" s="771"/>
      <c r="R46" s="771"/>
      <c r="S46" s="771"/>
      <c r="T46" s="771"/>
      <c r="U46" s="771"/>
      <c r="V46" s="772"/>
      <c r="W46" s="37" t="s">
        <v>68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customHeight="1" x14ac:dyDescent="0.25">
      <c r="A47" s="786" t="s">
        <v>113</v>
      </c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36"/>
      <c r="AB47" s="736"/>
      <c r="AC47" s="736"/>
    </row>
    <row r="48" spans="1:68" ht="14.25" customHeight="1" x14ac:dyDescent="0.25">
      <c r="A48" s="763" t="s">
        <v>89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7"/>
      <c r="AB48" s="737"/>
      <c r="AC48" s="737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754">
        <v>4680115885882</v>
      </c>
      <c r="E49" s="755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8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52"/>
      <c r="R49" s="752"/>
      <c r="S49" s="752"/>
      <c r="T49" s="753"/>
      <c r="U49" s="34"/>
      <c r="V49" s="34"/>
      <c r="W49" s="35" t="s">
        <v>68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754">
        <v>4680115881426</v>
      </c>
      <c r="E50" s="755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10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300</v>
      </c>
      <c r="Y50" s="742">
        <f t="shared" si="0"/>
        <v>302.40000000000003</v>
      </c>
      <c r="Z50" s="36">
        <f>IFERROR(IF(Y50=0,"",ROUNDUP(Y50/H50,0)*0.01898),"")</f>
        <v>0.53144000000000002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312.08333333333331</v>
      </c>
      <c r="BN50" s="64">
        <f t="shared" si="2"/>
        <v>314.58000000000004</v>
      </c>
      <c r="BO50" s="64">
        <f t="shared" si="3"/>
        <v>0.43402777777777773</v>
      </c>
      <c r="BP50" s="64">
        <f t="shared" si="4"/>
        <v>0.4375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754">
        <v>4680115880283</v>
      </c>
      <c r="E51" s="755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7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123</v>
      </c>
      <c r="B52" s="54" t="s">
        <v>124</v>
      </c>
      <c r="C52" s="31">
        <v>4301011432</v>
      </c>
      <c r="D52" s="754">
        <v>4680115882720</v>
      </c>
      <c r="E52" s="755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10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126</v>
      </c>
      <c r="B53" s="54" t="s">
        <v>127</v>
      </c>
      <c r="C53" s="31">
        <v>4301011806</v>
      </c>
      <c r="D53" s="754">
        <v>4680115881525</v>
      </c>
      <c r="E53" s="755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10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4301011589</v>
      </c>
      <c r="D54" s="754">
        <v>4680115885899</v>
      </c>
      <c r="E54" s="755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83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132</v>
      </c>
      <c r="B55" s="54" t="s">
        <v>133</v>
      </c>
      <c r="C55" s="31">
        <v>4301011801</v>
      </c>
      <c r="D55" s="754">
        <v>4680115881419</v>
      </c>
      <c r="E55" s="755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105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45</v>
      </c>
      <c r="Y55" s="742">
        <f t="shared" si="0"/>
        <v>45</v>
      </c>
      <c r="Z55" s="36">
        <f>IFERROR(IF(Y55=0,"",ROUNDUP(Y55/H55,0)*0.00902),"")</f>
        <v>9.0200000000000002E-2</v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47.099999999999994</v>
      </c>
      <c r="BN55" s="64">
        <f t="shared" si="2"/>
        <v>47.099999999999994</v>
      </c>
      <c r="BO55" s="64">
        <f t="shared" si="3"/>
        <v>7.575757575757576E-2</v>
      </c>
      <c r="BP55" s="64">
        <f t="shared" si="4"/>
        <v>7.575757575757576E-2</v>
      </c>
    </row>
    <row r="56" spans="1:68" x14ac:dyDescent="0.2">
      <c r="A56" s="756"/>
      <c r="B56" s="746"/>
      <c r="C56" s="746"/>
      <c r="D56" s="746"/>
      <c r="E56" s="746"/>
      <c r="F56" s="746"/>
      <c r="G56" s="746"/>
      <c r="H56" s="746"/>
      <c r="I56" s="746"/>
      <c r="J56" s="746"/>
      <c r="K56" s="746"/>
      <c r="L56" s="746"/>
      <c r="M56" s="746"/>
      <c r="N56" s="746"/>
      <c r="O56" s="757"/>
      <c r="P56" s="770" t="s">
        <v>79</v>
      </c>
      <c r="Q56" s="771"/>
      <c r="R56" s="771"/>
      <c r="S56" s="771"/>
      <c r="T56" s="771"/>
      <c r="U56" s="771"/>
      <c r="V56" s="772"/>
      <c r="W56" s="37" t="s">
        <v>80</v>
      </c>
      <c r="X56" s="743">
        <f>IFERROR(X49/H49,"0")+IFERROR(X50/H50,"0")+IFERROR(X51/H51,"0")+IFERROR(X52/H52,"0")+IFERROR(X53/H53,"0")+IFERROR(X54/H54,"0")+IFERROR(X55/H55,"0")</f>
        <v>37.777777777777771</v>
      </c>
      <c r="Y56" s="743">
        <f>IFERROR(Y49/H49,"0")+IFERROR(Y50/H50,"0")+IFERROR(Y51/H51,"0")+IFERROR(Y52/H52,"0")+IFERROR(Y53/H53,"0")+IFERROR(Y54/H54,"0")+IFERROR(Y55/H55,"0")</f>
        <v>38</v>
      </c>
      <c r="Z56" s="743">
        <f>IFERROR(IF(Z49="",0,Z49),"0")+IFERROR(IF(Z50="",0,Z50),"0")+IFERROR(IF(Z51="",0,Z51),"0")+IFERROR(IF(Z52="",0,Z52),"0")+IFERROR(IF(Z53="",0,Z53),"0")+IFERROR(IF(Z54="",0,Z54),"0")+IFERROR(IF(Z55="",0,Z55),"0")</f>
        <v>0.62163999999999997</v>
      </c>
      <c r="AA56" s="744"/>
      <c r="AB56" s="744"/>
      <c r="AC56" s="744"/>
    </row>
    <row r="57" spans="1:68" x14ac:dyDescent="0.2">
      <c r="A57" s="746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57"/>
      <c r="P57" s="770" t="s">
        <v>79</v>
      </c>
      <c r="Q57" s="771"/>
      <c r="R57" s="771"/>
      <c r="S57" s="771"/>
      <c r="T57" s="771"/>
      <c r="U57" s="771"/>
      <c r="V57" s="772"/>
      <c r="W57" s="37" t="s">
        <v>68</v>
      </c>
      <c r="X57" s="743">
        <f>IFERROR(SUM(X49:X55),"0")</f>
        <v>345</v>
      </c>
      <c r="Y57" s="743">
        <f>IFERROR(SUM(Y49:Y55),"0")</f>
        <v>347.40000000000003</v>
      </c>
      <c r="Z57" s="37"/>
      <c r="AA57" s="744"/>
      <c r="AB57" s="744"/>
      <c r="AC57" s="744"/>
    </row>
    <row r="58" spans="1:68" ht="14.25" customHeight="1" x14ac:dyDescent="0.25">
      <c r="A58" s="763" t="s">
        <v>134</v>
      </c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  <c r="AA58" s="737"/>
      <c r="AB58" s="737"/>
      <c r="AC58" s="737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54">
        <v>4680115881440</v>
      </c>
      <c r="E59" s="755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52"/>
      <c r="R59" s="752"/>
      <c r="S59" s="752"/>
      <c r="T59" s="753"/>
      <c r="U59" s="34"/>
      <c r="V59" s="34"/>
      <c r="W59" s="35" t="s">
        <v>68</v>
      </c>
      <c r="X59" s="741">
        <v>50</v>
      </c>
      <c r="Y59" s="742">
        <f>IFERROR(IF(X59="",0,CEILING((X59/$H59),1)*$H59),"")</f>
        <v>54</v>
      </c>
      <c r="Z59" s="36">
        <f>IFERROR(IF(Y59=0,"",ROUNDUP(Y59/H59,0)*0.01898),"")</f>
        <v>9.4899999999999998E-2</v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52.013888888888886</v>
      </c>
      <c r="BN59" s="64">
        <f>IFERROR(Y59*I59/H59,"0")</f>
        <v>56.17499999999999</v>
      </c>
      <c r="BO59" s="64">
        <f>IFERROR(1/J59*(X59/H59),"0")</f>
        <v>7.2337962962962965E-2</v>
      </c>
      <c r="BP59" s="64">
        <f>IFERROR(1/J59*(Y59/H59),"0")</f>
        <v>7.8125E-2</v>
      </c>
    </row>
    <row r="60" spans="1:68" ht="27" customHeight="1" x14ac:dyDescent="0.25">
      <c r="A60" s="54" t="s">
        <v>138</v>
      </c>
      <c r="B60" s="54" t="s">
        <v>139</v>
      </c>
      <c r="C60" s="31">
        <v>4301020228</v>
      </c>
      <c r="D60" s="754">
        <v>4680115882751</v>
      </c>
      <c r="E60" s="755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77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141</v>
      </c>
      <c r="B61" s="54" t="s">
        <v>142</v>
      </c>
      <c r="C61" s="31">
        <v>4301020358</v>
      </c>
      <c r="D61" s="754">
        <v>4680115885950</v>
      </c>
      <c r="E61" s="755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88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4301020296</v>
      </c>
      <c r="D62" s="754">
        <v>4680115881433</v>
      </c>
      <c r="E62" s="755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8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56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57"/>
      <c r="P63" s="770" t="s">
        <v>79</v>
      </c>
      <c r="Q63" s="771"/>
      <c r="R63" s="771"/>
      <c r="S63" s="771"/>
      <c r="T63" s="771"/>
      <c r="U63" s="771"/>
      <c r="V63" s="772"/>
      <c r="W63" s="37" t="s">
        <v>80</v>
      </c>
      <c r="X63" s="743">
        <f>IFERROR(X59/H59,"0")+IFERROR(X60/H60,"0")+IFERROR(X61/H61,"0")+IFERROR(X62/H62,"0")</f>
        <v>4.6296296296296298</v>
      </c>
      <c r="Y63" s="743">
        <f>IFERROR(Y59/H59,"0")+IFERROR(Y60/H60,"0")+IFERROR(Y61/H61,"0")+IFERROR(Y62/H62,"0")</f>
        <v>5</v>
      </c>
      <c r="Z63" s="743">
        <f>IFERROR(IF(Z59="",0,Z59),"0")+IFERROR(IF(Z60="",0,Z60),"0")+IFERROR(IF(Z61="",0,Z61),"0")+IFERROR(IF(Z62="",0,Z62),"0")</f>
        <v>9.4899999999999998E-2</v>
      </c>
      <c r="AA63" s="744"/>
      <c r="AB63" s="744"/>
      <c r="AC63" s="744"/>
    </row>
    <row r="64" spans="1:68" x14ac:dyDescent="0.2">
      <c r="A64" s="746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57"/>
      <c r="P64" s="770" t="s">
        <v>79</v>
      </c>
      <c r="Q64" s="771"/>
      <c r="R64" s="771"/>
      <c r="S64" s="771"/>
      <c r="T64" s="771"/>
      <c r="U64" s="771"/>
      <c r="V64" s="772"/>
      <c r="W64" s="37" t="s">
        <v>68</v>
      </c>
      <c r="X64" s="743">
        <f>IFERROR(SUM(X59:X62),"0")</f>
        <v>50</v>
      </c>
      <c r="Y64" s="743">
        <f>IFERROR(SUM(Y59:Y62),"0")</f>
        <v>54</v>
      </c>
      <c r="Z64" s="37"/>
      <c r="AA64" s="744"/>
      <c r="AB64" s="744"/>
      <c r="AC64" s="744"/>
    </row>
    <row r="65" spans="1:68" ht="14.25" customHeight="1" x14ac:dyDescent="0.25">
      <c r="A65" s="763" t="s">
        <v>145</v>
      </c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746"/>
      <c r="T65" s="746"/>
      <c r="U65" s="746"/>
      <c r="V65" s="746"/>
      <c r="W65" s="746"/>
      <c r="X65" s="746"/>
      <c r="Y65" s="746"/>
      <c r="Z65" s="746"/>
      <c r="AA65" s="737"/>
      <c r="AB65" s="737"/>
      <c r="AC65" s="737"/>
    </row>
    <row r="66" spans="1:68" ht="16.5" customHeight="1" x14ac:dyDescent="0.25">
      <c r="A66" s="54" t="s">
        <v>146</v>
      </c>
      <c r="B66" s="54" t="s">
        <v>147</v>
      </c>
      <c r="C66" s="31">
        <v>4301031242</v>
      </c>
      <c r="D66" s="754">
        <v>4680115885066</v>
      </c>
      <c r="E66" s="755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102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52"/>
      <c r="R66" s="752"/>
      <c r="S66" s="752"/>
      <c r="T66" s="753"/>
      <c r="U66" s="34"/>
      <c r="V66" s="34"/>
      <c r="W66" s="35" t="s">
        <v>68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customHeight="1" x14ac:dyDescent="0.25">
      <c r="A67" s="54" t="s">
        <v>149</v>
      </c>
      <c r="B67" s="54" t="s">
        <v>150</v>
      </c>
      <c r="C67" s="31">
        <v>4301031240</v>
      </c>
      <c r="D67" s="754">
        <v>4680115885042</v>
      </c>
      <c r="E67" s="755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82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customHeight="1" x14ac:dyDescent="0.25">
      <c r="A68" s="54" t="s">
        <v>152</v>
      </c>
      <c r="B68" s="54" t="s">
        <v>153</v>
      </c>
      <c r="C68" s="31">
        <v>4301031315</v>
      </c>
      <c r="D68" s="754">
        <v>4680115885080</v>
      </c>
      <c r="E68" s="755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100</v>
      </c>
      <c r="L68" s="32"/>
      <c r="M68" s="33" t="s">
        <v>67</v>
      </c>
      <c r="N68" s="33"/>
      <c r="O68" s="32">
        <v>40</v>
      </c>
      <c r="P68" s="103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customHeight="1" x14ac:dyDescent="0.25">
      <c r="A69" s="54" t="s">
        <v>155</v>
      </c>
      <c r="B69" s="54" t="s">
        <v>156</v>
      </c>
      <c r="C69" s="31">
        <v>4301031243</v>
      </c>
      <c r="D69" s="754">
        <v>4680115885073</v>
      </c>
      <c r="E69" s="755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4301031241</v>
      </c>
      <c r="D70" s="754">
        <v>4680115885059</v>
      </c>
      <c r="E70" s="755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8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754">
        <v>4680115885097</v>
      </c>
      <c r="E71" s="755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108</v>
      </c>
      <c r="L71" s="32"/>
      <c r="M71" s="33" t="s">
        <v>67</v>
      </c>
      <c r="N71" s="33"/>
      <c r="O71" s="32">
        <v>40</v>
      </c>
      <c r="P71" s="7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154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x14ac:dyDescent="0.2">
      <c r="A72" s="756"/>
      <c r="B72" s="746"/>
      <c r="C72" s="746"/>
      <c r="D72" s="746"/>
      <c r="E72" s="746"/>
      <c r="F72" s="746"/>
      <c r="G72" s="746"/>
      <c r="H72" s="746"/>
      <c r="I72" s="746"/>
      <c r="J72" s="746"/>
      <c r="K72" s="746"/>
      <c r="L72" s="746"/>
      <c r="M72" s="746"/>
      <c r="N72" s="746"/>
      <c r="O72" s="757"/>
      <c r="P72" s="770" t="s">
        <v>79</v>
      </c>
      <c r="Q72" s="771"/>
      <c r="R72" s="771"/>
      <c r="S72" s="771"/>
      <c r="T72" s="771"/>
      <c r="U72" s="771"/>
      <c r="V72" s="772"/>
      <c r="W72" s="37" t="s">
        <v>80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x14ac:dyDescent="0.2">
      <c r="A73" s="746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57"/>
      <c r="P73" s="770" t="s">
        <v>79</v>
      </c>
      <c r="Q73" s="771"/>
      <c r="R73" s="771"/>
      <c r="S73" s="771"/>
      <c r="T73" s="771"/>
      <c r="U73" s="771"/>
      <c r="V73" s="772"/>
      <c r="W73" s="37" t="s">
        <v>68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customHeight="1" x14ac:dyDescent="0.25">
      <c r="A74" s="763" t="s">
        <v>63</v>
      </c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6"/>
      <c r="P74" s="746"/>
      <c r="Q74" s="746"/>
      <c r="R74" s="746"/>
      <c r="S74" s="746"/>
      <c r="T74" s="746"/>
      <c r="U74" s="746"/>
      <c r="V74" s="746"/>
      <c r="W74" s="746"/>
      <c r="X74" s="746"/>
      <c r="Y74" s="746"/>
      <c r="Z74" s="746"/>
      <c r="AA74" s="737"/>
      <c r="AB74" s="737"/>
      <c r="AC74" s="737"/>
    </row>
    <row r="75" spans="1:68" ht="16.5" customHeight="1" x14ac:dyDescent="0.25">
      <c r="A75" s="54" t="s">
        <v>161</v>
      </c>
      <c r="B75" s="54" t="s">
        <v>162</v>
      </c>
      <c r="C75" s="31">
        <v>4301051838</v>
      </c>
      <c r="D75" s="754">
        <v>4680115881891</v>
      </c>
      <c r="E75" s="755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40</v>
      </c>
      <c r="P75" s="8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52"/>
      <c r="R75" s="752"/>
      <c r="S75" s="752"/>
      <c r="T75" s="753"/>
      <c r="U75" s="34"/>
      <c r="V75" s="34"/>
      <c r="W75" s="35" t="s">
        <v>68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4301051846</v>
      </c>
      <c r="D76" s="754">
        <v>4680115885769</v>
      </c>
      <c r="E76" s="755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92</v>
      </c>
      <c r="L76" s="32"/>
      <c r="M76" s="33" t="s">
        <v>101</v>
      </c>
      <c r="N76" s="33"/>
      <c r="O76" s="32">
        <v>45</v>
      </c>
      <c r="P76" s="99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customHeight="1" x14ac:dyDescent="0.25">
      <c r="A77" s="54" t="s">
        <v>167</v>
      </c>
      <c r="B77" s="54" t="s">
        <v>168</v>
      </c>
      <c r="C77" s="31">
        <v>4301051822</v>
      </c>
      <c r="D77" s="754">
        <v>4680115884410</v>
      </c>
      <c r="E77" s="755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92</v>
      </c>
      <c r="L77" s="32"/>
      <c r="M77" s="33" t="s">
        <v>67</v>
      </c>
      <c r="N77" s="33"/>
      <c r="O77" s="32">
        <v>40</v>
      </c>
      <c r="P77" s="96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100</v>
      </c>
      <c r="Y77" s="742">
        <f t="shared" si="10"/>
        <v>100.80000000000001</v>
      </c>
      <c r="Z77" s="36">
        <f>IFERROR(IF(Y77=0,"",ROUNDUP(Y77/H77,0)*0.01898),"")</f>
        <v>0.22776000000000002</v>
      </c>
      <c r="AA77" s="56"/>
      <c r="AB77" s="57"/>
      <c r="AC77" s="131" t="s">
        <v>169</v>
      </c>
      <c r="AG77" s="64"/>
      <c r="AJ77" s="68"/>
      <c r="AK77" s="68">
        <v>0</v>
      </c>
      <c r="BB77" s="132" t="s">
        <v>1</v>
      </c>
      <c r="BM77" s="64">
        <f t="shared" si="11"/>
        <v>106.03571428571429</v>
      </c>
      <c r="BN77" s="64">
        <f t="shared" si="12"/>
        <v>106.88400000000001</v>
      </c>
      <c r="BO77" s="64">
        <f t="shared" si="13"/>
        <v>0.18601190476190477</v>
      </c>
      <c r="BP77" s="64">
        <f t="shared" si="14"/>
        <v>0.1875</v>
      </c>
    </row>
    <row r="78" spans="1:68" ht="16.5" customHeight="1" x14ac:dyDescent="0.25">
      <c r="A78" s="54" t="s">
        <v>170</v>
      </c>
      <c r="B78" s="54" t="s">
        <v>171</v>
      </c>
      <c r="C78" s="31">
        <v>4301051837</v>
      </c>
      <c r="D78" s="754">
        <v>4680115884311</v>
      </c>
      <c r="E78" s="755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40</v>
      </c>
      <c r="P78" s="10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4301051844</v>
      </c>
      <c r="D79" s="754">
        <v>4680115885929</v>
      </c>
      <c r="E79" s="755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66</v>
      </c>
      <c r="L79" s="32"/>
      <c r="M79" s="33" t="s">
        <v>101</v>
      </c>
      <c r="N79" s="33"/>
      <c r="O79" s="32">
        <v>45</v>
      </c>
      <c r="P79" s="11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customHeight="1" x14ac:dyDescent="0.25">
      <c r="A80" s="54" t="s">
        <v>174</v>
      </c>
      <c r="B80" s="54" t="s">
        <v>175</v>
      </c>
      <c r="C80" s="31">
        <v>4301051827</v>
      </c>
      <c r="D80" s="754">
        <v>4680115884403</v>
      </c>
      <c r="E80" s="755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66</v>
      </c>
      <c r="L80" s="32"/>
      <c r="M80" s="33" t="s">
        <v>67</v>
      </c>
      <c r="N80" s="33"/>
      <c r="O80" s="32">
        <v>40</v>
      </c>
      <c r="P80" s="91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169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56"/>
      <c r="B81" s="746"/>
      <c r="C81" s="746"/>
      <c r="D81" s="746"/>
      <c r="E81" s="746"/>
      <c r="F81" s="746"/>
      <c r="G81" s="746"/>
      <c r="H81" s="746"/>
      <c r="I81" s="746"/>
      <c r="J81" s="746"/>
      <c r="K81" s="746"/>
      <c r="L81" s="746"/>
      <c r="M81" s="746"/>
      <c r="N81" s="746"/>
      <c r="O81" s="757"/>
      <c r="P81" s="770" t="s">
        <v>79</v>
      </c>
      <c r="Q81" s="771"/>
      <c r="R81" s="771"/>
      <c r="S81" s="771"/>
      <c r="T81" s="771"/>
      <c r="U81" s="771"/>
      <c r="V81" s="772"/>
      <c r="W81" s="37" t="s">
        <v>80</v>
      </c>
      <c r="X81" s="743">
        <f>IFERROR(X75/H75,"0")+IFERROR(X76/H76,"0")+IFERROR(X77/H77,"0")+IFERROR(X78/H78,"0")+IFERROR(X79/H79,"0")+IFERROR(X80/H80,"0")</f>
        <v>11.904761904761905</v>
      </c>
      <c r="Y81" s="743">
        <f>IFERROR(Y75/H75,"0")+IFERROR(Y76/H76,"0")+IFERROR(Y77/H77,"0")+IFERROR(Y78/H78,"0")+IFERROR(Y79/H79,"0")+IFERROR(Y80/H80,"0")</f>
        <v>12</v>
      </c>
      <c r="Z81" s="743">
        <f>IFERROR(IF(Z75="",0,Z75),"0")+IFERROR(IF(Z76="",0,Z76),"0")+IFERROR(IF(Z77="",0,Z77),"0")+IFERROR(IF(Z78="",0,Z78),"0")+IFERROR(IF(Z79="",0,Z79),"0")+IFERROR(IF(Z80="",0,Z80),"0")</f>
        <v>0.22776000000000002</v>
      </c>
      <c r="AA81" s="744"/>
      <c r="AB81" s="744"/>
      <c r="AC81" s="744"/>
    </row>
    <row r="82" spans="1:68" x14ac:dyDescent="0.2">
      <c r="A82" s="746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57"/>
      <c r="P82" s="770" t="s">
        <v>79</v>
      </c>
      <c r="Q82" s="771"/>
      <c r="R82" s="771"/>
      <c r="S82" s="771"/>
      <c r="T82" s="771"/>
      <c r="U82" s="771"/>
      <c r="V82" s="772"/>
      <c r="W82" s="37" t="s">
        <v>68</v>
      </c>
      <c r="X82" s="743">
        <f>IFERROR(SUM(X75:X80),"0")</f>
        <v>100</v>
      </c>
      <c r="Y82" s="743">
        <f>IFERROR(SUM(Y75:Y80),"0")</f>
        <v>100.80000000000001</v>
      </c>
      <c r="Z82" s="37"/>
      <c r="AA82" s="744"/>
      <c r="AB82" s="744"/>
      <c r="AC82" s="744"/>
    </row>
    <row r="83" spans="1:68" ht="14.25" customHeight="1" x14ac:dyDescent="0.25">
      <c r="A83" s="763" t="s">
        <v>176</v>
      </c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6"/>
      <c r="P83" s="746"/>
      <c r="Q83" s="746"/>
      <c r="R83" s="746"/>
      <c r="S83" s="746"/>
      <c r="T83" s="746"/>
      <c r="U83" s="746"/>
      <c r="V83" s="746"/>
      <c r="W83" s="746"/>
      <c r="X83" s="746"/>
      <c r="Y83" s="746"/>
      <c r="Z83" s="746"/>
      <c r="AA83" s="737"/>
      <c r="AB83" s="737"/>
      <c r="AC83" s="737"/>
    </row>
    <row r="84" spans="1:68" ht="37.5" customHeight="1" x14ac:dyDescent="0.25">
      <c r="A84" s="54" t="s">
        <v>177</v>
      </c>
      <c r="B84" s="54" t="s">
        <v>178</v>
      </c>
      <c r="C84" s="31">
        <v>4301060366</v>
      </c>
      <c r="D84" s="754">
        <v>4680115881532</v>
      </c>
      <c r="E84" s="755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91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52"/>
      <c r="R84" s="752"/>
      <c r="S84" s="752"/>
      <c r="T84" s="753"/>
      <c r="U84" s="34"/>
      <c r="V84" s="34"/>
      <c r="W84" s="35" t="s">
        <v>68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177</v>
      </c>
      <c r="B85" s="54" t="s">
        <v>180</v>
      </c>
      <c r="C85" s="31">
        <v>4301060371</v>
      </c>
      <c r="D85" s="754">
        <v>4680115881532</v>
      </c>
      <c r="E85" s="755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80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179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customHeight="1" x14ac:dyDescent="0.25">
      <c r="A86" s="54" t="s">
        <v>181</v>
      </c>
      <c r="B86" s="54" t="s">
        <v>182</v>
      </c>
      <c r="C86" s="31">
        <v>4301060351</v>
      </c>
      <c r="D86" s="754">
        <v>4680115881464</v>
      </c>
      <c r="E86" s="755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100</v>
      </c>
      <c r="L86" s="32"/>
      <c r="M86" s="33" t="s">
        <v>101</v>
      </c>
      <c r="N86" s="33"/>
      <c r="O86" s="32">
        <v>30</v>
      </c>
      <c r="P86" s="115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56"/>
      <c r="B87" s="746"/>
      <c r="C87" s="746"/>
      <c r="D87" s="746"/>
      <c r="E87" s="746"/>
      <c r="F87" s="746"/>
      <c r="G87" s="746"/>
      <c r="H87" s="746"/>
      <c r="I87" s="746"/>
      <c r="J87" s="746"/>
      <c r="K87" s="746"/>
      <c r="L87" s="746"/>
      <c r="M87" s="746"/>
      <c r="N87" s="746"/>
      <c r="O87" s="757"/>
      <c r="P87" s="770" t="s">
        <v>79</v>
      </c>
      <c r="Q87" s="771"/>
      <c r="R87" s="771"/>
      <c r="S87" s="771"/>
      <c r="T87" s="771"/>
      <c r="U87" s="771"/>
      <c r="V87" s="772"/>
      <c r="W87" s="37" t="s">
        <v>80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x14ac:dyDescent="0.2">
      <c r="A88" s="746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57"/>
      <c r="P88" s="770" t="s">
        <v>79</v>
      </c>
      <c r="Q88" s="771"/>
      <c r="R88" s="771"/>
      <c r="S88" s="771"/>
      <c r="T88" s="771"/>
      <c r="U88" s="771"/>
      <c r="V88" s="772"/>
      <c r="W88" s="37" t="s">
        <v>68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customHeight="1" x14ac:dyDescent="0.25">
      <c r="A89" s="786" t="s">
        <v>184</v>
      </c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746"/>
      <c r="T89" s="746"/>
      <c r="U89" s="746"/>
      <c r="V89" s="746"/>
      <c r="W89" s="746"/>
      <c r="X89" s="746"/>
      <c r="Y89" s="746"/>
      <c r="Z89" s="746"/>
      <c r="AA89" s="736"/>
      <c r="AB89" s="736"/>
      <c r="AC89" s="736"/>
    </row>
    <row r="90" spans="1:68" ht="14.25" customHeight="1" x14ac:dyDescent="0.25">
      <c r="A90" s="763" t="s">
        <v>89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7"/>
      <c r="AB90" s="737"/>
      <c r="AC90" s="737"/>
    </row>
    <row r="91" spans="1:68" ht="27" customHeight="1" x14ac:dyDescent="0.25">
      <c r="A91" s="54" t="s">
        <v>185</v>
      </c>
      <c r="B91" s="54" t="s">
        <v>186</v>
      </c>
      <c r="C91" s="31">
        <v>4301011468</v>
      </c>
      <c r="D91" s="754">
        <v>4680115881327</v>
      </c>
      <c r="E91" s="755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92</v>
      </c>
      <c r="L91" s="32"/>
      <c r="M91" s="33" t="s">
        <v>130</v>
      </c>
      <c r="N91" s="33"/>
      <c r="O91" s="32">
        <v>50</v>
      </c>
      <c r="P91" s="9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52"/>
      <c r="R91" s="752"/>
      <c r="S91" s="752"/>
      <c r="T91" s="753"/>
      <c r="U91" s="34"/>
      <c r="V91" s="34"/>
      <c r="W91" s="35" t="s">
        <v>68</v>
      </c>
      <c r="X91" s="741">
        <v>0</v>
      </c>
      <c r="Y91" s="742">
        <f>IFERROR(IF(X91="",0,CEILING((X91/$H91),1)*$H91),"")</f>
        <v>0</v>
      </c>
      <c r="Z91" s="36" t="str">
        <f>IFERROR(IF(Y91=0,"",ROUNDUP(Y91/H91,0)*0.01898),"")</f>
        <v/>
      </c>
      <c r="AA91" s="56"/>
      <c r="AB91" s="57"/>
      <c r="AC91" s="145" t="s">
        <v>187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188</v>
      </c>
      <c r="B92" s="54" t="s">
        <v>189</v>
      </c>
      <c r="C92" s="31">
        <v>4301011476</v>
      </c>
      <c r="D92" s="754">
        <v>4680115881518</v>
      </c>
      <c r="E92" s="755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100</v>
      </c>
      <c r="L92" s="32"/>
      <c r="M92" s="33" t="s">
        <v>101</v>
      </c>
      <c r="N92" s="33"/>
      <c r="O92" s="32">
        <v>50</v>
      </c>
      <c r="P92" s="11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187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190</v>
      </c>
      <c r="B93" s="54" t="s">
        <v>191</v>
      </c>
      <c r="C93" s="31">
        <v>4301011443</v>
      </c>
      <c r="D93" s="754">
        <v>4680115881303</v>
      </c>
      <c r="E93" s="755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100</v>
      </c>
      <c r="L93" s="32"/>
      <c r="M93" s="33" t="s">
        <v>130</v>
      </c>
      <c r="N93" s="33"/>
      <c r="O93" s="32">
        <v>50</v>
      </c>
      <c r="P93" s="9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56"/>
      <c r="B94" s="746"/>
      <c r="C94" s="746"/>
      <c r="D94" s="746"/>
      <c r="E94" s="746"/>
      <c r="F94" s="746"/>
      <c r="G94" s="746"/>
      <c r="H94" s="746"/>
      <c r="I94" s="746"/>
      <c r="J94" s="746"/>
      <c r="K94" s="746"/>
      <c r="L94" s="746"/>
      <c r="M94" s="746"/>
      <c r="N94" s="746"/>
      <c r="O94" s="757"/>
      <c r="P94" s="770" t="s">
        <v>79</v>
      </c>
      <c r="Q94" s="771"/>
      <c r="R94" s="771"/>
      <c r="S94" s="771"/>
      <c r="T94" s="771"/>
      <c r="U94" s="771"/>
      <c r="V94" s="772"/>
      <c r="W94" s="37" t="s">
        <v>80</v>
      </c>
      <c r="X94" s="743">
        <f>IFERROR(X91/H91,"0")+IFERROR(X92/H92,"0")+IFERROR(X93/H93,"0")</f>
        <v>0</v>
      </c>
      <c r="Y94" s="743">
        <f>IFERROR(Y91/H91,"0")+IFERROR(Y92/H92,"0")+IFERROR(Y93/H93,"0")</f>
        <v>0</v>
      </c>
      <c r="Z94" s="743">
        <f>IFERROR(IF(Z91="",0,Z91),"0")+IFERROR(IF(Z92="",0,Z92),"0")+IFERROR(IF(Z93="",0,Z93),"0")</f>
        <v>0</v>
      </c>
      <c r="AA94" s="744"/>
      <c r="AB94" s="744"/>
      <c r="AC94" s="744"/>
    </row>
    <row r="95" spans="1:68" x14ac:dyDescent="0.2">
      <c r="A95" s="746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57"/>
      <c r="P95" s="770" t="s">
        <v>79</v>
      </c>
      <c r="Q95" s="771"/>
      <c r="R95" s="771"/>
      <c r="S95" s="771"/>
      <c r="T95" s="771"/>
      <c r="U95" s="771"/>
      <c r="V95" s="772"/>
      <c r="W95" s="37" t="s">
        <v>68</v>
      </c>
      <c r="X95" s="743">
        <f>IFERROR(SUM(X91:X93),"0")</f>
        <v>0</v>
      </c>
      <c r="Y95" s="743">
        <f>IFERROR(SUM(Y91:Y93),"0")</f>
        <v>0</v>
      </c>
      <c r="Z95" s="37"/>
      <c r="AA95" s="744"/>
      <c r="AB95" s="744"/>
      <c r="AC95" s="744"/>
    </row>
    <row r="96" spans="1:68" ht="14.25" customHeight="1" x14ac:dyDescent="0.25">
      <c r="A96" s="763" t="s">
        <v>63</v>
      </c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746"/>
      <c r="T96" s="746"/>
      <c r="U96" s="746"/>
      <c r="V96" s="746"/>
      <c r="W96" s="746"/>
      <c r="X96" s="746"/>
      <c r="Y96" s="746"/>
      <c r="Z96" s="746"/>
      <c r="AA96" s="737"/>
      <c r="AB96" s="737"/>
      <c r="AC96" s="737"/>
    </row>
    <row r="97" spans="1:68" ht="27" customHeight="1" x14ac:dyDescent="0.25">
      <c r="A97" s="54" t="s">
        <v>193</v>
      </c>
      <c r="B97" s="54" t="s">
        <v>194</v>
      </c>
      <c r="C97" s="31">
        <v>4301051437</v>
      </c>
      <c r="D97" s="754">
        <v>4607091386967</v>
      </c>
      <c r="E97" s="755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10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52"/>
      <c r="R97" s="752"/>
      <c r="S97" s="752"/>
      <c r="T97" s="753"/>
      <c r="U97" s="34"/>
      <c r="V97" s="34"/>
      <c r="W97" s="35" t="s">
        <v>68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193</v>
      </c>
      <c r="B98" s="54" t="s">
        <v>196</v>
      </c>
      <c r="C98" s="31">
        <v>4301051546</v>
      </c>
      <c r="D98" s="754">
        <v>4607091386967</v>
      </c>
      <c r="E98" s="755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92</v>
      </c>
      <c r="L98" s="32"/>
      <c r="M98" s="33" t="s">
        <v>101</v>
      </c>
      <c r="N98" s="33"/>
      <c r="O98" s="32">
        <v>45</v>
      </c>
      <c r="P98" s="89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195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27" customHeight="1" x14ac:dyDescent="0.25">
      <c r="A99" s="54" t="s">
        <v>197</v>
      </c>
      <c r="B99" s="54" t="s">
        <v>198</v>
      </c>
      <c r="C99" s="31">
        <v>4301051436</v>
      </c>
      <c r="D99" s="754">
        <v>4607091385731</v>
      </c>
      <c r="E99" s="755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113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195</v>
      </c>
      <c r="AG99" s="64"/>
      <c r="AJ99" s="68"/>
      <c r="AK99" s="68">
        <v>0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27" customHeight="1" x14ac:dyDescent="0.25">
      <c r="A100" s="54" t="s">
        <v>197</v>
      </c>
      <c r="B100" s="54" t="s">
        <v>199</v>
      </c>
      <c r="C100" s="31">
        <v>4301052039</v>
      </c>
      <c r="D100" s="754">
        <v>4607091385731</v>
      </c>
      <c r="E100" s="755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1165" t="s">
        <v>200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195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16.5" customHeight="1" x14ac:dyDescent="0.25">
      <c r="A101" s="54" t="s">
        <v>197</v>
      </c>
      <c r="B101" s="54" t="s">
        <v>201</v>
      </c>
      <c r="C101" s="31">
        <v>4301051718</v>
      </c>
      <c r="D101" s="754">
        <v>4607091385731</v>
      </c>
      <c r="E101" s="755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866" t="s">
        <v>202</v>
      </c>
      <c r="Q101" s="752"/>
      <c r="R101" s="752"/>
      <c r="S101" s="752"/>
      <c r="T101" s="753"/>
      <c r="U101" s="34"/>
      <c r="V101" s="34"/>
      <c r="W101" s="35" t="s">
        <v>68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203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customHeight="1" x14ac:dyDescent="0.25">
      <c r="A102" s="54" t="s">
        <v>204</v>
      </c>
      <c r="B102" s="54" t="s">
        <v>205</v>
      </c>
      <c r="C102" s="31">
        <v>4301051438</v>
      </c>
      <c r="D102" s="754">
        <v>4680115880894</v>
      </c>
      <c r="E102" s="755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8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206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customHeight="1" x14ac:dyDescent="0.25">
      <c r="A103" s="54" t="s">
        <v>207</v>
      </c>
      <c r="B103" s="54" t="s">
        <v>208</v>
      </c>
      <c r="C103" s="31">
        <v>4301051439</v>
      </c>
      <c r="D103" s="754">
        <v>4680115880214</v>
      </c>
      <c r="E103" s="755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100</v>
      </c>
      <c r="L103" s="32"/>
      <c r="M103" s="33" t="s">
        <v>101</v>
      </c>
      <c r="N103" s="33"/>
      <c r="O103" s="32">
        <v>45</v>
      </c>
      <c r="P103" s="109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206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customHeight="1" x14ac:dyDescent="0.25">
      <c r="A104" s="54" t="s">
        <v>207</v>
      </c>
      <c r="B104" s="54" t="s">
        <v>209</v>
      </c>
      <c r="C104" s="31">
        <v>4301051687</v>
      </c>
      <c r="D104" s="754">
        <v>4680115880214</v>
      </c>
      <c r="E104" s="755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101</v>
      </c>
      <c r="N104" s="33"/>
      <c r="O104" s="32">
        <v>45</v>
      </c>
      <c r="P104" s="114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206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56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57"/>
      <c r="P105" s="770" t="s">
        <v>79</v>
      </c>
      <c r="Q105" s="771"/>
      <c r="R105" s="771"/>
      <c r="S105" s="771"/>
      <c r="T105" s="771"/>
      <c r="U105" s="771"/>
      <c r="V105" s="772"/>
      <c r="W105" s="37" t="s">
        <v>80</v>
      </c>
      <c r="X105" s="743">
        <f>IFERROR(X97/H97,"0")+IFERROR(X98/H98,"0")+IFERROR(X99/H99,"0")+IFERROR(X100/H100,"0")+IFERROR(X101/H101,"0")+IFERROR(X102/H102,"0")+IFERROR(X103/H103,"0")+IFERROR(X104/H104,"0")</f>
        <v>0</v>
      </c>
      <c r="Y105" s="743">
        <f>IFERROR(Y97/H97,"0")+IFERROR(Y98/H98,"0")+IFERROR(Y99/H99,"0")+IFERROR(Y100/H100,"0")+IFERROR(Y101/H101,"0")+IFERROR(Y102/H102,"0")+IFERROR(Y103/H103,"0")+IFERROR(Y104/H104,"0")</f>
        <v>0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57"/>
      <c r="P106" s="770" t="s">
        <v>79</v>
      </c>
      <c r="Q106" s="771"/>
      <c r="R106" s="771"/>
      <c r="S106" s="771"/>
      <c r="T106" s="771"/>
      <c r="U106" s="771"/>
      <c r="V106" s="772"/>
      <c r="W106" s="37" t="s">
        <v>68</v>
      </c>
      <c r="X106" s="743">
        <f>IFERROR(SUM(X97:X104),"0")</f>
        <v>0</v>
      </c>
      <c r="Y106" s="743">
        <f>IFERROR(SUM(Y97:Y104),"0")</f>
        <v>0</v>
      </c>
      <c r="Z106" s="37"/>
      <c r="AA106" s="744"/>
      <c r="AB106" s="744"/>
      <c r="AC106" s="744"/>
    </row>
    <row r="107" spans="1:68" ht="16.5" customHeight="1" x14ac:dyDescent="0.25">
      <c r="A107" s="786" t="s">
        <v>210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customHeight="1" x14ac:dyDescent="0.25">
      <c r="A108" s="763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customHeight="1" x14ac:dyDescent="0.25">
      <c r="A109" s="54" t="s">
        <v>211</v>
      </c>
      <c r="B109" s="54" t="s">
        <v>212</v>
      </c>
      <c r="C109" s="31">
        <v>4301011514</v>
      </c>
      <c r="D109" s="754">
        <v>4680115882133</v>
      </c>
      <c r="E109" s="755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93</v>
      </c>
      <c r="N109" s="33"/>
      <c r="O109" s="32">
        <v>50</v>
      </c>
      <c r="P109" s="9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213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214</v>
      </c>
      <c r="C110" s="31">
        <v>4301011703</v>
      </c>
      <c r="D110" s="754">
        <v>4680115882133</v>
      </c>
      <c r="E110" s="755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85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4301011417</v>
      </c>
      <c r="D111" s="754">
        <v>4680115880269</v>
      </c>
      <c r="E111" s="755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100</v>
      </c>
      <c r="L111" s="32"/>
      <c r="M111" s="33" t="s">
        <v>101</v>
      </c>
      <c r="N111" s="33"/>
      <c r="O111" s="32">
        <v>50</v>
      </c>
      <c r="P111" s="87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217</v>
      </c>
      <c r="B112" s="54" t="s">
        <v>218</v>
      </c>
      <c r="C112" s="31">
        <v>4301011415</v>
      </c>
      <c r="D112" s="754">
        <v>4680115880429</v>
      </c>
      <c r="E112" s="755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8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213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219</v>
      </c>
      <c r="B113" s="54" t="s">
        <v>220</v>
      </c>
      <c r="C113" s="31">
        <v>4301011462</v>
      </c>
      <c r="D113" s="754">
        <v>4680115881457</v>
      </c>
      <c r="E113" s="755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107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6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57"/>
      <c r="P114" s="770" t="s">
        <v>79</v>
      </c>
      <c r="Q114" s="771"/>
      <c r="R114" s="771"/>
      <c r="S114" s="771"/>
      <c r="T114" s="771"/>
      <c r="U114" s="771"/>
      <c r="V114" s="772"/>
      <c r="W114" s="37" t="s">
        <v>80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57"/>
      <c r="P115" s="770" t="s">
        <v>79</v>
      </c>
      <c r="Q115" s="771"/>
      <c r="R115" s="771"/>
      <c r="S115" s="771"/>
      <c r="T115" s="771"/>
      <c r="U115" s="771"/>
      <c r="V115" s="772"/>
      <c r="W115" s="37" t="s">
        <v>68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customHeight="1" x14ac:dyDescent="0.25">
      <c r="A116" s="763" t="s">
        <v>134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customHeight="1" x14ac:dyDescent="0.25">
      <c r="A117" s="54" t="s">
        <v>221</v>
      </c>
      <c r="B117" s="54" t="s">
        <v>222</v>
      </c>
      <c r="C117" s="31">
        <v>4301020345</v>
      </c>
      <c r="D117" s="754">
        <v>4680115881488</v>
      </c>
      <c r="E117" s="755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93</v>
      </c>
      <c r="N117" s="33"/>
      <c r="O117" s="32">
        <v>55</v>
      </c>
      <c r="P117" s="10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223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224</v>
      </c>
      <c r="B118" s="54" t="s">
        <v>225</v>
      </c>
      <c r="C118" s="31">
        <v>4301020346</v>
      </c>
      <c r="D118" s="754">
        <v>4680115882775</v>
      </c>
      <c r="E118" s="755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108</v>
      </c>
      <c r="L118" s="32"/>
      <c r="M118" s="33" t="s">
        <v>93</v>
      </c>
      <c r="N118" s="33"/>
      <c r="O118" s="32">
        <v>55</v>
      </c>
      <c r="P118" s="105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226</v>
      </c>
      <c r="B119" s="54" t="s">
        <v>227</v>
      </c>
      <c r="C119" s="31">
        <v>4301020344</v>
      </c>
      <c r="D119" s="754">
        <v>4680115880658</v>
      </c>
      <c r="E119" s="755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93</v>
      </c>
      <c r="N119" s="33"/>
      <c r="O119" s="32">
        <v>55</v>
      </c>
      <c r="P119" s="10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6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57"/>
      <c r="P120" s="770" t="s">
        <v>79</v>
      </c>
      <c r="Q120" s="771"/>
      <c r="R120" s="771"/>
      <c r="S120" s="771"/>
      <c r="T120" s="771"/>
      <c r="U120" s="771"/>
      <c r="V120" s="772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57"/>
      <c r="P121" s="770" t="s">
        <v>79</v>
      </c>
      <c r="Q121" s="771"/>
      <c r="R121" s="771"/>
      <c r="S121" s="771"/>
      <c r="T121" s="771"/>
      <c r="U121" s="771"/>
      <c r="V121" s="772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3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37.5" customHeight="1" x14ac:dyDescent="0.25">
      <c r="A123" s="54" t="s">
        <v>228</v>
      </c>
      <c r="B123" s="54" t="s">
        <v>229</v>
      </c>
      <c r="C123" s="31">
        <v>4301051360</v>
      </c>
      <c r="D123" s="754">
        <v>4607091385168</v>
      </c>
      <c r="E123" s="755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92</v>
      </c>
      <c r="L123" s="32"/>
      <c r="M123" s="33" t="s">
        <v>101</v>
      </c>
      <c r="N123" s="33"/>
      <c r="O123" s="32">
        <v>45</v>
      </c>
      <c r="P123" s="8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230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customHeight="1" x14ac:dyDescent="0.25">
      <c r="A124" s="54" t="s">
        <v>228</v>
      </c>
      <c r="B124" s="54" t="s">
        <v>231</v>
      </c>
      <c r="C124" s="31">
        <v>4301051625</v>
      </c>
      <c r="D124" s="754">
        <v>4607091385168</v>
      </c>
      <c r="E124" s="755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78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232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customHeight="1" x14ac:dyDescent="0.25">
      <c r="A125" s="54" t="s">
        <v>233</v>
      </c>
      <c r="B125" s="54" t="s">
        <v>234</v>
      </c>
      <c r="C125" s="31">
        <v>4301051742</v>
      </c>
      <c r="D125" s="754">
        <v>4680115884540</v>
      </c>
      <c r="E125" s="755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88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235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customHeight="1" x14ac:dyDescent="0.25">
      <c r="A126" s="54" t="s">
        <v>236</v>
      </c>
      <c r="B126" s="54" t="s">
        <v>237</v>
      </c>
      <c r="C126" s="31">
        <v>4301051362</v>
      </c>
      <c r="D126" s="754">
        <v>4607091383256</v>
      </c>
      <c r="E126" s="755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7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52"/>
      <c r="R126" s="752"/>
      <c r="S126" s="752"/>
      <c r="T126" s="753"/>
      <c r="U126" s="34"/>
      <c r="V126" s="34"/>
      <c r="W126" s="35" t="s">
        <v>68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230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238</v>
      </c>
      <c r="B127" s="54" t="s">
        <v>239</v>
      </c>
      <c r="C127" s="31">
        <v>4301051358</v>
      </c>
      <c r="D127" s="754">
        <v>4607091385748</v>
      </c>
      <c r="E127" s="755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83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0"/>
        <v>0</v>
      </c>
      <c r="Z127" s="36" t="str">
        <f>IFERROR(IF(Y127=0,"",ROUNDUP(Y127/H127,0)*0.00651),"")</f>
        <v/>
      </c>
      <c r="AA127" s="56"/>
      <c r="AB127" s="57"/>
      <c r="AC127" s="191" t="s">
        <v>230</v>
      </c>
      <c r="AG127" s="64"/>
      <c r="AJ127" s="68"/>
      <c r="AK127" s="68">
        <v>0</v>
      </c>
      <c r="BB127" s="192" t="s">
        <v>1</v>
      </c>
      <c r="BM127" s="64">
        <f t="shared" si="21"/>
        <v>0</v>
      </c>
      <c r="BN127" s="64">
        <f t="shared" si="22"/>
        <v>0</v>
      </c>
      <c r="BO127" s="64">
        <f t="shared" si="23"/>
        <v>0</v>
      </c>
      <c r="BP127" s="64">
        <f t="shared" si="24"/>
        <v>0</v>
      </c>
    </row>
    <row r="128" spans="1:68" ht="27" customHeight="1" x14ac:dyDescent="0.25">
      <c r="A128" s="54" t="s">
        <v>240</v>
      </c>
      <c r="B128" s="54" t="s">
        <v>241</v>
      </c>
      <c r="C128" s="31">
        <v>4301051740</v>
      </c>
      <c r="D128" s="754">
        <v>4680115884533</v>
      </c>
      <c r="E128" s="755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66</v>
      </c>
      <c r="L128" s="32"/>
      <c r="M128" s="33" t="s">
        <v>101</v>
      </c>
      <c r="N128" s="33"/>
      <c r="O128" s="32">
        <v>45</v>
      </c>
      <c r="P128" s="84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52"/>
      <c r="R128" s="752"/>
      <c r="S128" s="752"/>
      <c r="T128" s="753"/>
      <c r="U128" s="34"/>
      <c r="V128" s="34"/>
      <c r="W128" s="35" t="s">
        <v>68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235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customHeight="1" x14ac:dyDescent="0.25">
      <c r="A129" s="54" t="s">
        <v>242</v>
      </c>
      <c r="B129" s="54" t="s">
        <v>243</v>
      </c>
      <c r="C129" s="31">
        <v>4301051480</v>
      </c>
      <c r="D129" s="754">
        <v>4680115882645</v>
      </c>
      <c r="E129" s="755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66</v>
      </c>
      <c r="L129" s="32"/>
      <c r="M129" s="33" t="s">
        <v>67</v>
      </c>
      <c r="N129" s="33"/>
      <c r="O129" s="32">
        <v>40</v>
      </c>
      <c r="P129" s="10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244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56"/>
      <c r="B130" s="746"/>
      <c r="C130" s="746"/>
      <c r="D130" s="746"/>
      <c r="E130" s="746"/>
      <c r="F130" s="746"/>
      <c r="G130" s="746"/>
      <c r="H130" s="746"/>
      <c r="I130" s="746"/>
      <c r="J130" s="746"/>
      <c r="K130" s="746"/>
      <c r="L130" s="746"/>
      <c r="M130" s="746"/>
      <c r="N130" s="746"/>
      <c r="O130" s="757"/>
      <c r="P130" s="770" t="s">
        <v>79</v>
      </c>
      <c r="Q130" s="771"/>
      <c r="R130" s="771"/>
      <c r="S130" s="771"/>
      <c r="T130" s="771"/>
      <c r="U130" s="771"/>
      <c r="V130" s="772"/>
      <c r="W130" s="37" t="s">
        <v>80</v>
      </c>
      <c r="X130" s="743">
        <f>IFERROR(X123/H123,"0")+IFERROR(X124/H124,"0")+IFERROR(X125/H125,"0")+IFERROR(X126/H126,"0")+IFERROR(X127/H127,"0")+IFERROR(X128/H128,"0")+IFERROR(X129/H129,"0")</f>
        <v>0</v>
      </c>
      <c r="Y130" s="743">
        <f>IFERROR(Y123/H123,"0")+IFERROR(Y124/H124,"0")+IFERROR(Y125/H125,"0")+IFERROR(Y126/H126,"0")+IFERROR(Y127/H127,"0")+IFERROR(Y128/H128,"0")+IFERROR(Y129/H129,"0")</f>
        <v>0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</v>
      </c>
      <c r="AA130" s="744"/>
      <c r="AB130" s="744"/>
      <c r="AC130" s="744"/>
    </row>
    <row r="131" spans="1:68" x14ac:dyDescent="0.2">
      <c r="A131" s="746"/>
      <c r="B131" s="746"/>
      <c r="C131" s="746"/>
      <c r="D131" s="746"/>
      <c r="E131" s="746"/>
      <c r="F131" s="746"/>
      <c r="G131" s="746"/>
      <c r="H131" s="746"/>
      <c r="I131" s="746"/>
      <c r="J131" s="746"/>
      <c r="K131" s="746"/>
      <c r="L131" s="746"/>
      <c r="M131" s="746"/>
      <c r="N131" s="746"/>
      <c r="O131" s="757"/>
      <c r="P131" s="770" t="s">
        <v>79</v>
      </c>
      <c r="Q131" s="771"/>
      <c r="R131" s="771"/>
      <c r="S131" s="771"/>
      <c r="T131" s="771"/>
      <c r="U131" s="771"/>
      <c r="V131" s="772"/>
      <c r="W131" s="37" t="s">
        <v>68</v>
      </c>
      <c r="X131" s="743">
        <f>IFERROR(SUM(X123:X129),"0")</f>
        <v>0</v>
      </c>
      <c r="Y131" s="743">
        <f>IFERROR(SUM(Y123:Y129),"0")</f>
        <v>0</v>
      </c>
      <c r="Z131" s="37"/>
      <c r="AA131" s="744"/>
      <c r="AB131" s="744"/>
      <c r="AC131" s="744"/>
    </row>
    <row r="132" spans="1:68" ht="14.25" customHeight="1" x14ac:dyDescent="0.25">
      <c r="A132" s="763" t="s">
        <v>176</v>
      </c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6"/>
      <c r="P132" s="746"/>
      <c r="Q132" s="746"/>
      <c r="R132" s="746"/>
      <c r="S132" s="746"/>
      <c r="T132" s="746"/>
      <c r="U132" s="746"/>
      <c r="V132" s="746"/>
      <c r="W132" s="746"/>
      <c r="X132" s="746"/>
      <c r="Y132" s="746"/>
      <c r="Z132" s="746"/>
      <c r="AA132" s="737"/>
      <c r="AB132" s="737"/>
      <c r="AC132" s="737"/>
    </row>
    <row r="133" spans="1:68" ht="37.5" customHeight="1" x14ac:dyDescent="0.25">
      <c r="A133" s="54" t="s">
        <v>245</v>
      </c>
      <c r="B133" s="54" t="s">
        <v>246</v>
      </c>
      <c r="C133" s="31">
        <v>4301060356</v>
      </c>
      <c r="D133" s="754">
        <v>4680115882652</v>
      </c>
      <c r="E133" s="755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66</v>
      </c>
      <c r="L133" s="32"/>
      <c r="M133" s="33" t="s">
        <v>67</v>
      </c>
      <c r="N133" s="33"/>
      <c r="O133" s="32">
        <v>40</v>
      </c>
      <c r="P133" s="83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52"/>
      <c r="R133" s="752"/>
      <c r="S133" s="752"/>
      <c r="T133" s="753"/>
      <c r="U133" s="34"/>
      <c r="V133" s="34"/>
      <c r="W133" s="35" t="s">
        <v>68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247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249</v>
      </c>
      <c r="C134" s="31">
        <v>4301060317</v>
      </c>
      <c r="D134" s="754">
        <v>4680115880238</v>
      </c>
      <c r="E134" s="755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66</v>
      </c>
      <c r="L134" s="32"/>
      <c r="M134" s="33" t="s">
        <v>101</v>
      </c>
      <c r="N134" s="33"/>
      <c r="O134" s="32">
        <v>40</v>
      </c>
      <c r="P134" s="79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52"/>
      <c r="R134" s="752"/>
      <c r="S134" s="752"/>
      <c r="T134" s="753"/>
      <c r="U134" s="34"/>
      <c r="V134" s="34"/>
      <c r="W134" s="35" t="s">
        <v>68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250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56"/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57"/>
      <c r="P135" s="770" t="s">
        <v>79</v>
      </c>
      <c r="Q135" s="771"/>
      <c r="R135" s="771"/>
      <c r="S135" s="771"/>
      <c r="T135" s="771"/>
      <c r="U135" s="771"/>
      <c r="V135" s="772"/>
      <c r="W135" s="37" t="s">
        <v>80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x14ac:dyDescent="0.2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57"/>
      <c r="P136" s="770" t="s">
        <v>79</v>
      </c>
      <c r="Q136" s="771"/>
      <c r="R136" s="771"/>
      <c r="S136" s="771"/>
      <c r="T136" s="771"/>
      <c r="U136" s="771"/>
      <c r="V136" s="772"/>
      <c r="W136" s="37" t="s">
        <v>68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customHeight="1" x14ac:dyDescent="0.25">
      <c r="A137" s="786" t="s">
        <v>251</v>
      </c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746"/>
      <c r="Z137" s="746"/>
      <c r="AA137" s="736"/>
      <c r="AB137" s="736"/>
      <c r="AC137" s="736"/>
    </row>
    <row r="138" spans="1:68" ht="14.25" customHeight="1" x14ac:dyDescent="0.25">
      <c r="A138" s="763" t="s">
        <v>89</v>
      </c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6"/>
      <c r="P138" s="746"/>
      <c r="Q138" s="746"/>
      <c r="R138" s="746"/>
      <c r="S138" s="746"/>
      <c r="T138" s="746"/>
      <c r="U138" s="746"/>
      <c r="V138" s="746"/>
      <c r="W138" s="746"/>
      <c r="X138" s="746"/>
      <c r="Y138" s="746"/>
      <c r="Z138" s="746"/>
      <c r="AA138" s="737"/>
      <c r="AB138" s="737"/>
      <c r="AC138" s="737"/>
    </row>
    <row r="139" spans="1:68" ht="27" customHeight="1" x14ac:dyDescent="0.25">
      <c r="A139" s="54" t="s">
        <v>252</v>
      </c>
      <c r="B139" s="54" t="s">
        <v>253</v>
      </c>
      <c r="C139" s="31">
        <v>4301011564</v>
      </c>
      <c r="D139" s="754">
        <v>4680115882577</v>
      </c>
      <c r="E139" s="755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8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2"/>
      <c r="R139" s="752"/>
      <c r="S139" s="752"/>
      <c r="T139" s="753"/>
      <c r="U139" s="34"/>
      <c r="V139" s="34"/>
      <c r="W139" s="35" t="s">
        <v>68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254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252</v>
      </c>
      <c r="B140" s="54" t="s">
        <v>255</v>
      </c>
      <c r="C140" s="31">
        <v>4301011562</v>
      </c>
      <c r="D140" s="754">
        <v>4680115882577</v>
      </c>
      <c r="E140" s="755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66</v>
      </c>
      <c r="L140" s="32"/>
      <c r="M140" s="33" t="s">
        <v>84</v>
      </c>
      <c r="N140" s="33"/>
      <c r="O140" s="32">
        <v>90</v>
      </c>
      <c r="P140" s="101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52"/>
      <c r="R140" s="752"/>
      <c r="S140" s="752"/>
      <c r="T140" s="753"/>
      <c r="U140" s="34"/>
      <c r="V140" s="34"/>
      <c r="W140" s="35" t="s">
        <v>68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254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56"/>
      <c r="B141" s="746"/>
      <c r="C141" s="746"/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57"/>
      <c r="P141" s="770" t="s">
        <v>79</v>
      </c>
      <c r="Q141" s="771"/>
      <c r="R141" s="771"/>
      <c r="S141" s="771"/>
      <c r="T141" s="771"/>
      <c r="U141" s="771"/>
      <c r="V141" s="772"/>
      <c r="W141" s="37" t="s">
        <v>80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x14ac:dyDescent="0.2">
      <c r="A142" s="746"/>
      <c r="B142" s="746"/>
      <c r="C142" s="746"/>
      <c r="D142" s="746"/>
      <c r="E142" s="746"/>
      <c r="F142" s="746"/>
      <c r="G142" s="746"/>
      <c r="H142" s="746"/>
      <c r="I142" s="746"/>
      <c r="J142" s="746"/>
      <c r="K142" s="746"/>
      <c r="L142" s="746"/>
      <c r="M142" s="746"/>
      <c r="N142" s="746"/>
      <c r="O142" s="757"/>
      <c r="P142" s="770" t="s">
        <v>79</v>
      </c>
      <c r="Q142" s="771"/>
      <c r="R142" s="771"/>
      <c r="S142" s="771"/>
      <c r="T142" s="771"/>
      <c r="U142" s="771"/>
      <c r="V142" s="772"/>
      <c r="W142" s="37" t="s">
        <v>68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customHeight="1" x14ac:dyDescent="0.25">
      <c r="A143" s="763" t="s">
        <v>145</v>
      </c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6"/>
      <c r="P143" s="746"/>
      <c r="Q143" s="746"/>
      <c r="R143" s="746"/>
      <c r="S143" s="746"/>
      <c r="T143" s="746"/>
      <c r="U143" s="746"/>
      <c r="V143" s="746"/>
      <c r="W143" s="746"/>
      <c r="X143" s="746"/>
      <c r="Y143" s="746"/>
      <c r="Z143" s="746"/>
      <c r="AA143" s="737"/>
      <c r="AB143" s="737"/>
      <c r="AC143" s="737"/>
    </row>
    <row r="144" spans="1:68" ht="27" customHeight="1" x14ac:dyDescent="0.25">
      <c r="A144" s="54" t="s">
        <v>256</v>
      </c>
      <c r="B144" s="54" t="s">
        <v>257</v>
      </c>
      <c r="C144" s="31">
        <v>4301031234</v>
      </c>
      <c r="D144" s="754">
        <v>4680115883444</v>
      </c>
      <c r="E144" s="755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11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2"/>
      <c r="R144" s="752"/>
      <c r="S144" s="752"/>
      <c r="T144" s="753"/>
      <c r="U144" s="34"/>
      <c r="V144" s="34"/>
      <c r="W144" s="35" t="s">
        <v>68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258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256</v>
      </c>
      <c r="B145" s="54" t="s">
        <v>259</v>
      </c>
      <c r="C145" s="31">
        <v>4301031235</v>
      </c>
      <c r="D145" s="754">
        <v>4680115883444</v>
      </c>
      <c r="E145" s="755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66</v>
      </c>
      <c r="L145" s="32"/>
      <c r="M145" s="33" t="s">
        <v>84</v>
      </c>
      <c r="N145" s="33"/>
      <c r="O145" s="32">
        <v>90</v>
      </c>
      <c r="P145" s="11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52"/>
      <c r="R145" s="752"/>
      <c r="S145" s="752"/>
      <c r="T145" s="753"/>
      <c r="U145" s="34"/>
      <c r="V145" s="34"/>
      <c r="W145" s="35" t="s">
        <v>68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258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56"/>
      <c r="B146" s="746"/>
      <c r="C146" s="746"/>
      <c r="D146" s="746"/>
      <c r="E146" s="746"/>
      <c r="F146" s="746"/>
      <c r="G146" s="746"/>
      <c r="H146" s="746"/>
      <c r="I146" s="746"/>
      <c r="J146" s="746"/>
      <c r="K146" s="746"/>
      <c r="L146" s="746"/>
      <c r="M146" s="746"/>
      <c r="N146" s="746"/>
      <c r="O146" s="757"/>
      <c r="P146" s="770" t="s">
        <v>79</v>
      </c>
      <c r="Q146" s="771"/>
      <c r="R146" s="771"/>
      <c r="S146" s="771"/>
      <c r="T146" s="771"/>
      <c r="U146" s="771"/>
      <c r="V146" s="772"/>
      <c r="W146" s="37" t="s">
        <v>80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x14ac:dyDescent="0.2">
      <c r="A147" s="746"/>
      <c r="B147" s="746"/>
      <c r="C147" s="746"/>
      <c r="D147" s="746"/>
      <c r="E147" s="746"/>
      <c r="F147" s="746"/>
      <c r="G147" s="746"/>
      <c r="H147" s="746"/>
      <c r="I147" s="746"/>
      <c r="J147" s="746"/>
      <c r="K147" s="746"/>
      <c r="L147" s="746"/>
      <c r="M147" s="746"/>
      <c r="N147" s="746"/>
      <c r="O147" s="757"/>
      <c r="P147" s="770" t="s">
        <v>79</v>
      </c>
      <c r="Q147" s="771"/>
      <c r="R147" s="771"/>
      <c r="S147" s="771"/>
      <c r="T147" s="771"/>
      <c r="U147" s="771"/>
      <c r="V147" s="772"/>
      <c r="W147" s="37" t="s">
        <v>68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customHeight="1" x14ac:dyDescent="0.25">
      <c r="A148" s="763" t="s">
        <v>63</v>
      </c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6"/>
      <c r="P148" s="746"/>
      <c r="Q148" s="746"/>
      <c r="R148" s="746"/>
      <c r="S148" s="746"/>
      <c r="T148" s="746"/>
      <c r="U148" s="746"/>
      <c r="V148" s="746"/>
      <c r="W148" s="746"/>
      <c r="X148" s="746"/>
      <c r="Y148" s="746"/>
      <c r="Z148" s="746"/>
      <c r="AA148" s="737"/>
      <c r="AB148" s="737"/>
      <c r="AC148" s="737"/>
    </row>
    <row r="149" spans="1:68" ht="16.5" customHeight="1" x14ac:dyDescent="0.25">
      <c r="A149" s="54" t="s">
        <v>260</v>
      </c>
      <c r="B149" s="54" t="s">
        <v>261</v>
      </c>
      <c r="C149" s="31">
        <v>4301051477</v>
      </c>
      <c r="D149" s="754">
        <v>4680115882584</v>
      </c>
      <c r="E149" s="755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77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52"/>
      <c r="R149" s="752"/>
      <c r="S149" s="752"/>
      <c r="T149" s="753"/>
      <c r="U149" s="34"/>
      <c r="V149" s="34"/>
      <c r="W149" s="35" t="s">
        <v>68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254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260</v>
      </c>
      <c r="B150" s="54" t="s">
        <v>262</v>
      </c>
      <c r="C150" s="31">
        <v>4301051476</v>
      </c>
      <c r="D150" s="754">
        <v>4680115882584</v>
      </c>
      <c r="E150" s="755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66</v>
      </c>
      <c r="L150" s="32"/>
      <c r="M150" s="33" t="s">
        <v>84</v>
      </c>
      <c r="N150" s="33"/>
      <c r="O150" s="32">
        <v>60</v>
      </c>
      <c r="P150" s="11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52"/>
      <c r="R150" s="752"/>
      <c r="S150" s="752"/>
      <c r="T150" s="753"/>
      <c r="U150" s="34"/>
      <c r="V150" s="34"/>
      <c r="W150" s="35" t="s">
        <v>68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56"/>
      <c r="B151" s="746"/>
      <c r="C151" s="746"/>
      <c r="D151" s="746"/>
      <c r="E151" s="746"/>
      <c r="F151" s="746"/>
      <c r="G151" s="746"/>
      <c r="H151" s="746"/>
      <c r="I151" s="746"/>
      <c r="J151" s="746"/>
      <c r="K151" s="746"/>
      <c r="L151" s="746"/>
      <c r="M151" s="746"/>
      <c r="N151" s="746"/>
      <c r="O151" s="757"/>
      <c r="P151" s="770" t="s">
        <v>79</v>
      </c>
      <c r="Q151" s="771"/>
      <c r="R151" s="771"/>
      <c r="S151" s="771"/>
      <c r="T151" s="771"/>
      <c r="U151" s="771"/>
      <c r="V151" s="772"/>
      <c r="W151" s="37" t="s">
        <v>80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x14ac:dyDescent="0.2">
      <c r="A152" s="746"/>
      <c r="B152" s="746"/>
      <c r="C152" s="746"/>
      <c r="D152" s="746"/>
      <c r="E152" s="746"/>
      <c r="F152" s="746"/>
      <c r="G152" s="746"/>
      <c r="H152" s="746"/>
      <c r="I152" s="746"/>
      <c r="J152" s="746"/>
      <c r="K152" s="746"/>
      <c r="L152" s="746"/>
      <c r="M152" s="746"/>
      <c r="N152" s="746"/>
      <c r="O152" s="757"/>
      <c r="P152" s="770" t="s">
        <v>79</v>
      </c>
      <c r="Q152" s="771"/>
      <c r="R152" s="771"/>
      <c r="S152" s="771"/>
      <c r="T152" s="771"/>
      <c r="U152" s="771"/>
      <c r="V152" s="772"/>
      <c r="W152" s="37" t="s">
        <v>68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customHeight="1" x14ac:dyDescent="0.25">
      <c r="A153" s="786" t="s">
        <v>87</v>
      </c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6"/>
      <c r="P153" s="746"/>
      <c r="Q153" s="746"/>
      <c r="R153" s="746"/>
      <c r="S153" s="746"/>
      <c r="T153" s="746"/>
      <c r="U153" s="746"/>
      <c r="V153" s="746"/>
      <c r="W153" s="746"/>
      <c r="X153" s="746"/>
      <c r="Y153" s="746"/>
      <c r="Z153" s="746"/>
      <c r="AA153" s="736"/>
      <c r="AB153" s="736"/>
      <c r="AC153" s="736"/>
    </row>
    <row r="154" spans="1:68" ht="14.25" customHeight="1" x14ac:dyDescent="0.25">
      <c r="A154" s="763" t="s">
        <v>89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737"/>
      <c r="AB154" s="737"/>
      <c r="AC154" s="737"/>
    </row>
    <row r="155" spans="1:68" ht="27" customHeight="1" x14ac:dyDescent="0.25">
      <c r="A155" s="54" t="s">
        <v>263</v>
      </c>
      <c r="B155" s="54" t="s">
        <v>264</v>
      </c>
      <c r="C155" s="31">
        <v>4301011705</v>
      </c>
      <c r="D155" s="754">
        <v>4607091384604</v>
      </c>
      <c r="E155" s="755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100</v>
      </c>
      <c r="L155" s="32"/>
      <c r="M155" s="33" t="s">
        <v>93</v>
      </c>
      <c r="N155" s="33"/>
      <c r="O155" s="32">
        <v>50</v>
      </c>
      <c r="P155" s="115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52"/>
      <c r="R155" s="752"/>
      <c r="S155" s="752"/>
      <c r="T155" s="753"/>
      <c r="U155" s="34"/>
      <c r="V155" s="34"/>
      <c r="W155" s="35" t="s">
        <v>68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265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56"/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57"/>
      <c r="P156" s="770" t="s">
        <v>79</v>
      </c>
      <c r="Q156" s="771"/>
      <c r="R156" s="771"/>
      <c r="S156" s="771"/>
      <c r="T156" s="771"/>
      <c r="U156" s="771"/>
      <c r="V156" s="772"/>
      <c r="W156" s="37" t="s">
        <v>80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x14ac:dyDescent="0.2">
      <c r="A157" s="746"/>
      <c r="B157" s="746"/>
      <c r="C157" s="746"/>
      <c r="D157" s="746"/>
      <c r="E157" s="746"/>
      <c r="F157" s="746"/>
      <c r="G157" s="746"/>
      <c r="H157" s="746"/>
      <c r="I157" s="746"/>
      <c r="J157" s="746"/>
      <c r="K157" s="746"/>
      <c r="L157" s="746"/>
      <c r="M157" s="746"/>
      <c r="N157" s="746"/>
      <c r="O157" s="757"/>
      <c r="P157" s="770" t="s">
        <v>79</v>
      </c>
      <c r="Q157" s="771"/>
      <c r="R157" s="771"/>
      <c r="S157" s="771"/>
      <c r="T157" s="771"/>
      <c r="U157" s="771"/>
      <c r="V157" s="772"/>
      <c r="W157" s="37" t="s">
        <v>68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customHeight="1" x14ac:dyDescent="0.25">
      <c r="A158" s="763" t="s">
        <v>145</v>
      </c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6"/>
      <c r="P158" s="746"/>
      <c r="Q158" s="746"/>
      <c r="R158" s="746"/>
      <c r="S158" s="746"/>
      <c r="T158" s="746"/>
      <c r="U158" s="746"/>
      <c r="V158" s="746"/>
      <c r="W158" s="746"/>
      <c r="X158" s="746"/>
      <c r="Y158" s="746"/>
      <c r="Z158" s="746"/>
      <c r="AA158" s="737"/>
      <c r="AB158" s="737"/>
      <c r="AC158" s="737"/>
    </row>
    <row r="159" spans="1:68" ht="16.5" customHeight="1" x14ac:dyDescent="0.25">
      <c r="A159" s="54" t="s">
        <v>266</v>
      </c>
      <c r="B159" s="54" t="s">
        <v>267</v>
      </c>
      <c r="C159" s="31">
        <v>4301030895</v>
      </c>
      <c r="D159" s="754">
        <v>4607091387667</v>
      </c>
      <c r="E159" s="755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92</v>
      </c>
      <c r="L159" s="32"/>
      <c r="M159" s="33" t="s">
        <v>93</v>
      </c>
      <c r="N159" s="33"/>
      <c r="O159" s="32">
        <v>40</v>
      </c>
      <c r="P159" s="9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52"/>
      <c r="R159" s="752"/>
      <c r="S159" s="752"/>
      <c r="T159" s="753"/>
      <c r="U159" s="34"/>
      <c r="V159" s="34"/>
      <c r="W159" s="35" t="s">
        <v>68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268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4301030961</v>
      </c>
      <c r="D160" s="754">
        <v>4607091387636</v>
      </c>
      <c r="E160" s="755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100</v>
      </c>
      <c r="L160" s="32"/>
      <c r="M160" s="33" t="s">
        <v>67</v>
      </c>
      <c r="N160" s="33"/>
      <c r="O160" s="32">
        <v>40</v>
      </c>
      <c r="P160" s="11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52"/>
      <c r="R160" s="752"/>
      <c r="S160" s="752"/>
      <c r="T160" s="753"/>
      <c r="U160" s="34"/>
      <c r="V160" s="34"/>
      <c r="W160" s="35" t="s">
        <v>68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272</v>
      </c>
      <c r="B161" s="54" t="s">
        <v>273</v>
      </c>
      <c r="C161" s="31">
        <v>4301030963</v>
      </c>
      <c r="D161" s="754">
        <v>4607091382426</v>
      </c>
      <c r="E161" s="755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67</v>
      </c>
      <c r="N161" s="33"/>
      <c r="O161" s="32">
        <v>40</v>
      </c>
      <c r="P161" s="7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274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275</v>
      </c>
      <c r="B162" s="54" t="s">
        <v>276</v>
      </c>
      <c r="C162" s="31">
        <v>4301030962</v>
      </c>
      <c r="D162" s="754">
        <v>4607091386547</v>
      </c>
      <c r="E162" s="755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108</v>
      </c>
      <c r="L162" s="32"/>
      <c r="M162" s="33" t="s">
        <v>67</v>
      </c>
      <c r="N162" s="33"/>
      <c r="O162" s="32">
        <v>40</v>
      </c>
      <c r="P162" s="8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271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277</v>
      </c>
      <c r="B163" s="54" t="s">
        <v>278</v>
      </c>
      <c r="C163" s="31">
        <v>4301030964</v>
      </c>
      <c r="D163" s="754">
        <v>4607091382464</v>
      </c>
      <c r="E163" s="755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108</v>
      </c>
      <c r="L163" s="32"/>
      <c r="M163" s="33" t="s">
        <v>67</v>
      </c>
      <c r="N163" s="33"/>
      <c r="O163" s="32">
        <v>40</v>
      </c>
      <c r="P163" s="9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274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56"/>
      <c r="B164" s="746"/>
      <c r="C164" s="746"/>
      <c r="D164" s="746"/>
      <c r="E164" s="746"/>
      <c r="F164" s="746"/>
      <c r="G164" s="746"/>
      <c r="H164" s="746"/>
      <c r="I164" s="746"/>
      <c r="J164" s="746"/>
      <c r="K164" s="746"/>
      <c r="L164" s="746"/>
      <c r="M164" s="746"/>
      <c r="N164" s="746"/>
      <c r="O164" s="757"/>
      <c r="P164" s="770" t="s">
        <v>79</v>
      </c>
      <c r="Q164" s="771"/>
      <c r="R164" s="771"/>
      <c r="S164" s="771"/>
      <c r="T164" s="771"/>
      <c r="U164" s="771"/>
      <c r="V164" s="772"/>
      <c r="W164" s="37" t="s">
        <v>80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x14ac:dyDescent="0.2">
      <c r="A165" s="746"/>
      <c r="B165" s="746"/>
      <c r="C165" s="746"/>
      <c r="D165" s="746"/>
      <c r="E165" s="746"/>
      <c r="F165" s="746"/>
      <c r="G165" s="746"/>
      <c r="H165" s="746"/>
      <c r="I165" s="746"/>
      <c r="J165" s="746"/>
      <c r="K165" s="746"/>
      <c r="L165" s="746"/>
      <c r="M165" s="746"/>
      <c r="N165" s="746"/>
      <c r="O165" s="757"/>
      <c r="P165" s="770" t="s">
        <v>79</v>
      </c>
      <c r="Q165" s="771"/>
      <c r="R165" s="771"/>
      <c r="S165" s="771"/>
      <c r="T165" s="771"/>
      <c r="U165" s="771"/>
      <c r="V165" s="772"/>
      <c r="W165" s="37" t="s">
        <v>68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customHeight="1" x14ac:dyDescent="0.25">
      <c r="A166" s="763" t="s">
        <v>63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737"/>
      <c r="AB166" s="737"/>
      <c r="AC166" s="737"/>
    </row>
    <row r="167" spans="1:68" ht="16.5" customHeight="1" x14ac:dyDescent="0.25">
      <c r="A167" s="54" t="s">
        <v>279</v>
      </c>
      <c r="B167" s="54" t="s">
        <v>280</v>
      </c>
      <c r="C167" s="31">
        <v>4301051653</v>
      </c>
      <c r="D167" s="754">
        <v>4607091386264</v>
      </c>
      <c r="E167" s="755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66</v>
      </c>
      <c r="L167" s="32"/>
      <c r="M167" s="33" t="s">
        <v>101</v>
      </c>
      <c r="N167" s="33"/>
      <c r="O167" s="32">
        <v>31</v>
      </c>
      <c r="P167" s="10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52"/>
      <c r="R167" s="752"/>
      <c r="S167" s="752"/>
      <c r="T167" s="753"/>
      <c r="U167" s="34"/>
      <c r="V167" s="34"/>
      <c r="W167" s="35" t="s">
        <v>68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282</v>
      </c>
      <c r="B168" s="54" t="s">
        <v>283</v>
      </c>
      <c r="C168" s="31">
        <v>4301051313</v>
      </c>
      <c r="D168" s="754">
        <v>4607091385427</v>
      </c>
      <c r="E168" s="755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66</v>
      </c>
      <c r="L168" s="32"/>
      <c r="M168" s="33" t="s">
        <v>67</v>
      </c>
      <c r="N168" s="33"/>
      <c r="O168" s="32">
        <v>40</v>
      </c>
      <c r="P168" s="10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52"/>
      <c r="R168" s="752"/>
      <c r="S168" s="752"/>
      <c r="T168" s="753"/>
      <c r="U168" s="34"/>
      <c r="V168" s="34"/>
      <c r="W168" s="35" t="s">
        <v>68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56"/>
      <c r="B169" s="746"/>
      <c r="C169" s="746"/>
      <c r="D169" s="746"/>
      <c r="E169" s="746"/>
      <c r="F169" s="746"/>
      <c r="G169" s="746"/>
      <c r="H169" s="746"/>
      <c r="I169" s="746"/>
      <c r="J169" s="746"/>
      <c r="K169" s="746"/>
      <c r="L169" s="746"/>
      <c r="M169" s="746"/>
      <c r="N169" s="746"/>
      <c r="O169" s="757"/>
      <c r="P169" s="770" t="s">
        <v>79</v>
      </c>
      <c r="Q169" s="771"/>
      <c r="R169" s="771"/>
      <c r="S169" s="771"/>
      <c r="T169" s="771"/>
      <c r="U169" s="771"/>
      <c r="V169" s="772"/>
      <c r="W169" s="37" t="s">
        <v>80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x14ac:dyDescent="0.2">
      <c r="A170" s="746"/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57"/>
      <c r="P170" s="770" t="s">
        <v>79</v>
      </c>
      <c r="Q170" s="771"/>
      <c r="R170" s="771"/>
      <c r="S170" s="771"/>
      <c r="T170" s="771"/>
      <c r="U170" s="771"/>
      <c r="V170" s="772"/>
      <c r="W170" s="37" t="s">
        <v>68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customHeight="1" x14ac:dyDescent="0.2">
      <c r="A171" s="921" t="s">
        <v>285</v>
      </c>
      <c r="B171" s="922"/>
      <c r="C171" s="922"/>
      <c r="D171" s="922"/>
      <c r="E171" s="922"/>
      <c r="F171" s="922"/>
      <c r="G171" s="922"/>
      <c r="H171" s="922"/>
      <c r="I171" s="922"/>
      <c r="J171" s="922"/>
      <c r="K171" s="922"/>
      <c r="L171" s="922"/>
      <c r="M171" s="922"/>
      <c r="N171" s="922"/>
      <c r="O171" s="922"/>
      <c r="P171" s="922"/>
      <c r="Q171" s="922"/>
      <c r="R171" s="922"/>
      <c r="S171" s="922"/>
      <c r="T171" s="922"/>
      <c r="U171" s="922"/>
      <c r="V171" s="922"/>
      <c r="W171" s="922"/>
      <c r="X171" s="922"/>
      <c r="Y171" s="922"/>
      <c r="Z171" s="922"/>
      <c r="AA171" s="48"/>
      <c r="AB171" s="48"/>
      <c r="AC171" s="48"/>
    </row>
    <row r="172" spans="1:68" ht="16.5" customHeight="1" x14ac:dyDescent="0.25">
      <c r="A172" s="786" t="s">
        <v>286</v>
      </c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6"/>
      <c r="P172" s="746"/>
      <c r="Q172" s="746"/>
      <c r="R172" s="746"/>
      <c r="S172" s="746"/>
      <c r="T172" s="746"/>
      <c r="U172" s="746"/>
      <c r="V172" s="746"/>
      <c r="W172" s="746"/>
      <c r="X172" s="746"/>
      <c r="Y172" s="746"/>
      <c r="Z172" s="746"/>
      <c r="AA172" s="736"/>
      <c r="AB172" s="736"/>
      <c r="AC172" s="736"/>
    </row>
    <row r="173" spans="1:68" ht="14.25" customHeight="1" x14ac:dyDescent="0.25">
      <c r="A173" s="763" t="s">
        <v>134</v>
      </c>
      <c r="B173" s="746"/>
      <c r="C173" s="746"/>
      <c r="D173" s="746"/>
      <c r="E173" s="746"/>
      <c r="F173" s="746"/>
      <c r="G173" s="746"/>
      <c r="H173" s="746"/>
      <c r="I173" s="746"/>
      <c r="J173" s="746"/>
      <c r="K173" s="746"/>
      <c r="L173" s="746"/>
      <c r="M173" s="746"/>
      <c r="N173" s="746"/>
      <c r="O173" s="746"/>
      <c r="P173" s="746"/>
      <c r="Q173" s="746"/>
      <c r="R173" s="746"/>
      <c r="S173" s="746"/>
      <c r="T173" s="746"/>
      <c r="U173" s="746"/>
      <c r="V173" s="746"/>
      <c r="W173" s="746"/>
      <c r="X173" s="746"/>
      <c r="Y173" s="746"/>
      <c r="Z173" s="746"/>
      <c r="AA173" s="737"/>
      <c r="AB173" s="737"/>
      <c r="AC173" s="737"/>
    </row>
    <row r="174" spans="1:68" ht="27" customHeight="1" x14ac:dyDescent="0.25">
      <c r="A174" s="54" t="s">
        <v>287</v>
      </c>
      <c r="B174" s="54" t="s">
        <v>288</v>
      </c>
      <c r="C174" s="31">
        <v>4301020323</v>
      </c>
      <c r="D174" s="754">
        <v>4680115886223</v>
      </c>
      <c r="E174" s="755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108</v>
      </c>
      <c r="L174" s="32"/>
      <c r="M174" s="33" t="s">
        <v>67</v>
      </c>
      <c r="N174" s="33"/>
      <c r="O174" s="32">
        <v>40</v>
      </c>
      <c r="P174" s="7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52"/>
      <c r="R174" s="752"/>
      <c r="S174" s="752"/>
      <c r="T174" s="753"/>
      <c r="U174" s="34"/>
      <c r="V174" s="34"/>
      <c r="W174" s="35" t="s">
        <v>68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289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56"/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57"/>
      <c r="P175" s="770" t="s">
        <v>79</v>
      </c>
      <c r="Q175" s="771"/>
      <c r="R175" s="771"/>
      <c r="S175" s="771"/>
      <c r="T175" s="771"/>
      <c r="U175" s="771"/>
      <c r="V175" s="772"/>
      <c r="W175" s="37" t="s">
        <v>80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x14ac:dyDescent="0.2">
      <c r="A176" s="746"/>
      <c r="B176" s="746"/>
      <c r="C176" s="746"/>
      <c r="D176" s="746"/>
      <c r="E176" s="746"/>
      <c r="F176" s="746"/>
      <c r="G176" s="746"/>
      <c r="H176" s="746"/>
      <c r="I176" s="746"/>
      <c r="J176" s="746"/>
      <c r="K176" s="746"/>
      <c r="L176" s="746"/>
      <c r="M176" s="746"/>
      <c r="N176" s="746"/>
      <c r="O176" s="757"/>
      <c r="P176" s="770" t="s">
        <v>79</v>
      </c>
      <c r="Q176" s="771"/>
      <c r="R176" s="771"/>
      <c r="S176" s="771"/>
      <c r="T176" s="771"/>
      <c r="U176" s="771"/>
      <c r="V176" s="772"/>
      <c r="W176" s="37" t="s">
        <v>68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customHeight="1" x14ac:dyDescent="0.25">
      <c r="A177" s="763" t="s">
        <v>145</v>
      </c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6"/>
      <c r="P177" s="746"/>
      <c r="Q177" s="746"/>
      <c r="R177" s="746"/>
      <c r="S177" s="746"/>
      <c r="T177" s="746"/>
      <c r="U177" s="746"/>
      <c r="V177" s="746"/>
      <c r="W177" s="746"/>
      <c r="X177" s="746"/>
      <c r="Y177" s="746"/>
      <c r="Z177" s="746"/>
      <c r="AA177" s="737"/>
      <c r="AB177" s="737"/>
      <c r="AC177" s="737"/>
    </row>
    <row r="178" spans="1:68" ht="27" customHeight="1" x14ac:dyDescent="0.25">
      <c r="A178" s="54" t="s">
        <v>290</v>
      </c>
      <c r="B178" s="54" t="s">
        <v>291</v>
      </c>
      <c r="C178" s="31">
        <v>4301031399</v>
      </c>
      <c r="D178" s="754">
        <v>4680115886537</v>
      </c>
      <c r="E178" s="755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108</v>
      </c>
      <c r="L178" s="32"/>
      <c r="M178" s="33" t="s">
        <v>67</v>
      </c>
      <c r="N178" s="33"/>
      <c r="O178" s="32">
        <v>40</v>
      </c>
      <c r="P178" s="858" t="s">
        <v>292</v>
      </c>
      <c r="Q178" s="752"/>
      <c r="R178" s="752"/>
      <c r="S178" s="752"/>
      <c r="T178" s="753"/>
      <c r="U178" s="34"/>
      <c r="V178" s="34"/>
      <c r="W178" s="35" t="s">
        <v>68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293</v>
      </c>
      <c r="AC178" s="231" t="s">
        <v>294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295</v>
      </c>
      <c r="B179" s="54" t="s">
        <v>296</v>
      </c>
      <c r="C179" s="31">
        <v>4301031191</v>
      </c>
      <c r="D179" s="754">
        <v>4680115880993</v>
      </c>
      <c r="E179" s="755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52"/>
      <c r="R179" s="752"/>
      <c r="S179" s="752"/>
      <c r="T179" s="753"/>
      <c r="U179" s="34"/>
      <c r="V179" s="34"/>
      <c r="W179" s="35" t="s">
        <v>68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297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customHeight="1" x14ac:dyDescent="0.25">
      <c r="A180" s="54" t="s">
        <v>298</v>
      </c>
      <c r="B180" s="54" t="s">
        <v>299</v>
      </c>
      <c r="C180" s="31">
        <v>4301031204</v>
      </c>
      <c r="D180" s="754">
        <v>4680115881761</v>
      </c>
      <c r="E180" s="755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100</v>
      </c>
      <c r="L180" s="32"/>
      <c r="M180" s="33" t="s">
        <v>67</v>
      </c>
      <c r="N180" s="33"/>
      <c r="O180" s="32">
        <v>40</v>
      </c>
      <c r="P180" s="10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4301031201</v>
      </c>
      <c r="D181" s="754">
        <v>4680115881563</v>
      </c>
      <c r="E181" s="755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8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4301031199</v>
      </c>
      <c r="D182" s="754">
        <v>4680115880986</v>
      </c>
      <c r="E182" s="755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108</v>
      </c>
      <c r="L182" s="32"/>
      <c r="M182" s="33" t="s">
        <v>67</v>
      </c>
      <c r="N182" s="33"/>
      <c r="O182" s="32">
        <v>40</v>
      </c>
      <c r="P182" s="10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297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4301031205</v>
      </c>
      <c r="D183" s="754">
        <v>4680115881785</v>
      </c>
      <c r="E183" s="755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108</v>
      </c>
      <c r="L183" s="32"/>
      <c r="M183" s="33" t="s">
        <v>67</v>
      </c>
      <c r="N183" s="33"/>
      <c r="O183" s="32">
        <v>40</v>
      </c>
      <c r="P183" s="8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4301031202</v>
      </c>
      <c r="D184" s="754">
        <v>4680115881679</v>
      </c>
      <c r="E184" s="755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108</v>
      </c>
      <c r="L184" s="32"/>
      <c r="M184" s="33" t="s">
        <v>67</v>
      </c>
      <c r="N184" s="33"/>
      <c r="O184" s="32">
        <v>40</v>
      </c>
      <c r="P184" s="11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4301031158</v>
      </c>
      <c r="D185" s="754">
        <v>4680115880191</v>
      </c>
      <c r="E185" s="755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66</v>
      </c>
      <c r="L185" s="32"/>
      <c r="M185" s="33" t="s">
        <v>67</v>
      </c>
      <c r="N185" s="33"/>
      <c r="O185" s="32">
        <v>40</v>
      </c>
      <c r="P185" s="10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303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customHeight="1" x14ac:dyDescent="0.25">
      <c r="A186" s="54" t="s">
        <v>312</v>
      </c>
      <c r="B186" s="54" t="s">
        <v>313</v>
      </c>
      <c r="C186" s="31">
        <v>4301031245</v>
      </c>
      <c r="D186" s="754">
        <v>4680115883963</v>
      </c>
      <c r="E186" s="755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8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314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56"/>
      <c r="B187" s="746"/>
      <c r="C187" s="746"/>
      <c r="D187" s="746"/>
      <c r="E187" s="746"/>
      <c r="F187" s="746"/>
      <c r="G187" s="746"/>
      <c r="H187" s="746"/>
      <c r="I187" s="746"/>
      <c r="J187" s="746"/>
      <c r="K187" s="746"/>
      <c r="L187" s="746"/>
      <c r="M187" s="746"/>
      <c r="N187" s="746"/>
      <c r="O187" s="757"/>
      <c r="P187" s="770" t="s">
        <v>79</v>
      </c>
      <c r="Q187" s="771"/>
      <c r="R187" s="771"/>
      <c r="S187" s="771"/>
      <c r="T187" s="771"/>
      <c r="U187" s="771"/>
      <c r="V187" s="772"/>
      <c r="W187" s="37" t="s">
        <v>80</v>
      </c>
      <c r="X187" s="743">
        <f>IFERROR(X178/H178,"0")+IFERROR(X179/H179,"0")+IFERROR(X180/H180,"0")+IFERROR(X181/H181,"0")+IFERROR(X182/H182,"0")+IFERROR(X183/H183,"0")+IFERROR(X184/H184,"0")+IFERROR(X185/H185,"0")+IFERROR(X186/H186,"0")</f>
        <v>0</v>
      </c>
      <c r="Y187" s="743">
        <f>IFERROR(Y178/H178,"0")+IFERROR(Y179/H179,"0")+IFERROR(Y180/H180,"0")+IFERROR(Y181/H181,"0")+IFERROR(Y182/H182,"0")+IFERROR(Y183/H183,"0")+IFERROR(Y184/H184,"0")+IFERROR(Y185/H185,"0")+IFERROR(Y186/H186,"0")</f>
        <v>0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</v>
      </c>
      <c r="AA187" s="744"/>
      <c r="AB187" s="744"/>
      <c r="AC187" s="744"/>
    </row>
    <row r="188" spans="1:68" x14ac:dyDescent="0.2">
      <c r="A188" s="746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57"/>
      <c r="P188" s="770" t="s">
        <v>79</v>
      </c>
      <c r="Q188" s="771"/>
      <c r="R188" s="771"/>
      <c r="S188" s="771"/>
      <c r="T188" s="771"/>
      <c r="U188" s="771"/>
      <c r="V188" s="772"/>
      <c r="W188" s="37" t="s">
        <v>68</v>
      </c>
      <c r="X188" s="743">
        <f>IFERROR(SUM(X178:X186),"0")</f>
        <v>0</v>
      </c>
      <c r="Y188" s="743">
        <f>IFERROR(SUM(Y178:Y186),"0")</f>
        <v>0</v>
      </c>
      <c r="Z188" s="37"/>
      <c r="AA188" s="744"/>
      <c r="AB188" s="744"/>
      <c r="AC188" s="744"/>
    </row>
    <row r="189" spans="1:68" ht="16.5" customHeight="1" x14ac:dyDescent="0.25">
      <c r="A189" s="786" t="s">
        <v>315</v>
      </c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6"/>
      <c r="P189" s="746"/>
      <c r="Q189" s="746"/>
      <c r="R189" s="746"/>
      <c r="S189" s="746"/>
      <c r="T189" s="746"/>
      <c r="U189" s="746"/>
      <c r="V189" s="746"/>
      <c r="W189" s="746"/>
      <c r="X189" s="746"/>
      <c r="Y189" s="746"/>
      <c r="Z189" s="746"/>
      <c r="AA189" s="736"/>
      <c r="AB189" s="736"/>
      <c r="AC189" s="736"/>
    </row>
    <row r="190" spans="1:68" ht="14.25" customHeight="1" x14ac:dyDescent="0.25">
      <c r="A190" s="763" t="s">
        <v>89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7"/>
      <c r="AB190" s="737"/>
      <c r="AC190" s="737"/>
    </row>
    <row r="191" spans="1:68" ht="16.5" customHeight="1" x14ac:dyDescent="0.25">
      <c r="A191" s="54" t="s">
        <v>316</v>
      </c>
      <c r="B191" s="54" t="s">
        <v>317</v>
      </c>
      <c r="C191" s="31">
        <v>4301011450</v>
      </c>
      <c r="D191" s="754">
        <v>4680115881402</v>
      </c>
      <c r="E191" s="755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52"/>
      <c r="R191" s="752"/>
      <c r="S191" s="752"/>
      <c r="T191" s="753"/>
      <c r="U191" s="34"/>
      <c r="V191" s="34"/>
      <c r="W191" s="35" t="s">
        <v>68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4301011768</v>
      </c>
      <c r="D192" s="754">
        <v>4680115881396</v>
      </c>
      <c r="E192" s="755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10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318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756"/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57"/>
      <c r="P193" s="770" t="s">
        <v>79</v>
      </c>
      <c r="Q193" s="771"/>
      <c r="R193" s="771"/>
      <c r="S193" s="771"/>
      <c r="T193" s="771"/>
      <c r="U193" s="771"/>
      <c r="V193" s="772"/>
      <c r="W193" s="37" t="s">
        <v>80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x14ac:dyDescent="0.2">
      <c r="A194" s="746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57"/>
      <c r="P194" s="770" t="s">
        <v>79</v>
      </c>
      <c r="Q194" s="771"/>
      <c r="R194" s="771"/>
      <c r="S194" s="771"/>
      <c r="T194" s="771"/>
      <c r="U194" s="771"/>
      <c r="V194" s="772"/>
      <c r="W194" s="37" t="s">
        <v>68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customHeight="1" x14ac:dyDescent="0.25">
      <c r="A195" s="763" t="s">
        <v>134</v>
      </c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6"/>
      <c r="P195" s="746"/>
      <c r="Q195" s="746"/>
      <c r="R195" s="746"/>
      <c r="S195" s="746"/>
      <c r="T195" s="746"/>
      <c r="U195" s="746"/>
      <c r="V195" s="746"/>
      <c r="W195" s="746"/>
      <c r="X195" s="746"/>
      <c r="Y195" s="746"/>
      <c r="Z195" s="746"/>
      <c r="AA195" s="737"/>
      <c r="AB195" s="737"/>
      <c r="AC195" s="737"/>
    </row>
    <row r="196" spans="1:68" ht="16.5" customHeight="1" x14ac:dyDescent="0.25">
      <c r="A196" s="54" t="s">
        <v>321</v>
      </c>
      <c r="B196" s="54" t="s">
        <v>322</v>
      </c>
      <c r="C196" s="31">
        <v>4301020262</v>
      </c>
      <c r="D196" s="754">
        <v>4680115882935</v>
      </c>
      <c r="E196" s="755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92</v>
      </c>
      <c r="L196" s="32"/>
      <c r="M196" s="33" t="s">
        <v>101</v>
      </c>
      <c r="N196" s="33"/>
      <c r="O196" s="32">
        <v>50</v>
      </c>
      <c r="P196" s="8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52"/>
      <c r="R196" s="752"/>
      <c r="S196" s="752"/>
      <c r="T196" s="753"/>
      <c r="U196" s="34"/>
      <c r="V196" s="34"/>
      <c r="W196" s="35" t="s">
        <v>68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324</v>
      </c>
      <c r="B197" s="54" t="s">
        <v>325</v>
      </c>
      <c r="C197" s="31">
        <v>4301020220</v>
      </c>
      <c r="D197" s="754">
        <v>4680115880764</v>
      </c>
      <c r="E197" s="755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10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323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756"/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57"/>
      <c r="P198" s="770" t="s">
        <v>79</v>
      </c>
      <c r="Q198" s="771"/>
      <c r="R198" s="771"/>
      <c r="S198" s="771"/>
      <c r="T198" s="771"/>
      <c r="U198" s="771"/>
      <c r="V198" s="772"/>
      <c r="W198" s="37" t="s">
        <v>80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x14ac:dyDescent="0.2">
      <c r="A199" s="746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57"/>
      <c r="P199" s="770" t="s">
        <v>79</v>
      </c>
      <c r="Q199" s="771"/>
      <c r="R199" s="771"/>
      <c r="S199" s="771"/>
      <c r="T199" s="771"/>
      <c r="U199" s="771"/>
      <c r="V199" s="772"/>
      <c r="W199" s="37" t="s">
        <v>68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customHeight="1" x14ac:dyDescent="0.25">
      <c r="A200" s="763" t="s">
        <v>145</v>
      </c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6"/>
      <c r="P200" s="746"/>
      <c r="Q200" s="746"/>
      <c r="R200" s="746"/>
      <c r="S200" s="746"/>
      <c r="T200" s="746"/>
      <c r="U200" s="746"/>
      <c r="V200" s="746"/>
      <c r="W200" s="746"/>
      <c r="X200" s="746"/>
      <c r="Y200" s="746"/>
      <c r="Z200" s="746"/>
      <c r="AA200" s="737"/>
      <c r="AB200" s="737"/>
      <c r="AC200" s="737"/>
    </row>
    <row r="201" spans="1:68" ht="27" customHeight="1" x14ac:dyDescent="0.25">
      <c r="A201" s="54" t="s">
        <v>326</v>
      </c>
      <c r="B201" s="54" t="s">
        <v>327</v>
      </c>
      <c r="C201" s="31">
        <v>4301031224</v>
      </c>
      <c r="D201" s="754">
        <v>4680115882683</v>
      </c>
      <c r="E201" s="755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8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52"/>
      <c r="R201" s="752"/>
      <c r="S201" s="752"/>
      <c r="T201" s="753"/>
      <c r="U201" s="34"/>
      <c r="V201" s="34"/>
      <c r="W201" s="35" t="s">
        <v>68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328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4301031230</v>
      </c>
      <c r="D202" s="754">
        <v>4680115882690</v>
      </c>
      <c r="E202" s="755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7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4301031220</v>
      </c>
      <c r="D203" s="754">
        <v>4680115882669</v>
      </c>
      <c r="E203" s="755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10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4301031221</v>
      </c>
      <c r="D204" s="754">
        <v>4680115882676</v>
      </c>
      <c r="E204" s="755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4301031223</v>
      </c>
      <c r="D205" s="754">
        <v>4680115884014</v>
      </c>
      <c r="E205" s="755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108</v>
      </c>
      <c r="L205" s="32"/>
      <c r="M205" s="33" t="s">
        <v>67</v>
      </c>
      <c r="N205" s="33"/>
      <c r="O205" s="32">
        <v>40</v>
      </c>
      <c r="P205" s="105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328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customHeight="1" x14ac:dyDescent="0.25">
      <c r="A206" s="54" t="s">
        <v>340</v>
      </c>
      <c r="B206" s="54" t="s">
        <v>341</v>
      </c>
      <c r="C206" s="31">
        <v>4301031222</v>
      </c>
      <c r="D206" s="754">
        <v>4680115884007</v>
      </c>
      <c r="E206" s="755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108</v>
      </c>
      <c r="L206" s="32"/>
      <c r="M206" s="33" t="s">
        <v>67</v>
      </c>
      <c r="N206" s="33"/>
      <c r="O206" s="32">
        <v>40</v>
      </c>
      <c r="P206" s="9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4301031229</v>
      </c>
      <c r="D207" s="754">
        <v>4680115884038</v>
      </c>
      <c r="E207" s="755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108</v>
      </c>
      <c r="L207" s="32"/>
      <c r="M207" s="33" t="s">
        <v>67</v>
      </c>
      <c r="N207" s="33"/>
      <c r="O207" s="32">
        <v>40</v>
      </c>
      <c r="P207" s="96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customHeight="1" x14ac:dyDescent="0.25">
      <c r="A208" s="54" t="s">
        <v>344</v>
      </c>
      <c r="B208" s="54" t="s">
        <v>345</v>
      </c>
      <c r="C208" s="31">
        <v>4301031225</v>
      </c>
      <c r="D208" s="754">
        <v>4680115884021</v>
      </c>
      <c r="E208" s="755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10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x14ac:dyDescent="0.2">
      <c r="A209" s="756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57"/>
      <c r="P209" s="770" t="s">
        <v>79</v>
      </c>
      <c r="Q209" s="771"/>
      <c r="R209" s="771"/>
      <c r="S209" s="771"/>
      <c r="T209" s="771"/>
      <c r="U209" s="771"/>
      <c r="V209" s="772"/>
      <c r="W209" s="37" t="s">
        <v>80</v>
      </c>
      <c r="X209" s="743">
        <f>IFERROR(X201/H201,"0")+IFERROR(X202/H202,"0")+IFERROR(X203/H203,"0")+IFERROR(X204/H204,"0")+IFERROR(X205/H205,"0")+IFERROR(X206/H206,"0")+IFERROR(X207/H207,"0")+IFERROR(X208/H208,"0")</f>
        <v>0</v>
      </c>
      <c r="Y209" s="743">
        <f>IFERROR(Y201/H201,"0")+IFERROR(Y202/H202,"0")+IFERROR(Y203/H203,"0")+IFERROR(Y204/H204,"0")+IFERROR(Y205/H205,"0")+IFERROR(Y206/H206,"0")+IFERROR(Y207/H207,"0")+IFERROR(Y208/H208,"0")</f>
        <v>0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744"/>
      <c r="AB209" s="744"/>
      <c r="AC209" s="744"/>
    </row>
    <row r="210" spans="1:68" x14ac:dyDescent="0.2">
      <c r="A210" s="746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57"/>
      <c r="P210" s="770" t="s">
        <v>79</v>
      </c>
      <c r="Q210" s="771"/>
      <c r="R210" s="771"/>
      <c r="S210" s="771"/>
      <c r="T210" s="771"/>
      <c r="U210" s="771"/>
      <c r="V210" s="772"/>
      <c r="W210" s="37" t="s">
        <v>68</v>
      </c>
      <c r="X210" s="743">
        <f>IFERROR(SUM(X201:X208),"0")</f>
        <v>0</v>
      </c>
      <c r="Y210" s="743">
        <f>IFERROR(SUM(Y201:Y208),"0")</f>
        <v>0</v>
      </c>
      <c r="Z210" s="37"/>
      <c r="AA210" s="744"/>
      <c r="AB210" s="744"/>
      <c r="AC210" s="744"/>
    </row>
    <row r="211" spans="1:68" ht="14.25" customHeight="1" x14ac:dyDescent="0.25">
      <c r="A211" s="763" t="s">
        <v>63</v>
      </c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6"/>
      <c r="P211" s="746"/>
      <c r="Q211" s="746"/>
      <c r="R211" s="746"/>
      <c r="S211" s="746"/>
      <c r="T211" s="746"/>
      <c r="U211" s="746"/>
      <c r="V211" s="746"/>
      <c r="W211" s="746"/>
      <c r="X211" s="746"/>
      <c r="Y211" s="746"/>
      <c r="Z211" s="746"/>
      <c r="AA211" s="737"/>
      <c r="AB211" s="737"/>
      <c r="AC211" s="737"/>
    </row>
    <row r="212" spans="1:68" ht="27" customHeight="1" x14ac:dyDescent="0.25">
      <c r="A212" s="54" t="s">
        <v>346</v>
      </c>
      <c r="B212" s="54" t="s">
        <v>347</v>
      </c>
      <c r="C212" s="31">
        <v>4301051408</v>
      </c>
      <c r="D212" s="754">
        <v>4680115881594</v>
      </c>
      <c r="E212" s="755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9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52"/>
      <c r="R212" s="752"/>
      <c r="S212" s="752"/>
      <c r="T212" s="753"/>
      <c r="U212" s="34"/>
      <c r="V212" s="34"/>
      <c r="W212" s="35" t="s">
        <v>68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349</v>
      </c>
      <c r="B213" s="54" t="s">
        <v>350</v>
      </c>
      <c r="C213" s="31">
        <v>4301051943</v>
      </c>
      <c r="D213" s="754">
        <v>4680115880962</v>
      </c>
      <c r="E213" s="755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92</v>
      </c>
      <c r="L213" s="32"/>
      <c r="M213" s="33" t="s">
        <v>130</v>
      </c>
      <c r="N213" s="33"/>
      <c r="O213" s="32">
        <v>40</v>
      </c>
      <c r="P213" s="11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4301051411</v>
      </c>
      <c r="D214" s="754">
        <v>4680115881617</v>
      </c>
      <c r="E214" s="755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92</v>
      </c>
      <c r="L214" s="32"/>
      <c r="M214" s="33" t="s">
        <v>101</v>
      </c>
      <c r="N214" s="33"/>
      <c r="O214" s="32">
        <v>40</v>
      </c>
      <c r="P214" s="8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355</v>
      </c>
      <c r="B215" s="54" t="s">
        <v>356</v>
      </c>
      <c r="C215" s="31">
        <v>4301051656</v>
      </c>
      <c r="D215" s="754">
        <v>4680115880573</v>
      </c>
      <c r="E215" s="755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45</v>
      </c>
      <c r="P215" s="11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customHeight="1" x14ac:dyDescent="0.25">
      <c r="A216" s="54" t="s">
        <v>358</v>
      </c>
      <c r="B216" s="54" t="s">
        <v>359</v>
      </c>
      <c r="C216" s="31">
        <v>4301051407</v>
      </c>
      <c r="D216" s="754">
        <v>4680115882195</v>
      </c>
      <c r="E216" s="755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40</v>
      </c>
      <c r="P216" s="9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0</v>
      </c>
      <c r="Y216" s="742">
        <f t="shared" si="35"/>
        <v>0</v>
      </c>
      <c r="Z216" s="36" t="str">
        <f t="shared" ref="Z216:Z223" si="40">IFERROR(IF(Y216=0,"",ROUNDUP(Y216/H216,0)*0.00651),"")</f>
        <v/>
      </c>
      <c r="AA216" s="56"/>
      <c r="AB216" s="57"/>
      <c r="AC216" s="281" t="s">
        <v>348</v>
      </c>
      <c r="AG216" s="64"/>
      <c r="AJ216" s="68"/>
      <c r="AK216" s="68">
        <v>0</v>
      </c>
      <c r="BB216" s="282" t="s">
        <v>1</v>
      </c>
      <c r="BM216" s="64">
        <f t="shared" si="36"/>
        <v>0</v>
      </c>
      <c r="BN216" s="64">
        <f t="shared" si="37"/>
        <v>0</v>
      </c>
      <c r="BO216" s="64">
        <f t="shared" si="38"/>
        <v>0</v>
      </c>
      <c r="BP216" s="64">
        <f t="shared" si="39"/>
        <v>0</v>
      </c>
    </row>
    <row r="217" spans="1:68" ht="27" customHeight="1" x14ac:dyDescent="0.25">
      <c r="A217" s="54" t="s">
        <v>360</v>
      </c>
      <c r="B217" s="54" t="s">
        <v>361</v>
      </c>
      <c r="C217" s="31">
        <v>4301051752</v>
      </c>
      <c r="D217" s="754">
        <v>4680115882607</v>
      </c>
      <c r="E217" s="755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66</v>
      </c>
      <c r="L217" s="32"/>
      <c r="M217" s="33" t="s">
        <v>130</v>
      </c>
      <c r="N217" s="33"/>
      <c r="O217" s="32">
        <v>45</v>
      </c>
      <c r="P217" s="9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362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4301051666</v>
      </c>
      <c r="D218" s="754">
        <v>4680115880092</v>
      </c>
      <c r="E218" s="755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66</v>
      </c>
      <c r="L218" s="32"/>
      <c r="M218" s="33" t="s">
        <v>101</v>
      </c>
      <c r="N218" s="33"/>
      <c r="O218" s="32">
        <v>45</v>
      </c>
      <c r="P218" s="7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35"/>
        <v>0</v>
      </c>
      <c r="Z218" s="36" t="str">
        <f t="shared" si="40"/>
        <v/>
      </c>
      <c r="AA218" s="56"/>
      <c r="AB218" s="57"/>
      <c r="AC218" s="285" t="s">
        <v>357</v>
      </c>
      <c r="AG218" s="64"/>
      <c r="AJ218" s="68"/>
      <c r="AK218" s="68">
        <v>0</v>
      </c>
      <c r="BB218" s="286" t="s">
        <v>1</v>
      </c>
      <c r="BM218" s="64">
        <f t="shared" si="36"/>
        <v>0</v>
      </c>
      <c r="BN218" s="64">
        <f t="shared" si="37"/>
        <v>0</v>
      </c>
      <c r="BO218" s="64">
        <f t="shared" si="38"/>
        <v>0</v>
      </c>
      <c r="BP218" s="64">
        <f t="shared" si="39"/>
        <v>0</v>
      </c>
    </row>
    <row r="219" spans="1:68" ht="27" customHeight="1" x14ac:dyDescent="0.25">
      <c r="A219" s="54" t="s">
        <v>365</v>
      </c>
      <c r="B219" s="54" t="s">
        <v>366</v>
      </c>
      <c r="C219" s="31">
        <v>4301051668</v>
      </c>
      <c r="D219" s="754">
        <v>4680115880221</v>
      </c>
      <c r="E219" s="755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45</v>
      </c>
      <c r="P219" s="10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357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customHeight="1" x14ac:dyDescent="0.25">
      <c r="A220" s="54" t="s">
        <v>367</v>
      </c>
      <c r="B220" s="54" t="s">
        <v>368</v>
      </c>
      <c r="C220" s="31">
        <v>4301051749</v>
      </c>
      <c r="D220" s="754">
        <v>4680115882942</v>
      </c>
      <c r="E220" s="755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66</v>
      </c>
      <c r="L220" s="32"/>
      <c r="M220" s="33" t="s">
        <v>67</v>
      </c>
      <c r="N220" s="33"/>
      <c r="O220" s="32">
        <v>40</v>
      </c>
      <c r="P220" s="115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369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370</v>
      </c>
      <c r="B221" s="54" t="s">
        <v>371</v>
      </c>
      <c r="C221" s="31">
        <v>4301051753</v>
      </c>
      <c r="D221" s="754">
        <v>4680115880504</v>
      </c>
      <c r="E221" s="755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11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customHeight="1" x14ac:dyDescent="0.25">
      <c r="A222" s="54" t="s">
        <v>372</v>
      </c>
      <c r="B222" s="54" t="s">
        <v>373</v>
      </c>
      <c r="C222" s="31">
        <v>4301051410</v>
      </c>
      <c r="D222" s="754">
        <v>4680115882164</v>
      </c>
      <c r="E222" s="755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0</v>
      </c>
      <c r="Y222" s="742">
        <f t="shared" si="35"/>
        <v>0</v>
      </c>
      <c r="Z222" s="36" t="str">
        <f t="shared" si="40"/>
        <v/>
      </c>
      <c r="AA222" s="56"/>
      <c r="AB222" s="57"/>
      <c r="AC222" s="293" t="s">
        <v>374</v>
      </c>
      <c r="AG222" s="64"/>
      <c r="AJ222" s="68"/>
      <c r="AK222" s="68">
        <v>0</v>
      </c>
      <c r="BB222" s="294" t="s">
        <v>1</v>
      </c>
      <c r="BM222" s="64">
        <f t="shared" si="36"/>
        <v>0</v>
      </c>
      <c r="BN222" s="64">
        <f t="shared" si="37"/>
        <v>0</v>
      </c>
      <c r="BO222" s="64">
        <f t="shared" si="38"/>
        <v>0</v>
      </c>
      <c r="BP222" s="64">
        <f t="shared" si="39"/>
        <v>0</v>
      </c>
    </row>
    <row r="223" spans="1:68" ht="27" customHeight="1" x14ac:dyDescent="0.25">
      <c r="A223" s="54" t="s">
        <v>375</v>
      </c>
      <c r="B223" s="54" t="s">
        <v>376</v>
      </c>
      <c r="C223" s="31">
        <v>4301051994</v>
      </c>
      <c r="D223" s="754">
        <v>4680115882867</v>
      </c>
      <c r="E223" s="755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66</v>
      </c>
      <c r="L223" s="32"/>
      <c r="M223" s="33" t="s">
        <v>377</v>
      </c>
      <c r="N223" s="33"/>
      <c r="O223" s="32">
        <v>40</v>
      </c>
      <c r="P223" s="1063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378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56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57"/>
      <c r="P224" s="770" t="s">
        <v>79</v>
      </c>
      <c r="Q224" s="771"/>
      <c r="R224" s="771"/>
      <c r="S224" s="771"/>
      <c r="T224" s="771"/>
      <c r="U224" s="771"/>
      <c r="V224" s="772"/>
      <c r="W224" s="37" t="s">
        <v>80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57"/>
      <c r="P225" s="770" t="s">
        <v>79</v>
      </c>
      <c r="Q225" s="771"/>
      <c r="R225" s="771"/>
      <c r="S225" s="771"/>
      <c r="T225" s="771"/>
      <c r="U225" s="771"/>
      <c r="V225" s="772"/>
      <c r="W225" s="37" t="s">
        <v>68</v>
      </c>
      <c r="X225" s="743">
        <f>IFERROR(SUM(X212:X223),"0")</f>
        <v>0</v>
      </c>
      <c r="Y225" s="743">
        <f>IFERROR(SUM(Y212:Y223),"0")</f>
        <v>0</v>
      </c>
      <c r="Z225" s="37"/>
      <c r="AA225" s="744"/>
      <c r="AB225" s="744"/>
      <c r="AC225" s="744"/>
    </row>
    <row r="226" spans="1:68" ht="14.25" customHeight="1" x14ac:dyDescent="0.25">
      <c r="A226" s="763" t="s">
        <v>176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customHeight="1" x14ac:dyDescent="0.25">
      <c r="A227" s="54" t="s">
        <v>379</v>
      </c>
      <c r="B227" s="54" t="s">
        <v>380</v>
      </c>
      <c r="C227" s="31">
        <v>4301060460</v>
      </c>
      <c r="D227" s="754">
        <v>4680115882874</v>
      </c>
      <c r="E227" s="755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100</v>
      </c>
      <c r="L227" s="32"/>
      <c r="M227" s="33" t="s">
        <v>130</v>
      </c>
      <c r="N227" s="33"/>
      <c r="O227" s="32">
        <v>30</v>
      </c>
      <c r="P227" s="898" t="s">
        <v>381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382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383</v>
      </c>
      <c r="B228" s="54" t="s">
        <v>384</v>
      </c>
      <c r="C228" s="31">
        <v>4301060516</v>
      </c>
      <c r="D228" s="754">
        <v>4680115884434</v>
      </c>
      <c r="E228" s="755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100</v>
      </c>
      <c r="L228" s="32"/>
      <c r="M228" s="33" t="s">
        <v>101</v>
      </c>
      <c r="N228" s="33"/>
      <c r="O228" s="32">
        <v>30</v>
      </c>
      <c r="P228" s="7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385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4301060463</v>
      </c>
      <c r="D229" s="754">
        <v>4680115880818</v>
      </c>
      <c r="E229" s="755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130</v>
      </c>
      <c r="N229" s="33"/>
      <c r="O229" s="32">
        <v>40</v>
      </c>
      <c r="P229" s="9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388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389</v>
      </c>
      <c r="B230" s="54" t="s">
        <v>390</v>
      </c>
      <c r="C230" s="31">
        <v>4301060389</v>
      </c>
      <c r="D230" s="754">
        <v>4680115880801</v>
      </c>
      <c r="E230" s="755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101</v>
      </c>
      <c r="N230" s="33"/>
      <c r="O230" s="32">
        <v>40</v>
      </c>
      <c r="P230" s="109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382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6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57"/>
      <c r="P231" s="770" t="s">
        <v>79</v>
      </c>
      <c r="Q231" s="771"/>
      <c r="R231" s="771"/>
      <c r="S231" s="771"/>
      <c r="T231" s="771"/>
      <c r="U231" s="771"/>
      <c r="V231" s="772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57"/>
      <c r="P232" s="770" t="s">
        <v>79</v>
      </c>
      <c r="Q232" s="771"/>
      <c r="R232" s="771"/>
      <c r="S232" s="771"/>
      <c r="T232" s="771"/>
      <c r="U232" s="771"/>
      <c r="V232" s="772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86" t="s">
        <v>391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customHeight="1" x14ac:dyDescent="0.25">
      <c r="A234" s="763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customHeight="1" x14ac:dyDescent="0.25">
      <c r="A235" s="54" t="s">
        <v>392</v>
      </c>
      <c r="B235" s="54" t="s">
        <v>393</v>
      </c>
      <c r="C235" s="31">
        <v>4301011945</v>
      </c>
      <c r="D235" s="754">
        <v>4680115884274</v>
      </c>
      <c r="E235" s="755"/>
      <c r="F235" s="740">
        <v>1.45</v>
      </c>
      <c r="G235" s="32">
        <v>8</v>
      </c>
      <c r="H235" s="740">
        <v>11.6</v>
      </c>
      <c r="I235" s="740">
        <v>12.08</v>
      </c>
      <c r="J235" s="32">
        <v>48</v>
      </c>
      <c r="K235" s="32" t="s">
        <v>92</v>
      </c>
      <c r="L235" s="32"/>
      <c r="M235" s="33" t="s">
        <v>394</v>
      </c>
      <c r="N235" s="33"/>
      <c r="O235" s="32">
        <v>55</v>
      </c>
      <c r="P235" s="95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IFERROR(IF(Y235=0,"",ROUNDUP(Y235/H235,0)*0.02039),"")</f>
        <v/>
      </c>
      <c r="AA235" s="56"/>
      <c r="AB235" s="57"/>
      <c r="AC235" s="305" t="s">
        <v>395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customHeight="1" x14ac:dyDescent="0.25">
      <c r="A236" s="54" t="s">
        <v>392</v>
      </c>
      <c r="B236" s="54" t="s">
        <v>396</v>
      </c>
      <c r="C236" s="31">
        <v>4301011717</v>
      </c>
      <c r="D236" s="754">
        <v>4680115884274</v>
      </c>
      <c r="E236" s="755"/>
      <c r="F236" s="740">
        <v>1.45</v>
      </c>
      <c r="G236" s="32">
        <v>8</v>
      </c>
      <c r="H236" s="740">
        <v>11.6</v>
      </c>
      <c r="I236" s="740">
        <v>12.035</v>
      </c>
      <c r="J236" s="32">
        <v>64</v>
      </c>
      <c r="K236" s="32" t="s">
        <v>92</v>
      </c>
      <c r="L236" s="32"/>
      <c r="M236" s="33" t="s">
        <v>93</v>
      </c>
      <c r="N236" s="33"/>
      <c r="O236" s="32">
        <v>55</v>
      </c>
      <c r="P236" s="112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1"/>
        <v>0</v>
      </c>
      <c r="Z236" s="36" t="str">
        <f>IFERROR(IF(Y236=0,"",ROUNDUP(Y236/H236,0)*0.01898),"")</f>
        <v/>
      </c>
      <c r="AA236" s="56"/>
      <c r="AB236" s="57"/>
      <c r="AC236" s="307" t="s">
        <v>397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398</v>
      </c>
      <c r="B237" s="54" t="s">
        <v>399</v>
      </c>
      <c r="C237" s="31">
        <v>4301011719</v>
      </c>
      <c r="D237" s="754">
        <v>4680115884298</v>
      </c>
      <c r="E237" s="755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93</v>
      </c>
      <c r="N237" s="33"/>
      <c r="O237" s="32">
        <v>55</v>
      </c>
      <c r="P237" s="11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400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401</v>
      </c>
      <c r="B238" s="54" t="s">
        <v>402</v>
      </c>
      <c r="C238" s="31">
        <v>4301011944</v>
      </c>
      <c r="D238" s="754">
        <v>4680115884250</v>
      </c>
      <c r="E238" s="755"/>
      <c r="F238" s="740">
        <v>1.45</v>
      </c>
      <c r="G238" s="32">
        <v>8</v>
      </c>
      <c r="H238" s="740">
        <v>11.6</v>
      </c>
      <c r="I238" s="740">
        <v>12.08</v>
      </c>
      <c r="J238" s="32">
        <v>48</v>
      </c>
      <c r="K238" s="32" t="s">
        <v>92</v>
      </c>
      <c r="L238" s="32"/>
      <c r="M238" s="33" t="s">
        <v>394</v>
      </c>
      <c r="N238" s="33"/>
      <c r="O238" s="32">
        <v>55</v>
      </c>
      <c r="P238" s="96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1"/>
        <v>0</v>
      </c>
      <c r="Z238" s="36" t="str">
        <f>IFERROR(IF(Y238=0,"",ROUNDUP(Y238/H238,0)*0.02039),"")</f>
        <v/>
      </c>
      <c r="AA238" s="56"/>
      <c r="AB238" s="57"/>
      <c r="AC238" s="311" t="s">
        <v>395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customHeight="1" x14ac:dyDescent="0.25">
      <c r="A239" s="54" t="s">
        <v>401</v>
      </c>
      <c r="B239" s="54" t="s">
        <v>403</v>
      </c>
      <c r="C239" s="31">
        <v>4301011733</v>
      </c>
      <c r="D239" s="754">
        <v>4680115884250</v>
      </c>
      <c r="E239" s="755"/>
      <c r="F239" s="740">
        <v>1.45</v>
      </c>
      <c r="G239" s="32">
        <v>8</v>
      </c>
      <c r="H239" s="740">
        <v>11.6</v>
      </c>
      <c r="I239" s="740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10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1"/>
        <v>0</v>
      </c>
      <c r="Z239" s="36" t="str">
        <f>IFERROR(IF(Y239=0,"",ROUNDUP(Y239/H239,0)*0.01898),"")</f>
        <v/>
      </c>
      <c r="AA239" s="56"/>
      <c r="AB239" s="57"/>
      <c r="AC239" s="313" t="s">
        <v>404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customHeight="1" x14ac:dyDescent="0.25">
      <c r="A240" s="54" t="s">
        <v>405</v>
      </c>
      <c r="B240" s="54" t="s">
        <v>406</v>
      </c>
      <c r="C240" s="31">
        <v>4301011718</v>
      </c>
      <c r="D240" s="754">
        <v>4680115884281</v>
      </c>
      <c r="E240" s="755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11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397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customHeight="1" x14ac:dyDescent="0.25">
      <c r="A241" s="54" t="s">
        <v>407</v>
      </c>
      <c r="B241" s="54" t="s">
        <v>408</v>
      </c>
      <c r="C241" s="31">
        <v>4301011720</v>
      </c>
      <c r="D241" s="754">
        <v>4680115884199</v>
      </c>
      <c r="E241" s="755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8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400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customHeight="1" x14ac:dyDescent="0.25">
      <c r="A242" s="54" t="s">
        <v>409</v>
      </c>
      <c r="B242" s="54" t="s">
        <v>410</v>
      </c>
      <c r="C242" s="31">
        <v>4301011716</v>
      </c>
      <c r="D242" s="754">
        <v>4680115884267</v>
      </c>
      <c r="E242" s="755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100</v>
      </c>
      <c r="L242" s="32"/>
      <c r="M242" s="33" t="s">
        <v>93</v>
      </c>
      <c r="N242" s="33"/>
      <c r="O242" s="32">
        <v>55</v>
      </c>
      <c r="P242" s="10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404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x14ac:dyDescent="0.2">
      <c r="A243" s="756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57"/>
      <c r="P243" s="770" t="s">
        <v>79</v>
      </c>
      <c r="Q243" s="771"/>
      <c r="R243" s="771"/>
      <c r="S243" s="771"/>
      <c r="T243" s="771"/>
      <c r="U243" s="771"/>
      <c r="V243" s="77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57"/>
      <c r="P244" s="770" t="s">
        <v>79</v>
      </c>
      <c r="Q244" s="771"/>
      <c r="R244" s="771"/>
      <c r="S244" s="771"/>
      <c r="T244" s="771"/>
      <c r="U244" s="771"/>
      <c r="V244" s="77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86" t="s">
        <v>411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customHeight="1" x14ac:dyDescent="0.25">
      <c r="A246" s="763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customHeight="1" x14ac:dyDescent="0.25">
      <c r="A247" s="54" t="s">
        <v>412</v>
      </c>
      <c r="B247" s="54" t="s">
        <v>413</v>
      </c>
      <c r="C247" s="31">
        <v>4301011942</v>
      </c>
      <c r="D247" s="754">
        <v>4680115884137</v>
      </c>
      <c r="E247" s="755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394</v>
      </c>
      <c r="N247" s="33"/>
      <c r="O247" s="32">
        <v>55</v>
      </c>
      <c r="P247" s="8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414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412</v>
      </c>
      <c r="B248" s="54" t="s">
        <v>415</v>
      </c>
      <c r="C248" s="31">
        <v>4301011826</v>
      </c>
      <c r="D248" s="754">
        <v>4680115884137</v>
      </c>
      <c r="E248" s="755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416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customHeight="1" x14ac:dyDescent="0.25">
      <c r="A249" s="54" t="s">
        <v>417</v>
      </c>
      <c r="B249" s="54" t="s">
        <v>418</v>
      </c>
      <c r="C249" s="31">
        <v>4301011724</v>
      </c>
      <c r="D249" s="754">
        <v>4680115884236</v>
      </c>
      <c r="E249" s="755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114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419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customHeight="1" x14ac:dyDescent="0.25">
      <c r="A250" s="54" t="s">
        <v>420</v>
      </c>
      <c r="B250" s="54" t="s">
        <v>421</v>
      </c>
      <c r="C250" s="31">
        <v>4301011941</v>
      </c>
      <c r="D250" s="754">
        <v>4680115884175</v>
      </c>
      <c r="E250" s="755"/>
      <c r="F250" s="740">
        <v>1.45</v>
      </c>
      <c r="G250" s="32">
        <v>8</v>
      </c>
      <c r="H250" s="740">
        <v>11.6</v>
      </c>
      <c r="I250" s="740">
        <v>12.08</v>
      </c>
      <c r="J250" s="32">
        <v>48</v>
      </c>
      <c r="K250" s="32" t="s">
        <v>92</v>
      </c>
      <c r="L250" s="32"/>
      <c r="M250" s="33" t="s">
        <v>394</v>
      </c>
      <c r="N250" s="33"/>
      <c r="O250" s="32">
        <v>55</v>
      </c>
      <c r="P250" s="108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46"/>
        <v>0</v>
      </c>
      <c r="Z250" s="36" t="str">
        <f>IFERROR(IF(Y250=0,"",ROUNDUP(Y250/H250,0)*0.02039),"")</f>
        <v/>
      </c>
      <c r="AA250" s="56"/>
      <c r="AB250" s="57"/>
      <c r="AC250" s="327" t="s">
        <v>414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420</v>
      </c>
      <c r="B251" s="54" t="s">
        <v>422</v>
      </c>
      <c r="C251" s="31">
        <v>4301011721</v>
      </c>
      <c r="D251" s="754">
        <v>4680115884175</v>
      </c>
      <c r="E251" s="755"/>
      <c r="F251" s="740">
        <v>1.45</v>
      </c>
      <c r="G251" s="32">
        <v>8</v>
      </c>
      <c r="H251" s="740">
        <v>11.6</v>
      </c>
      <c r="I251" s="740">
        <v>12.035</v>
      </c>
      <c r="J251" s="32">
        <v>64</v>
      </c>
      <c r="K251" s="32" t="s">
        <v>92</v>
      </c>
      <c r="L251" s="32"/>
      <c r="M251" s="33" t="s">
        <v>93</v>
      </c>
      <c r="N251" s="33"/>
      <c r="O251" s="32">
        <v>55</v>
      </c>
      <c r="P251" s="9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46"/>
        <v>0</v>
      </c>
      <c r="Z251" s="36" t="str">
        <f>IFERROR(IF(Y251=0,"",ROUNDUP(Y251/H251,0)*0.01898),"")</f>
        <v/>
      </c>
      <c r="AA251" s="56"/>
      <c r="AB251" s="57"/>
      <c r="AC251" s="329" t="s">
        <v>423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customHeight="1" x14ac:dyDescent="0.25">
      <c r="A252" s="54" t="s">
        <v>424</v>
      </c>
      <c r="B252" s="54" t="s">
        <v>425</v>
      </c>
      <c r="C252" s="31">
        <v>4301011824</v>
      </c>
      <c r="D252" s="754">
        <v>4680115884144</v>
      </c>
      <c r="E252" s="755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11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416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customHeight="1" x14ac:dyDescent="0.25">
      <c r="A253" s="54" t="s">
        <v>426</v>
      </c>
      <c r="B253" s="54" t="s">
        <v>427</v>
      </c>
      <c r="C253" s="31">
        <v>4301011963</v>
      </c>
      <c r="D253" s="754">
        <v>4680115885288</v>
      </c>
      <c r="E253" s="755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82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428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customHeight="1" x14ac:dyDescent="0.25">
      <c r="A254" s="54" t="s">
        <v>429</v>
      </c>
      <c r="B254" s="54" t="s">
        <v>430</v>
      </c>
      <c r="C254" s="31">
        <v>4301011726</v>
      </c>
      <c r="D254" s="754">
        <v>4680115884182</v>
      </c>
      <c r="E254" s="755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9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419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431</v>
      </c>
      <c r="B255" s="54" t="s">
        <v>432</v>
      </c>
      <c r="C255" s="31">
        <v>4301011722</v>
      </c>
      <c r="D255" s="754">
        <v>4680115884205</v>
      </c>
      <c r="E255" s="755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10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423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x14ac:dyDescent="0.2">
      <c r="A256" s="756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57"/>
      <c r="P256" s="770" t="s">
        <v>79</v>
      </c>
      <c r="Q256" s="771"/>
      <c r="R256" s="771"/>
      <c r="S256" s="771"/>
      <c r="T256" s="771"/>
      <c r="U256" s="771"/>
      <c r="V256" s="77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57"/>
      <c r="P257" s="770" t="s">
        <v>79</v>
      </c>
      <c r="Q257" s="771"/>
      <c r="R257" s="771"/>
      <c r="S257" s="771"/>
      <c r="T257" s="771"/>
      <c r="U257" s="771"/>
      <c r="V257" s="772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3" t="s">
        <v>134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customHeight="1" x14ac:dyDescent="0.25">
      <c r="A259" s="54" t="s">
        <v>433</v>
      </c>
      <c r="B259" s="54" t="s">
        <v>434</v>
      </c>
      <c r="C259" s="31">
        <v>4301020340</v>
      </c>
      <c r="D259" s="754">
        <v>4680115885721</v>
      </c>
      <c r="E259" s="755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108</v>
      </c>
      <c r="L259" s="32"/>
      <c r="M259" s="33" t="s">
        <v>101</v>
      </c>
      <c r="N259" s="33"/>
      <c r="O259" s="32">
        <v>50</v>
      </c>
      <c r="P259" s="110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6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57"/>
      <c r="P260" s="770" t="s">
        <v>79</v>
      </c>
      <c r="Q260" s="771"/>
      <c r="R260" s="771"/>
      <c r="S260" s="771"/>
      <c r="T260" s="771"/>
      <c r="U260" s="771"/>
      <c r="V260" s="77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57"/>
      <c r="P261" s="770" t="s">
        <v>79</v>
      </c>
      <c r="Q261" s="771"/>
      <c r="R261" s="771"/>
      <c r="S261" s="771"/>
      <c r="T261" s="771"/>
      <c r="U261" s="771"/>
      <c r="V261" s="77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86" t="s">
        <v>436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customHeight="1" x14ac:dyDescent="0.25">
      <c r="A263" s="763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customHeight="1" x14ac:dyDescent="0.25">
      <c r="A264" s="54" t="s">
        <v>437</v>
      </c>
      <c r="B264" s="54" t="s">
        <v>438</v>
      </c>
      <c r="C264" s="31">
        <v>4301011855</v>
      </c>
      <c r="D264" s="754">
        <v>4680115885837</v>
      </c>
      <c r="E264" s="755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93</v>
      </c>
      <c r="N264" s="33"/>
      <c r="O264" s="32">
        <v>55</v>
      </c>
      <c r="P264" s="103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439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customHeight="1" x14ac:dyDescent="0.25">
      <c r="A265" s="54" t="s">
        <v>440</v>
      </c>
      <c r="B265" s="54" t="s">
        <v>441</v>
      </c>
      <c r="C265" s="31">
        <v>4301011910</v>
      </c>
      <c r="D265" s="754">
        <v>4680115885806</v>
      </c>
      <c r="E265" s="755"/>
      <c r="F265" s="740">
        <v>1.35</v>
      </c>
      <c r="G265" s="32">
        <v>8</v>
      </c>
      <c r="H265" s="740">
        <v>10.8</v>
      </c>
      <c r="I265" s="740">
        <v>11.28</v>
      </c>
      <c r="J265" s="32">
        <v>48</v>
      </c>
      <c r="K265" s="32" t="s">
        <v>92</v>
      </c>
      <c r="L265" s="32"/>
      <c r="M265" s="33" t="s">
        <v>394</v>
      </c>
      <c r="N265" s="33"/>
      <c r="O265" s="32">
        <v>55</v>
      </c>
      <c r="P265" s="116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1"/>
        <v>0</v>
      </c>
      <c r="Z265" s="36" t="str">
        <f>IFERROR(IF(Y265=0,"",ROUNDUP(Y265/H265,0)*0.02039),"")</f>
        <v/>
      </c>
      <c r="AA265" s="56"/>
      <c r="AB265" s="57"/>
      <c r="AC265" s="343" t="s">
        <v>442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customHeight="1" x14ac:dyDescent="0.25">
      <c r="A266" s="54" t="s">
        <v>440</v>
      </c>
      <c r="B266" s="54" t="s">
        <v>443</v>
      </c>
      <c r="C266" s="31">
        <v>4301011850</v>
      </c>
      <c r="D266" s="754">
        <v>4680115885806</v>
      </c>
      <c r="E266" s="755"/>
      <c r="F266" s="740">
        <v>1.35</v>
      </c>
      <c r="G266" s="32">
        <v>8</v>
      </c>
      <c r="H266" s="740">
        <v>10.8</v>
      </c>
      <c r="I266" s="740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11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1"/>
        <v>0</v>
      </c>
      <c r="Z266" s="36" t="str">
        <f>IFERROR(IF(Y266=0,"",ROUNDUP(Y266/H266,0)*0.01898),"")</f>
        <v/>
      </c>
      <c r="AA266" s="56"/>
      <c r="AB266" s="57"/>
      <c r="AC266" s="345" t="s">
        <v>444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customHeight="1" x14ac:dyDescent="0.25">
      <c r="A267" s="54" t="s">
        <v>445</v>
      </c>
      <c r="B267" s="54" t="s">
        <v>446</v>
      </c>
      <c r="C267" s="31">
        <v>4301011313</v>
      </c>
      <c r="D267" s="754">
        <v>4607091385984</v>
      </c>
      <c r="E267" s="755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101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447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customHeight="1" x14ac:dyDescent="0.25">
      <c r="A268" s="54" t="s">
        <v>448</v>
      </c>
      <c r="B268" s="54" t="s">
        <v>449</v>
      </c>
      <c r="C268" s="31">
        <v>4301011853</v>
      </c>
      <c r="D268" s="754">
        <v>4680115885851</v>
      </c>
      <c r="E268" s="755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93</v>
      </c>
      <c r="N268" s="33"/>
      <c r="O268" s="32">
        <v>55</v>
      </c>
      <c r="P268" s="10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450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customHeight="1" x14ac:dyDescent="0.25">
      <c r="A269" s="54" t="s">
        <v>451</v>
      </c>
      <c r="B269" s="54" t="s">
        <v>452</v>
      </c>
      <c r="C269" s="31">
        <v>4301011319</v>
      </c>
      <c r="D269" s="754">
        <v>4607091387469</v>
      </c>
      <c r="E269" s="755"/>
      <c r="F269" s="740">
        <v>0.5</v>
      </c>
      <c r="G269" s="32">
        <v>10</v>
      </c>
      <c r="H269" s="740">
        <v>5</v>
      </c>
      <c r="I269" s="740">
        <v>5.21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90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453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customHeight="1" x14ac:dyDescent="0.25">
      <c r="A270" s="54" t="s">
        <v>454</v>
      </c>
      <c r="B270" s="54" t="s">
        <v>455</v>
      </c>
      <c r="C270" s="31">
        <v>4301011852</v>
      </c>
      <c r="D270" s="754">
        <v>4680115885844</v>
      </c>
      <c r="E270" s="755"/>
      <c r="F270" s="740">
        <v>0.4</v>
      </c>
      <c r="G270" s="32">
        <v>10</v>
      </c>
      <c r="H270" s="740">
        <v>4</v>
      </c>
      <c r="I270" s="740">
        <v>4.21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86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456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customHeight="1" x14ac:dyDescent="0.25">
      <c r="A271" s="54" t="s">
        <v>457</v>
      </c>
      <c r="B271" s="54" t="s">
        <v>458</v>
      </c>
      <c r="C271" s="31">
        <v>4301011316</v>
      </c>
      <c r="D271" s="754">
        <v>4607091387438</v>
      </c>
      <c r="E271" s="755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113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459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customHeight="1" x14ac:dyDescent="0.25">
      <c r="A272" s="54" t="s">
        <v>460</v>
      </c>
      <c r="B272" s="54" t="s">
        <v>461</v>
      </c>
      <c r="C272" s="31">
        <v>4301011851</v>
      </c>
      <c r="D272" s="754">
        <v>4680115885820</v>
      </c>
      <c r="E272" s="755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100</v>
      </c>
      <c r="L272" s="32"/>
      <c r="M272" s="33" t="s">
        <v>93</v>
      </c>
      <c r="N272" s="33"/>
      <c r="O272" s="32">
        <v>55</v>
      </c>
      <c r="P272" s="10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462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x14ac:dyDescent="0.2">
      <c r="A273" s="756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57"/>
      <c r="P273" s="770" t="s">
        <v>79</v>
      </c>
      <c r="Q273" s="771"/>
      <c r="R273" s="771"/>
      <c r="S273" s="771"/>
      <c r="T273" s="771"/>
      <c r="U273" s="771"/>
      <c r="V273" s="77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57"/>
      <c r="P274" s="770" t="s">
        <v>79</v>
      </c>
      <c r="Q274" s="771"/>
      <c r="R274" s="771"/>
      <c r="S274" s="771"/>
      <c r="T274" s="771"/>
      <c r="U274" s="771"/>
      <c r="V274" s="77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86" t="s">
        <v>463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customHeight="1" x14ac:dyDescent="0.25">
      <c r="A276" s="763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37.5" customHeight="1" x14ac:dyDescent="0.25">
      <c r="A277" s="54" t="s">
        <v>464</v>
      </c>
      <c r="B277" s="54" t="s">
        <v>465</v>
      </c>
      <c r="C277" s="31">
        <v>4301011876</v>
      </c>
      <c r="D277" s="754">
        <v>4680115885707</v>
      </c>
      <c r="E277" s="755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93</v>
      </c>
      <c r="N277" s="33"/>
      <c r="O277" s="32">
        <v>31</v>
      </c>
      <c r="P277" s="10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404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6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57"/>
      <c r="P278" s="770" t="s">
        <v>79</v>
      </c>
      <c r="Q278" s="771"/>
      <c r="R278" s="771"/>
      <c r="S278" s="771"/>
      <c r="T278" s="771"/>
      <c r="U278" s="771"/>
      <c r="V278" s="77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57"/>
      <c r="P279" s="770" t="s">
        <v>79</v>
      </c>
      <c r="Q279" s="771"/>
      <c r="R279" s="771"/>
      <c r="S279" s="771"/>
      <c r="T279" s="771"/>
      <c r="U279" s="771"/>
      <c r="V279" s="77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86" t="s">
        <v>466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customHeight="1" x14ac:dyDescent="0.25">
      <c r="A281" s="763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customHeight="1" x14ac:dyDescent="0.25">
      <c r="A282" s="54" t="s">
        <v>467</v>
      </c>
      <c r="B282" s="54" t="s">
        <v>468</v>
      </c>
      <c r="C282" s="31">
        <v>4301011223</v>
      </c>
      <c r="D282" s="754">
        <v>4607091383423</v>
      </c>
      <c r="E282" s="755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35</v>
      </c>
      <c r="P282" s="87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469</v>
      </c>
      <c r="B283" s="54" t="s">
        <v>470</v>
      </c>
      <c r="C283" s="31">
        <v>4301012099</v>
      </c>
      <c r="D283" s="754">
        <v>4680115885691</v>
      </c>
      <c r="E283" s="755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30</v>
      </c>
      <c r="P283" s="100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471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472</v>
      </c>
      <c r="B284" s="54" t="s">
        <v>473</v>
      </c>
      <c r="C284" s="31">
        <v>4301012098</v>
      </c>
      <c r="D284" s="754">
        <v>4680115885660</v>
      </c>
      <c r="E284" s="755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101</v>
      </c>
      <c r="N284" s="33"/>
      <c r="O284" s="32">
        <v>35</v>
      </c>
      <c r="P284" s="107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474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6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57"/>
      <c r="P285" s="770" t="s">
        <v>79</v>
      </c>
      <c r="Q285" s="771"/>
      <c r="R285" s="771"/>
      <c r="S285" s="771"/>
      <c r="T285" s="771"/>
      <c r="U285" s="771"/>
      <c r="V285" s="77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57"/>
      <c r="P286" s="770" t="s">
        <v>79</v>
      </c>
      <c r="Q286" s="771"/>
      <c r="R286" s="771"/>
      <c r="S286" s="771"/>
      <c r="T286" s="771"/>
      <c r="U286" s="771"/>
      <c r="V286" s="77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86" t="s">
        <v>475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customHeight="1" x14ac:dyDescent="0.25">
      <c r="A288" s="763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customHeight="1" x14ac:dyDescent="0.25">
      <c r="A289" s="54" t="s">
        <v>476</v>
      </c>
      <c r="B289" s="54" t="s">
        <v>477</v>
      </c>
      <c r="C289" s="31">
        <v>4301051409</v>
      </c>
      <c r="D289" s="754">
        <v>4680115881556</v>
      </c>
      <c r="E289" s="755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101</v>
      </c>
      <c r="N289" s="33"/>
      <c r="O289" s="32">
        <v>45</v>
      </c>
      <c r="P289" s="103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478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customHeight="1" x14ac:dyDescent="0.25">
      <c r="A290" s="54" t="s">
        <v>479</v>
      </c>
      <c r="B290" s="54" t="s">
        <v>480</v>
      </c>
      <c r="C290" s="31">
        <v>4301051506</v>
      </c>
      <c r="D290" s="754">
        <v>4680115881037</v>
      </c>
      <c r="E290" s="755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100</v>
      </c>
      <c r="L290" s="32"/>
      <c r="M290" s="33" t="s">
        <v>67</v>
      </c>
      <c r="N290" s="33"/>
      <c r="O290" s="32">
        <v>40</v>
      </c>
      <c r="P290" s="114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481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customHeight="1" x14ac:dyDescent="0.25">
      <c r="A291" s="54" t="s">
        <v>482</v>
      </c>
      <c r="B291" s="54" t="s">
        <v>483</v>
      </c>
      <c r="C291" s="31">
        <v>4301051893</v>
      </c>
      <c r="D291" s="754">
        <v>4680115886186</v>
      </c>
      <c r="E291" s="755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80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484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485</v>
      </c>
      <c r="B292" s="54" t="s">
        <v>486</v>
      </c>
      <c r="C292" s="31">
        <v>4301051795</v>
      </c>
      <c r="D292" s="754">
        <v>4680115881228</v>
      </c>
      <c r="E292" s="755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130</v>
      </c>
      <c r="N292" s="33"/>
      <c r="O292" s="32">
        <v>40</v>
      </c>
      <c r="P292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487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customHeight="1" x14ac:dyDescent="0.25">
      <c r="A293" s="54" t="s">
        <v>488</v>
      </c>
      <c r="B293" s="54" t="s">
        <v>489</v>
      </c>
      <c r="C293" s="31">
        <v>4301051388</v>
      </c>
      <c r="D293" s="754">
        <v>4680115881211</v>
      </c>
      <c r="E293" s="755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101</v>
      </c>
      <c r="N293" s="33"/>
      <c r="O293" s="32">
        <v>45</v>
      </c>
      <c r="P293" s="7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478</v>
      </c>
      <c r="AG293" s="64"/>
      <c r="AJ293" s="68"/>
      <c r="AK293" s="68">
        <v>0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customHeight="1" x14ac:dyDescent="0.25">
      <c r="A294" s="54" t="s">
        <v>490</v>
      </c>
      <c r="B294" s="54" t="s">
        <v>491</v>
      </c>
      <c r="C294" s="31">
        <v>4301051378</v>
      </c>
      <c r="D294" s="754">
        <v>4680115881020</v>
      </c>
      <c r="E294" s="755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100</v>
      </c>
      <c r="L294" s="32"/>
      <c r="M294" s="33" t="s">
        <v>67</v>
      </c>
      <c r="N294" s="33"/>
      <c r="O294" s="32">
        <v>45</v>
      </c>
      <c r="P294" s="79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492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56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57"/>
      <c r="P295" s="770" t="s">
        <v>79</v>
      </c>
      <c r="Q295" s="771"/>
      <c r="R295" s="771"/>
      <c r="S295" s="771"/>
      <c r="T295" s="771"/>
      <c r="U295" s="771"/>
      <c r="V295" s="772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57"/>
      <c r="P296" s="770" t="s">
        <v>79</v>
      </c>
      <c r="Q296" s="771"/>
      <c r="R296" s="771"/>
      <c r="S296" s="771"/>
      <c r="T296" s="771"/>
      <c r="U296" s="771"/>
      <c r="V296" s="772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86" t="s">
        <v>493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customHeight="1" x14ac:dyDescent="0.25">
      <c r="A298" s="763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customHeight="1" x14ac:dyDescent="0.25">
      <c r="A299" s="54" t="s">
        <v>494</v>
      </c>
      <c r="B299" s="54" t="s">
        <v>495</v>
      </c>
      <c r="C299" s="31">
        <v>4301011306</v>
      </c>
      <c r="D299" s="754">
        <v>4607091389296</v>
      </c>
      <c r="E299" s="755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100</v>
      </c>
      <c r="L299" s="32"/>
      <c r="M299" s="33" t="s">
        <v>101</v>
      </c>
      <c r="N299" s="33"/>
      <c r="O299" s="32">
        <v>45</v>
      </c>
      <c r="P299" s="94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496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6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57"/>
      <c r="P300" s="770" t="s">
        <v>79</v>
      </c>
      <c r="Q300" s="771"/>
      <c r="R300" s="771"/>
      <c r="S300" s="771"/>
      <c r="T300" s="771"/>
      <c r="U300" s="771"/>
      <c r="V300" s="77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57"/>
      <c r="P301" s="770" t="s">
        <v>79</v>
      </c>
      <c r="Q301" s="771"/>
      <c r="R301" s="771"/>
      <c r="S301" s="771"/>
      <c r="T301" s="771"/>
      <c r="U301" s="771"/>
      <c r="V301" s="77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3" t="s">
        <v>145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customHeight="1" x14ac:dyDescent="0.25">
      <c r="A303" s="54" t="s">
        <v>497</v>
      </c>
      <c r="B303" s="54" t="s">
        <v>498</v>
      </c>
      <c r="C303" s="31">
        <v>4301031307</v>
      </c>
      <c r="D303" s="754">
        <v>4680115880344</v>
      </c>
      <c r="E303" s="755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108</v>
      </c>
      <c r="L303" s="32"/>
      <c r="M303" s="33" t="s">
        <v>67</v>
      </c>
      <c r="N303" s="33"/>
      <c r="O303" s="32">
        <v>40</v>
      </c>
      <c r="P303" s="10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499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6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57"/>
      <c r="P304" s="770" t="s">
        <v>79</v>
      </c>
      <c r="Q304" s="771"/>
      <c r="R304" s="771"/>
      <c r="S304" s="771"/>
      <c r="T304" s="771"/>
      <c r="U304" s="771"/>
      <c r="V304" s="77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57"/>
      <c r="P305" s="770" t="s">
        <v>79</v>
      </c>
      <c r="Q305" s="771"/>
      <c r="R305" s="771"/>
      <c r="S305" s="771"/>
      <c r="T305" s="771"/>
      <c r="U305" s="771"/>
      <c r="V305" s="77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3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customHeight="1" x14ac:dyDescent="0.25">
      <c r="A307" s="54" t="s">
        <v>500</v>
      </c>
      <c r="B307" s="54" t="s">
        <v>501</v>
      </c>
      <c r="C307" s="31">
        <v>4301051524</v>
      </c>
      <c r="D307" s="754">
        <v>4680115883062</v>
      </c>
      <c r="E307" s="755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130</v>
      </c>
      <c r="N307" s="33"/>
      <c r="O307" s="32">
        <v>45</v>
      </c>
      <c r="P307" s="761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502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503</v>
      </c>
      <c r="B308" s="54" t="s">
        <v>504</v>
      </c>
      <c r="C308" s="31">
        <v>4301051782</v>
      </c>
      <c r="D308" s="754">
        <v>4680115884618</v>
      </c>
      <c r="E308" s="755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100</v>
      </c>
      <c r="L308" s="32"/>
      <c r="M308" s="33" t="s">
        <v>101</v>
      </c>
      <c r="N308" s="33"/>
      <c r="O308" s="32">
        <v>45</v>
      </c>
      <c r="P308" s="10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505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6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57"/>
      <c r="P309" s="770" t="s">
        <v>79</v>
      </c>
      <c r="Q309" s="771"/>
      <c r="R309" s="771"/>
      <c r="S309" s="771"/>
      <c r="T309" s="771"/>
      <c r="U309" s="771"/>
      <c r="V309" s="77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57"/>
      <c r="P310" s="770" t="s">
        <v>79</v>
      </c>
      <c r="Q310" s="771"/>
      <c r="R310" s="771"/>
      <c r="S310" s="771"/>
      <c r="T310" s="771"/>
      <c r="U310" s="771"/>
      <c r="V310" s="77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86" t="s">
        <v>506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customHeight="1" x14ac:dyDescent="0.25">
      <c r="A312" s="763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customHeight="1" x14ac:dyDescent="0.25">
      <c r="A313" s="54" t="s">
        <v>507</v>
      </c>
      <c r="B313" s="54" t="s">
        <v>508</v>
      </c>
      <c r="C313" s="31">
        <v>4301011353</v>
      </c>
      <c r="D313" s="754">
        <v>4607091389807</v>
      </c>
      <c r="E313" s="755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100</v>
      </c>
      <c r="L313" s="32"/>
      <c r="M313" s="33" t="s">
        <v>93</v>
      </c>
      <c r="N313" s="33"/>
      <c r="O313" s="32">
        <v>55</v>
      </c>
      <c r="P313" s="75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509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6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57"/>
      <c r="P314" s="770" t="s">
        <v>79</v>
      </c>
      <c r="Q314" s="771"/>
      <c r="R314" s="771"/>
      <c r="S314" s="771"/>
      <c r="T314" s="771"/>
      <c r="U314" s="771"/>
      <c r="V314" s="77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57"/>
      <c r="P315" s="770" t="s">
        <v>79</v>
      </c>
      <c r="Q315" s="771"/>
      <c r="R315" s="771"/>
      <c r="S315" s="771"/>
      <c r="T315" s="771"/>
      <c r="U315" s="771"/>
      <c r="V315" s="77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3" t="s">
        <v>145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customHeight="1" x14ac:dyDescent="0.25">
      <c r="A317" s="54" t="s">
        <v>510</v>
      </c>
      <c r="B317" s="54" t="s">
        <v>511</v>
      </c>
      <c r="C317" s="31">
        <v>4301031164</v>
      </c>
      <c r="D317" s="754">
        <v>4680115880481</v>
      </c>
      <c r="E317" s="755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108</v>
      </c>
      <c r="L317" s="32"/>
      <c r="M317" s="33" t="s">
        <v>67</v>
      </c>
      <c r="N317" s="33"/>
      <c r="O317" s="32">
        <v>40</v>
      </c>
      <c r="P317" s="83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512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6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57"/>
      <c r="P318" s="770" t="s">
        <v>79</v>
      </c>
      <c r="Q318" s="771"/>
      <c r="R318" s="771"/>
      <c r="S318" s="771"/>
      <c r="T318" s="771"/>
      <c r="U318" s="771"/>
      <c r="V318" s="77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57"/>
      <c r="P319" s="770" t="s">
        <v>79</v>
      </c>
      <c r="Q319" s="771"/>
      <c r="R319" s="771"/>
      <c r="S319" s="771"/>
      <c r="T319" s="771"/>
      <c r="U319" s="771"/>
      <c r="V319" s="77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3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customHeight="1" x14ac:dyDescent="0.25">
      <c r="A321" s="54" t="s">
        <v>513</v>
      </c>
      <c r="B321" s="54" t="s">
        <v>514</v>
      </c>
      <c r="C321" s="31">
        <v>4301051344</v>
      </c>
      <c r="D321" s="754">
        <v>4680115880412</v>
      </c>
      <c r="E321" s="755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101</v>
      </c>
      <c r="N321" s="33"/>
      <c r="O321" s="32">
        <v>45</v>
      </c>
      <c r="P321" s="8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515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4301051277</v>
      </c>
      <c r="D322" s="754">
        <v>4680115880511</v>
      </c>
      <c r="E322" s="755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101</v>
      </c>
      <c r="N322" s="33"/>
      <c r="O322" s="32">
        <v>40</v>
      </c>
      <c r="P322" s="99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518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6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57"/>
      <c r="P323" s="770" t="s">
        <v>79</v>
      </c>
      <c r="Q323" s="771"/>
      <c r="R323" s="771"/>
      <c r="S323" s="771"/>
      <c r="T323" s="771"/>
      <c r="U323" s="771"/>
      <c r="V323" s="77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57"/>
      <c r="P324" s="770" t="s">
        <v>79</v>
      </c>
      <c r="Q324" s="771"/>
      <c r="R324" s="771"/>
      <c r="S324" s="771"/>
      <c r="T324" s="771"/>
      <c r="U324" s="771"/>
      <c r="V324" s="77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86" t="s">
        <v>519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customHeight="1" x14ac:dyDescent="0.25">
      <c r="A326" s="763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customHeight="1" x14ac:dyDescent="0.25">
      <c r="A327" s="54" t="s">
        <v>520</v>
      </c>
      <c r="B327" s="54" t="s">
        <v>521</v>
      </c>
      <c r="C327" s="31">
        <v>4301011593</v>
      </c>
      <c r="D327" s="754">
        <v>4680115882973</v>
      </c>
      <c r="E327" s="755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93</v>
      </c>
      <c r="N327" s="33"/>
      <c r="O327" s="32">
        <v>55</v>
      </c>
      <c r="P327" s="93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404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4301011594</v>
      </c>
      <c r="D328" s="754">
        <v>4680115883413</v>
      </c>
      <c r="E328" s="755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100</v>
      </c>
      <c r="L328" s="32"/>
      <c r="M328" s="33" t="s">
        <v>93</v>
      </c>
      <c r="N328" s="33"/>
      <c r="O328" s="32">
        <v>55</v>
      </c>
      <c r="P328" s="1155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404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6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57"/>
      <c r="P329" s="770" t="s">
        <v>79</v>
      </c>
      <c r="Q329" s="771"/>
      <c r="R329" s="771"/>
      <c r="S329" s="771"/>
      <c r="T329" s="771"/>
      <c r="U329" s="771"/>
      <c r="V329" s="77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57"/>
      <c r="P330" s="770" t="s">
        <v>79</v>
      </c>
      <c r="Q330" s="771"/>
      <c r="R330" s="771"/>
      <c r="S330" s="771"/>
      <c r="T330" s="771"/>
      <c r="U330" s="771"/>
      <c r="V330" s="77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3" t="s">
        <v>145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customHeight="1" x14ac:dyDescent="0.25">
      <c r="A332" s="54" t="s">
        <v>524</v>
      </c>
      <c r="B332" s="54" t="s">
        <v>525</v>
      </c>
      <c r="C332" s="31">
        <v>4301031305</v>
      </c>
      <c r="D332" s="754">
        <v>4607091389845</v>
      </c>
      <c r="E332" s="755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108</v>
      </c>
      <c r="L332" s="32"/>
      <c r="M332" s="33" t="s">
        <v>67</v>
      </c>
      <c r="N332" s="33"/>
      <c r="O332" s="32">
        <v>40</v>
      </c>
      <c r="P332" s="9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526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527</v>
      </c>
      <c r="B333" s="54" t="s">
        <v>528</v>
      </c>
      <c r="C333" s="31">
        <v>4301031306</v>
      </c>
      <c r="D333" s="754">
        <v>4680115882881</v>
      </c>
      <c r="E333" s="755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108</v>
      </c>
      <c r="L333" s="32"/>
      <c r="M333" s="33" t="s">
        <v>67</v>
      </c>
      <c r="N333" s="33"/>
      <c r="O333" s="32">
        <v>40</v>
      </c>
      <c r="P333" s="93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526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6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57"/>
      <c r="P334" s="770" t="s">
        <v>79</v>
      </c>
      <c r="Q334" s="771"/>
      <c r="R334" s="771"/>
      <c r="S334" s="771"/>
      <c r="T334" s="771"/>
      <c r="U334" s="771"/>
      <c r="V334" s="77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57"/>
      <c r="P335" s="770" t="s">
        <v>79</v>
      </c>
      <c r="Q335" s="771"/>
      <c r="R335" s="771"/>
      <c r="S335" s="771"/>
      <c r="T335" s="771"/>
      <c r="U335" s="771"/>
      <c r="V335" s="77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3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customHeight="1" x14ac:dyDescent="0.25">
      <c r="A337" s="54" t="s">
        <v>529</v>
      </c>
      <c r="B337" s="54" t="s">
        <v>530</v>
      </c>
      <c r="C337" s="31">
        <v>4301051534</v>
      </c>
      <c r="D337" s="754">
        <v>4680115883390</v>
      </c>
      <c r="E337" s="755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101</v>
      </c>
      <c r="N337" s="33"/>
      <c r="O337" s="32">
        <v>40</v>
      </c>
      <c r="P337" s="108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531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6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57"/>
      <c r="P338" s="770" t="s">
        <v>79</v>
      </c>
      <c r="Q338" s="771"/>
      <c r="R338" s="771"/>
      <c r="S338" s="771"/>
      <c r="T338" s="771"/>
      <c r="U338" s="771"/>
      <c r="V338" s="77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57"/>
      <c r="P339" s="770" t="s">
        <v>79</v>
      </c>
      <c r="Q339" s="771"/>
      <c r="R339" s="771"/>
      <c r="S339" s="771"/>
      <c r="T339" s="771"/>
      <c r="U339" s="771"/>
      <c r="V339" s="77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86" t="s">
        <v>532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customHeight="1" x14ac:dyDescent="0.25">
      <c r="A341" s="763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customHeight="1" x14ac:dyDescent="0.25">
      <c r="A342" s="54" t="s">
        <v>533</v>
      </c>
      <c r="B342" s="54" t="s">
        <v>534</v>
      </c>
      <c r="C342" s="31">
        <v>4301011728</v>
      </c>
      <c r="D342" s="754">
        <v>4680115885141</v>
      </c>
      <c r="E342" s="755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108</v>
      </c>
      <c r="L342" s="32"/>
      <c r="M342" s="33" t="s">
        <v>101</v>
      </c>
      <c r="N342" s="33"/>
      <c r="O342" s="32">
        <v>55</v>
      </c>
      <c r="P342" s="82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535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6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57"/>
      <c r="P343" s="770" t="s">
        <v>79</v>
      </c>
      <c r="Q343" s="771"/>
      <c r="R343" s="771"/>
      <c r="S343" s="771"/>
      <c r="T343" s="771"/>
      <c r="U343" s="771"/>
      <c r="V343" s="77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57"/>
      <c r="P344" s="770" t="s">
        <v>79</v>
      </c>
      <c r="Q344" s="771"/>
      <c r="R344" s="771"/>
      <c r="S344" s="771"/>
      <c r="T344" s="771"/>
      <c r="U344" s="771"/>
      <c r="V344" s="77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86" t="s">
        <v>536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customHeight="1" x14ac:dyDescent="0.25">
      <c r="A346" s="763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customHeight="1" x14ac:dyDescent="0.25">
      <c r="A347" s="54" t="s">
        <v>537</v>
      </c>
      <c r="B347" s="54" t="s">
        <v>538</v>
      </c>
      <c r="C347" s="31">
        <v>4301012024</v>
      </c>
      <c r="D347" s="754">
        <v>4680115885615</v>
      </c>
      <c r="E347" s="755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55</v>
      </c>
      <c r="P347" s="83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539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customHeight="1" x14ac:dyDescent="0.25">
      <c r="A348" s="54" t="s">
        <v>540</v>
      </c>
      <c r="B348" s="54" t="s">
        <v>541</v>
      </c>
      <c r="C348" s="31">
        <v>4301011911</v>
      </c>
      <c r="D348" s="754">
        <v>4680115885554</v>
      </c>
      <c r="E348" s="755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394</v>
      </c>
      <c r="N348" s="33"/>
      <c r="O348" s="32">
        <v>55</v>
      </c>
      <c r="P348" s="8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542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540</v>
      </c>
      <c r="B349" s="54" t="s">
        <v>543</v>
      </c>
      <c r="C349" s="31">
        <v>4301012016</v>
      </c>
      <c r="D349" s="754">
        <v>4680115885554</v>
      </c>
      <c r="E349" s="755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101</v>
      </c>
      <c r="N349" s="33"/>
      <c r="O349" s="32">
        <v>55</v>
      </c>
      <c r="P349" s="8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544</v>
      </c>
      <c r="AG349" s="64"/>
      <c r="AJ349" s="68"/>
      <c r="AK349" s="68">
        <v>0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customHeight="1" x14ac:dyDescent="0.25">
      <c r="A350" s="54" t="s">
        <v>545</v>
      </c>
      <c r="B350" s="54" t="s">
        <v>546</v>
      </c>
      <c r="C350" s="31">
        <v>4301011858</v>
      </c>
      <c r="D350" s="754">
        <v>4680115885646</v>
      </c>
      <c r="E350" s="755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10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547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customHeight="1" x14ac:dyDescent="0.25">
      <c r="A351" s="54" t="s">
        <v>548</v>
      </c>
      <c r="B351" s="54" t="s">
        <v>549</v>
      </c>
      <c r="C351" s="31">
        <v>4301011857</v>
      </c>
      <c r="D351" s="754">
        <v>4680115885622</v>
      </c>
      <c r="E351" s="755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10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550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customHeight="1" x14ac:dyDescent="0.25">
      <c r="A352" s="54" t="s">
        <v>551</v>
      </c>
      <c r="B352" s="54" t="s">
        <v>552</v>
      </c>
      <c r="C352" s="31">
        <v>4301011573</v>
      </c>
      <c r="D352" s="754">
        <v>4680115881938</v>
      </c>
      <c r="E352" s="755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10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553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54">
        <v>4607091386011</v>
      </c>
      <c r="E353" s="755"/>
      <c r="F353" s="740">
        <v>0.5</v>
      </c>
      <c r="G353" s="32">
        <v>10</v>
      </c>
      <c r="H353" s="740">
        <v>5</v>
      </c>
      <c r="I353" s="740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10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customHeight="1" x14ac:dyDescent="0.25">
      <c r="A354" s="54" t="s">
        <v>557</v>
      </c>
      <c r="B354" s="54" t="s">
        <v>558</v>
      </c>
      <c r="C354" s="31">
        <v>4301011859</v>
      </c>
      <c r="D354" s="754">
        <v>4680115885608</v>
      </c>
      <c r="E354" s="755"/>
      <c r="F354" s="740">
        <v>0.4</v>
      </c>
      <c r="G354" s="32">
        <v>10</v>
      </c>
      <c r="H354" s="740">
        <v>4</v>
      </c>
      <c r="I354" s="740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8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544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56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57"/>
      <c r="P355" s="770" t="s">
        <v>79</v>
      </c>
      <c r="Q355" s="771"/>
      <c r="R355" s="771"/>
      <c r="S355" s="771"/>
      <c r="T355" s="771"/>
      <c r="U355" s="771"/>
      <c r="V355" s="77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57"/>
      <c r="P356" s="770" t="s">
        <v>79</v>
      </c>
      <c r="Q356" s="771"/>
      <c r="R356" s="771"/>
      <c r="S356" s="771"/>
      <c r="T356" s="771"/>
      <c r="U356" s="771"/>
      <c r="V356" s="77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3" t="s">
        <v>145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customHeight="1" x14ac:dyDescent="0.25">
      <c r="A358" s="54" t="s">
        <v>559</v>
      </c>
      <c r="B358" s="54" t="s">
        <v>560</v>
      </c>
      <c r="C358" s="31">
        <v>4301030878</v>
      </c>
      <c r="D358" s="754">
        <v>4607091387193</v>
      </c>
      <c r="E358" s="755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10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4301031153</v>
      </c>
      <c r="D359" s="754">
        <v>4607091387230</v>
      </c>
      <c r="E359" s="755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8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4301031154</v>
      </c>
      <c r="D360" s="754">
        <v>4607091387292</v>
      </c>
      <c r="E360" s="755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78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4301031152</v>
      </c>
      <c r="D361" s="754">
        <v>4607091387285</v>
      </c>
      <c r="E361" s="755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108</v>
      </c>
      <c r="L361" s="32"/>
      <c r="M361" s="33" t="s">
        <v>67</v>
      </c>
      <c r="N361" s="33"/>
      <c r="O361" s="32">
        <v>40</v>
      </c>
      <c r="P361" s="10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564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6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57"/>
      <c r="P362" s="770" t="s">
        <v>79</v>
      </c>
      <c r="Q362" s="771"/>
      <c r="R362" s="771"/>
      <c r="S362" s="771"/>
      <c r="T362" s="771"/>
      <c r="U362" s="771"/>
      <c r="V362" s="77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57"/>
      <c r="P363" s="770" t="s">
        <v>79</v>
      </c>
      <c r="Q363" s="771"/>
      <c r="R363" s="771"/>
      <c r="S363" s="771"/>
      <c r="T363" s="771"/>
      <c r="U363" s="771"/>
      <c r="V363" s="77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3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54">
        <v>4607091387766</v>
      </c>
      <c r="E365" s="755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101</v>
      </c>
      <c r="N365" s="33"/>
      <c r="O365" s="32">
        <v>40</v>
      </c>
      <c r="P365" s="8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572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customHeight="1" x14ac:dyDescent="0.25">
      <c r="A366" s="54" t="s">
        <v>573</v>
      </c>
      <c r="B366" s="54" t="s">
        <v>574</v>
      </c>
      <c r="C366" s="31">
        <v>4301051818</v>
      </c>
      <c r="D366" s="754">
        <v>4607091387957</v>
      </c>
      <c r="E366" s="755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101</v>
      </c>
      <c r="N366" s="33"/>
      <c r="O366" s="32">
        <v>40</v>
      </c>
      <c r="P366" s="11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4301051819</v>
      </c>
      <c r="D367" s="754">
        <v>4607091387964</v>
      </c>
      <c r="E367" s="755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101</v>
      </c>
      <c r="N367" s="33"/>
      <c r="O367" s="32">
        <v>40</v>
      </c>
      <c r="P367" s="8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4301051734</v>
      </c>
      <c r="D368" s="754">
        <v>4680115884588</v>
      </c>
      <c r="E368" s="755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101</v>
      </c>
      <c r="N368" s="33"/>
      <c r="O368" s="32">
        <v>40</v>
      </c>
      <c r="P368" s="8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4301051131</v>
      </c>
      <c r="D369" s="754">
        <v>4607091387537</v>
      </c>
      <c r="E369" s="755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101</v>
      </c>
      <c r="N369" s="33"/>
      <c r="O369" s="32">
        <v>40</v>
      </c>
      <c r="P369" s="8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584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54">
        <v>4607091387513</v>
      </c>
      <c r="E370" s="755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130</v>
      </c>
      <c r="N370" s="33"/>
      <c r="O370" s="32">
        <v>40</v>
      </c>
      <c r="P370" s="7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587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56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57"/>
      <c r="P371" s="770" t="s">
        <v>79</v>
      </c>
      <c r="Q371" s="771"/>
      <c r="R371" s="771"/>
      <c r="S371" s="771"/>
      <c r="T371" s="771"/>
      <c r="U371" s="771"/>
      <c r="V371" s="77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57"/>
      <c r="P372" s="770" t="s">
        <v>79</v>
      </c>
      <c r="Q372" s="771"/>
      <c r="R372" s="771"/>
      <c r="S372" s="771"/>
      <c r="T372" s="771"/>
      <c r="U372" s="771"/>
      <c r="V372" s="77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3" t="s">
        <v>176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54">
        <v>4607091380880</v>
      </c>
      <c r="E374" s="755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101</v>
      </c>
      <c r="N374" s="33"/>
      <c r="O374" s="32">
        <v>30</v>
      </c>
      <c r="P374" s="100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590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54">
        <v>4607091384482</v>
      </c>
      <c r="E375" s="755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101</v>
      </c>
      <c r="N375" s="33"/>
      <c r="O375" s="32">
        <v>30</v>
      </c>
      <c r="P375" s="9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593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54">
        <v>4607091380897</v>
      </c>
      <c r="E376" s="755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130</v>
      </c>
      <c r="N376" s="33"/>
      <c r="O376" s="32">
        <v>30</v>
      </c>
      <c r="P376" s="10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6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57"/>
      <c r="P377" s="770" t="s">
        <v>79</v>
      </c>
      <c r="Q377" s="771"/>
      <c r="R377" s="771"/>
      <c r="S377" s="771"/>
      <c r="T377" s="771"/>
      <c r="U377" s="771"/>
      <c r="V377" s="772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57"/>
      <c r="P378" s="770" t="s">
        <v>79</v>
      </c>
      <c r="Q378" s="771"/>
      <c r="R378" s="771"/>
      <c r="S378" s="771"/>
      <c r="T378" s="771"/>
      <c r="U378" s="771"/>
      <c r="V378" s="772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3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27" customHeight="1" x14ac:dyDescent="0.25">
      <c r="A380" s="54" t="s">
        <v>597</v>
      </c>
      <c r="B380" s="54" t="s">
        <v>598</v>
      </c>
      <c r="C380" s="31">
        <v>4301030235</v>
      </c>
      <c r="D380" s="754">
        <v>4607091388381</v>
      </c>
      <c r="E380" s="755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100</v>
      </c>
      <c r="L380" s="32"/>
      <c r="M380" s="33" t="s">
        <v>84</v>
      </c>
      <c r="N380" s="33"/>
      <c r="O380" s="32">
        <v>180</v>
      </c>
      <c r="P380" s="978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4301030232</v>
      </c>
      <c r="D381" s="754">
        <v>4607091388374</v>
      </c>
      <c r="E381" s="755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1138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54">
        <v>4607091383102</v>
      </c>
      <c r="E382" s="755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11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54">
        <v>4607091388404</v>
      </c>
      <c r="E383" s="755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6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57"/>
      <c r="P384" s="770" t="s">
        <v>79</v>
      </c>
      <c r="Q384" s="771"/>
      <c r="R384" s="771"/>
      <c r="S384" s="771"/>
      <c r="T384" s="771"/>
      <c r="U384" s="771"/>
      <c r="V384" s="772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57"/>
      <c r="P385" s="770" t="s">
        <v>79</v>
      </c>
      <c r="Q385" s="771"/>
      <c r="R385" s="771"/>
      <c r="S385" s="771"/>
      <c r="T385" s="771"/>
      <c r="U385" s="771"/>
      <c r="V385" s="772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3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54">
        <v>4680115881808</v>
      </c>
      <c r="E387" s="755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54">
        <v>4680115881822</v>
      </c>
      <c r="E388" s="755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9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54">
        <v>4680115880016</v>
      </c>
      <c r="E389" s="755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11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6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57"/>
      <c r="P390" s="770" t="s">
        <v>79</v>
      </c>
      <c r="Q390" s="771"/>
      <c r="R390" s="771"/>
      <c r="S390" s="771"/>
      <c r="T390" s="771"/>
      <c r="U390" s="771"/>
      <c r="V390" s="77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57"/>
      <c r="P391" s="770" t="s">
        <v>79</v>
      </c>
      <c r="Q391" s="771"/>
      <c r="R391" s="771"/>
      <c r="S391" s="771"/>
      <c r="T391" s="771"/>
      <c r="U391" s="771"/>
      <c r="V391" s="77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86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customHeight="1" x14ac:dyDescent="0.25">
      <c r="A393" s="763" t="s">
        <v>145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54">
        <v>4607091383836</v>
      </c>
      <c r="E394" s="755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11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6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57"/>
      <c r="P395" s="770" t="s">
        <v>79</v>
      </c>
      <c r="Q395" s="771"/>
      <c r="R395" s="771"/>
      <c r="S395" s="771"/>
      <c r="T395" s="771"/>
      <c r="U395" s="771"/>
      <c r="V395" s="77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57"/>
      <c r="P396" s="770" t="s">
        <v>79</v>
      </c>
      <c r="Q396" s="771"/>
      <c r="R396" s="771"/>
      <c r="S396" s="771"/>
      <c r="T396" s="771"/>
      <c r="U396" s="771"/>
      <c r="V396" s="77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3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54">
        <v>4607091387919</v>
      </c>
      <c r="E398" s="755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8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54">
        <v>4680115883604</v>
      </c>
      <c r="E399" s="755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101</v>
      </c>
      <c r="N399" s="33"/>
      <c r="O399" s="32">
        <v>45</v>
      </c>
      <c r="P399" s="93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54">
        <v>4680115883567</v>
      </c>
      <c r="E400" s="755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130</v>
      </c>
      <c r="N400" s="33"/>
      <c r="O400" s="32">
        <v>40</v>
      </c>
      <c r="P400" s="11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6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57"/>
      <c r="P401" s="770" t="s">
        <v>79</v>
      </c>
      <c r="Q401" s="771"/>
      <c r="R401" s="771"/>
      <c r="S401" s="771"/>
      <c r="T401" s="771"/>
      <c r="U401" s="771"/>
      <c r="V401" s="77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57"/>
      <c r="P402" s="770" t="s">
        <v>79</v>
      </c>
      <c r="Q402" s="771"/>
      <c r="R402" s="771"/>
      <c r="S402" s="771"/>
      <c r="T402" s="771"/>
      <c r="U402" s="771"/>
      <c r="V402" s="77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921" t="s">
        <v>631</v>
      </c>
      <c r="B403" s="922"/>
      <c r="C403" s="922"/>
      <c r="D403" s="922"/>
      <c r="E403" s="922"/>
      <c r="F403" s="922"/>
      <c r="G403" s="922"/>
      <c r="H403" s="922"/>
      <c r="I403" s="922"/>
      <c r="J403" s="922"/>
      <c r="K403" s="922"/>
      <c r="L403" s="922"/>
      <c r="M403" s="922"/>
      <c r="N403" s="922"/>
      <c r="O403" s="922"/>
      <c r="P403" s="922"/>
      <c r="Q403" s="922"/>
      <c r="R403" s="922"/>
      <c r="S403" s="922"/>
      <c r="T403" s="922"/>
      <c r="U403" s="922"/>
      <c r="V403" s="922"/>
      <c r="W403" s="922"/>
      <c r="X403" s="922"/>
      <c r="Y403" s="922"/>
      <c r="Z403" s="922"/>
      <c r="AA403" s="48"/>
      <c r="AB403" s="48"/>
      <c r="AC403" s="48"/>
    </row>
    <row r="404" spans="1:68" ht="16.5" customHeight="1" x14ac:dyDescent="0.25">
      <c r="A404" s="786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customHeight="1" x14ac:dyDescent="0.25">
      <c r="A405" s="763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54">
        <v>4680115884847</v>
      </c>
      <c r="E406" s="755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10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1500</v>
      </c>
      <c r="Y406" s="742">
        <f t="shared" ref="Y406:Y415" si="71">IFERROR(IF(X406="",0,CEILING((X406/$H406),1)*$H406),"")</f>
        <v>1500</v>
      </c>
      <c r="Z406" s="36">
        <f>IFERROR(IF(Y406=0,"",ROUNDUP(Y406/H406,0)*0.02175),"")</f>
        <v>2.1749999999999998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2">IFERROR(X406*I406/H406,"0")</f>
        <v>1548</v>
      </c>
      <c r="BN406" s="64">
        <f t="shared" ref="BN406:BN415" si="73">IFERROR(Y406*I406/H406,"0")</f>
        <v>1548</v>
      </c>
      <c r="BO406" s="64">
        <f t="shared" ref="BO406:BO415" si="74">IFERROR(1/J406*(X406/H406),"0")</f>
        <v>2.083333333333333</v>
      </c>
      <c r="BP406" s="64">
        <f t="shared" ref="BP406:BP415" si="75">IFERROR(1/J406*(Y406/H406),"0")</f>
        <v>2.083333333333333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54">
        <v>4680115884847</v>
      </c>
      <c r="E407" s="755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394</v>
      </c>
      <c r="N407" s="33"/>
      <c r="O407" s="32">
        <v>60</v>
      </c>
      <c r="P407" s="110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54">
        <v>4680115884854</v>
      </c>
      <c r="E408" s="755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8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0</v>
      </c>
      <c r="Y408" s="742">
        <f t="shared" si="71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2"/>
        <v>0</v>
      </c>
      <c r="BN408" s="64">
        <f t="shared" si="73"/>
        <v>0</v>
      </c>
      <c r="BO408" s="64">
        <f t="shared" si="74"/>
        <v>0</v>
      </c>
      <c r="BP408" s="64">
        <f t="shared" si="75"/>
        <v>0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54">
        <v>4680115884854</v>
      </c>
      <c r="E409" s="755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394</v>
      </c>
      <c r="N409" s="33"/>
      <c r="O409" s="32">
        <v>60</v>
      </c>
      <c r="P409" s="8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27" customHeight="1" x14ac:dyDescent="0.25">
      <c r="A410" s="54" t="s">
        <v>642</v>
      </c>
      <c r="B410" s="54" t="s">
        <v>643</v>
      </c>
      <c r="C410" s="31">
        <v>4301011832</v>
      </c>
      <c r="D410" s="754">
        <v>4607091383997</v>
      </c>
      <c r="E410" s="755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130</v>
      </c>
      <c r="N410" s="33"/>
      <c r="O410" s="32">
        <v>60</v>
      </c>
      <c r="P410" s="7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37.5" customHeight="1" x14ac:dyDescent="0.25">
      <c r="A411" s="54" t="s">
        <v>645</v>
      </c>
      <c r="B411" s="54" t="s">
        <v>646</v>
      </c>
      <c r="C411" s="31">
        <v>4301011867</v>
      </c>
      <c r="D411" s="754">
        <v>4680115884830</v>
      </c>
      <c r="E411" s="755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67</v>
      </c>
      <c r="N411" s="33"/>
      <c r="O411" s="32">
        <v>60</v>
      </c>
      <c r="P411" s="10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1500</v>
      </c>
      <c r="Y411" s="742">
        <f t="shared" si="71"/>
        <v>1500</v>
      </c>
      <c r="Z411" s="36">
        <f>IFERROR(IF(Y411=0,"",ROUNDUP(Y411/H411,0)*0.02175),"")</f>
        <v>2.1749999999999998</v>
      </c>
      <c r="AA411" s="56"/>
      <c r="AB411" s="57"/>
      <c r="AC411" s="481" t="s">
        <v>647</v>
      </c>
      <c r="AG411" s="64"/>
      <c r="AJ411" s="68"/>
      <c r="AK411" s="68">
        <v>0</v>
      </c>
      <c r="BB411" s="482" t="s">
        <v>1</v>
      </c>
      <c r="BM411" s="64">
        <f t="shared" si="72"/>
        <v>1548</v>
      </c>
      <c r="BN411" s="64">
        <f t="shared" si="73"/>
        <v>1548</v>
      </c>
      <c r="BO411" s="64">
        <f t="shared" si="74"/>
        <v>2.083333333333333</v>
      </c>
      <c r="BP411" s="64">
        <f t="shared" si="75"/>
        <v>2.083333333333333</v>
      </c>
    </row>
    <row r="412" spans="1:68" ht="27" customHeight="1" x14ac:dyDescent="0.25">
      <c r="A412" s="54" t="s">
        <v>645</v>
      </c>
      <c r="B412" s="54" t="s">
        <v>648</v>
      </c>
      <c r="C412" s="31">
        <v>4301011943</v>
      </c>
      <c r="D412" s="754">
        <v>4680115884830</v>
      </c>
      <c r="E412" s="755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394</v>
      </c>
      <c r="N412" s="33"/>
      <c r="O412" s="32">
        <v>60</v>
      </c>
      <c r="P412" s="83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1"/>
        <v>0</v>
      </c>
      <c r="Z412" s="36" t="str">
        <f>IFERROR(IF(Y412=0,"",ROUNDUP(Y412/H412,0)*0.02039),"")</f>
        <v/>
      </c>
      <c r="AA412" s="56"/>
      <c r="AB412" s="57"/>
      <c r="AC412" s="483" t="s">
        <v>637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54">
        <v>4680115882638</v>
      </c>
      <c r="E413" s="755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11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54">
        <v>4680115884922</v>
      </c>
      <c r="E414" s="755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10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54">
        <v>4680115884861</v>
      </c>
      <c r="E415" s="755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8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647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56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57"/>
      <c r="P416" s="770" t="s">
        <v>79</v>
      </c>
      <c r="Q416" s="771"/>
      <c r="R416" s="771"/>
      <c r="S416" s="771"/>
      <c r="T416" s="771"/>
      <c r="U416" s="771"/>
      <c r="V416" s="77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200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200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4.3499999999999996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57"/>
      <c r="P417" s="770" t="s">
        <v>79</v>
      </c>
      <c r="Q417" s="771"/>
      <c r="R417" s="771"/>
      <c r="S417" s="771"/>
      <c r="T417" s="771"/>
      <c r="U417" s="771"/>
      <c r="V417" s="772"/>
      <c r="W417" s="37" t="s">
        <v>68</v>
      </c>
      <c r="X417" s="743">
        <f>IFERROR(SUM(X406:X415),"0")</f>
        <v>3000</v>
      </c>
      <c r="Y417" s="743">
        <f>IFERROR(SUM(Y406:Y415),"0")</f>
        <v>3000</v>
      </c>
      <c r="Z417" s="37"/>
      <c r="AA417" s="744"/>
      <c r="AB417" s="744"/>
      <c r="AC417" s="744"/>
    </row>
    <row r="418" spans="1:68" ht="14.25" customHeight="1" x14ac:dyDescent="0.25">
      <c r="A418" s="763" t="s">
        <v>134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54">
        <v>4607091383980</v>
      </c>
      <c r="E419" s="755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93</v>
      </c>
      <c r="N419" s="33"/>
      <c r="O419" s="32">
        <v>50</v>
      </c>
      <c r="P419" s="10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500</v>
      </c>
      <c r="Y419" s="742">
        <f>IFERROR(IF(X419="",0,CEILING((X419/$H419),1)*$H419),"")</f>
        <v>510</v>
      </c>
      <c r="Z419" s="36">
        <f>IFERROR(IF(Y419=0,"",ROUNDUP(Y419/H419,0)*0.02175),"")</f>
        <v>0.73949999999999994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516</v>
      </c>
      <c r="BN419" s="64">
        <f>IFERROR(Y419*I419/H419,"0")</f>
        <v>526.32000000000005</v>
      </c>
      <c r="BO419" s="64">
        <f>IFERROR(1/J419*(X419/H419),"0")</f>
        <v>0.69444444444444442</v>
      </c>
      <c r="BP419" s="64">
        <f>IFERROR(1/J419*(Y419/H419),"0")</f>
        <v>0.70833333333333326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54">
        <v>4607091384178</v>
      </c>
      <c r="E420" s="755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8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6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57"/>
      <c r="P421" s="770" t="s">
        <v>79</v>
      </c>
      <c r="Q421" s="771"/>
      <c r="R421" s="771"/>
      <c r="S421" s="771"/>
      <c r="T421" s="771"/>
      <c r="U421" s="771"/>
      <c r="V421" s="772"/>
      <c r="W421" s="37" t="s">
        <v>80</v>
      </c>
      <c r="X421" s="743">
        <f>IFERROR(X419/H419,"0")+IFERROR(X420/H420,"0")</f>
        <v>33.333333333333336</v>
      </c>
      <c r="Y421" s="743">
        <f>IFERROR(Y419/H419,"0")+IFERROR(Y420/H420,"0")</f>
        <v>34</v>
      </c>
      <c r="Z421" s="743">
        <f>IFERROR(IF(Z419="",0,Z419),"0")+IFERROR(IF(Z420="",0,Z420),"0")</f>
        <v>0.73949999999999994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57"/>
      <c r="P422" s="770" t="s">
        <v>79</v>
      </c>
      <c r="Q422" s="771"/>
      <c r="R422" s="771"/>
      <c r="S422" s="771"/>
      <c r="T422" s="771"/>
      <c r="U422" s="771"/>
      <c r="V422" s="772"/>
      <c r="W422" s="37" t="s">
        <v>68</v>
      </c>
      <c r="X422" s="743">
        <f>IFERROR(SUM(X419:X420),"0")</f>
        <v>500</v>
      </c>
      <c r="Y422" s="743">
        <f>IFERROR(SUM(Y419:Y420),"0")</f>
        <v>510</v>
      </c>
      <c r="Z422" s="37"/>
      <c r="AA422" s="744"/>
      <c r="AB422" s="744"/>
      <c r="AC422" s="744"/>
    </row>
    <row r="423" spans="1:68" ht="14.25" customHeight="1" x14ac:dyDescent="0.25">
      <c r="A423" s="763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54">
        <v>4607091383928</v>
      </c>
      <c r="E424" s="755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40</v>
      </c>
      <c r="P424" s="997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54">
        <v>4607091384260</v>
      </c>
      <c r="E425" s="755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101</v>
      </c>
      <c r="N425" s="33"/>
      <c r="O425" s="32">
        <v>40</v>
      </c>
      <c r="P425" s="1015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6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57"/>
      <c r="P426" s="770" t="s">
        <v>79</v>
      </c>
      <c r="Q426" s="771"/>
      <c r="R426" s="771"/>
      <c r="S426" s="771"/>
      <c r="T426" s="771"/>
      <c r="U426" s="771"/>
      <c r="V426" s="77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57"/>
      <c r="P427" s="770" t="s">
        <v>79</v>
      </c>
      <c r="Q427" s="771"/>
      <c r="R427" s="771"/>
      <c r="S427" s="771"/>
      <c r="T427" s="771"/>
      <c r="U427" s="771"/>
      <c r="V427" s="77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3" t="s">
        <v>176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54">
        <v>4607091384673</v>
      </c>
      <c r="E429" s="755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30</v>
      </c>
      <c r="P429" s="1061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200</v>
      </c>
      <c r="Y429" s="742">
        <f>IFERROR(IF(X429="",0,CEILING((X429/$H429),1)*$H429),"")</f>
        <v>207</v>
      </c>
      <c r="Z429" s="36">
        <f>IFERROR(IF(Y429=0,"",ROUNDUP(Y429/H429,0)*0.01898),"")</f>
        <v>0.43653999999999998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211.53333333333333</v>
      </c>
      <c r="BN429" s="64">
        <f>IFERROR(Y429*I429/H429,"0")</f>
        <v>218.93700000000001</v>
      </c>
      <c r="BO429" s="64">
        <f>IFERROR(1/J429*(X429/H429),"0")</f>
        <v>0.34722222222222221</v>
      </c>
      <c r="BP429" s="64">
        <f>IFERROR(1/J429*(Y429/H429),"0")</f>
        <v>0.359375</v>
      </c>
    </row>
    <row r="430" spans="1:68" x14ac:dyDescent="0.2">
      <c r="A430" s="756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57"/>
      <c r="P430" s="770" t="s">
        <v>79</v>
      </c>
      <c r="Q430" s="771"/>
      <c r="R430" s="771"/>
      <c r="S430" s="771"/>
      <c r="T430" s="771"/>
      <c r="U430" s="771"/>
      <c r="V430" s="772"/>
      <c r="W430" s="37" t="s">
        <v>80</v>
      </c>
      <c r="X430" s="743">
        <f>IFERROR(X429/H429,"0")</f>
        <v>22.222222222222221</v>
      </c>
      <c r="Y430" s="743">
        <f>IFERROR(Y429/H429,"0")</f>
        <v>23</v>
      </c>
      <c r="Z430" s="743">
        <f>IFERROR(IF(Z429="",0,Z429),"0")</f>
        <v>0.43653999999999998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57"/>
      <c r="P431" s="770" t="s">
        <v>79</v>
      </c>
      <c r="Q431" s="771"/>
      <c r="R431" s="771"/>
      <c r="S431" s="771"/>
      <c r="T431" s="771"/>
      <c r="U431" s="771"/>
      <c r="V431" s="772"/>
      <c r="W431" s="37" t="s">
        <v>68</v>
      </c>
      <c r="X431" s="743">
        <f>IFERROR(SUM(X429:X429),"0")</f>
        <v>200</v>
      </c>
      <c r="Y431" s="743">
        <f>IFERROR(SUM(Y429:Y429),"0")</f>
        <v>207</v>
      </c>
      <c r="Z431" s="37"/>
      <c r="AA431" s="744"/>
      <c r="AB431" s="744"/>
      <c r="AC431" s="744"/>
    </row>
    <row r="432" spans="1:68" ht="16.5" customHeight="1" x14ac:dyDescent="0.25">
      <c r="A432" s="786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customHeight="1" x14ac:dyDescent="0.25">
      <c r="A433" s="763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37.5" customHeight="1" x14ac:dyDescent="0.25">
      <c r="A434" s="54" t="s">
        <v>674</v>
      </c>
      <c r="B434" s="54" t="s">
        <v>675</v>
      </c>
      <c r="C434" s="31">
        <v>4301011873</v>
      </c>
      <c r="D434" s="754">
        <v>4680115881907</v>
      </c>
      <c r="E434" s="755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8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customHeight="1" x14ac:dyDescent="0.25">
      <c r="A435" s="54" t="s">
        <v>674</v>
      </c>
      <c r="B435" s="54" t="s">
        <v>677</v>
      </c>
      <c r="C435" s="31">
        <v>4301011483</v>
      </c>
      <c r="D435" s="754">
        <v>4680115881907</v>
      </c>
      <c r="E435" s="755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8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37.5" customHeight="1" x14ac:dyDescent="0.25">
      <c r="A436" s="54" t="s">
        <v>679</v>
      </c>
      <c r="B436" s="54" t="s">
        <v>680</v>
      </c>
      <c r="C436" s="31">
        <v>4301011872</v>
      </c>
      <c r="D436" s="754">
        <v>4680115883925</v>
      </c>
      <c r="E436" s="755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79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27" customHeight="1" x14ac:dyDescent="0.25">
      <c r="A437" s="54" t="s">
        <v>679</v>
      </c>
      <c r="B437" s="54" t="s">
        <v>681</v>
      </c>
      <c r="C437" s="31">
        <v>4301011655</v>
      </c>
      <c r="D437" s="754">
        <v>4680115883925</v>
      </c>
      <c r="E437" s="755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11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4301011312</v>
      </c>
      <c r="D438" s="754">
        <v>4607091384192</v>
      </c>
      <c r="E438" s="755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10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4301011874</v>
      </c>
      <c r="D439" s="754">
        <v>4680115884892</v>
      </c>
      <c r="E439" s="755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88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54">
        <v>4680115884885</v>
      </c>
      <c r="E440" s="755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687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54">
        <v>4680115884908</v>
      </c>
      <c r="E441" s="755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5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687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56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57"/>
      <c r="P442" s="770" t="s">
        <v>79</v>
      </c>
      <c r="Q442" s="771"/>
      <c r="R442" s="771"/>
      <c r="S442" s="771"/>
      <c r="T442" s="771"/>
      <c r="U442" s="771"/>
      <c r="V442" s="77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57"/>
      <c r="P443" s="770" t="s">
        <v>79</v>
      </c>
      <c r="Q443" s="771"/>
      <c r="R443" s="771"/>
      <c r="S443" s="771"/>
      <c r="T443" s="771"/>
      <c r="U443" s="771"/>
      <c r="V443" s="77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3" t="s">
        <v>145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54">
        <v>4607091384802</v>
      </c>
      <c r="E445" s="755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11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170</v>
      </c>
      <c r="Y445" s="742">
        <f>IFERROR(IF(X445="",0,CEILING((X445/$H445),1)*$H445),"")</f>
        <v>170.82</v>
      </c>
      <c r="Z445" s="36">
        <f>IFERROR(IF(Y445=0,"",ROUNDUP(Y445/H445,0)*0.00902),"")</f>
        <v>0.35177999999999998</v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180.47945205479456</v>
      </c>
      <c r="BN445" s="64">
        <f>IFERROR(Y445*I445/H445,"0")</f>
        <v>181.35</v>
      </c>
      <c r="BO445" s="64">
        <f>IFERROR(1/J445*(X445/H445),"0")</f>
        <v>0.29403625294036256</v>
      </c>
      <c r="BP445" s="64">
        <f>IFERROR(1/J445*(Y445/H445),"0")</f>
        <v>0.29545454545454547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54">
        <v>4607091384826</v>
      </c>
      <c r="E446" s="755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108</v>
      </c>
      <c r="L446" s="32"/>
      <c r="M446" s="33" t="s">
        <v>67</v>
      </c>
      <c r="N446" s="33"/>
      <c r="O446" s="32">
        <v>35</v>
      </c>
      <c r="P446" s="97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6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57"/>
      <c r="P447" s="770" t="s">
        <v>79</v>
      </c>
      <c r="Q447" s="771"/>
      <c r="R447" s="771"/>
      <c r="S447" s="771"/>
      <c r="T447" s="771"/>
      <c r="U447" s="771"/>
      <c r="V447" s="772"/>
      <c r="W447" s="37" t="s">
        <v>80</v>
      </c>
      <c r="X447" s="743">
        <f>IFERROR(X445/H445,"0")+IFERROR(X446/H446,"0")</f>
        <v>38.812785388127857</v>
      </c>
      <c r="Y447" s="743">
        <f>IFERROR(Y445/H445,"0")+IFERROR(Y446/H446,"0")</f>
        <v>39</v>
      </c>
      <c r="Z447" s="743">
        <f>IFERROR(IF(Z445="",0,Z445),"0")+IFERROR(IF(Z446="",0,Z446),"0")</f>
        <v>0.35177999999999998</v>
      </c>
      <c r="AA447" s="744"/>
      <c r="AB447" s="744"/>
      <c r="AC447" s="744"/>
    </row>
    <row r="448" spans="1:68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57"/>
      <c r="P448" s="770" t="s">
        <v>79</v>
      </c>
      <c r="Q448" s="771"/>
      <c r="R448" s="771"/>
      <c r="S448" s="771"/>
      <c r="T448" s="771"/>
      <c r="U448" s="771"/>
      <c r="V448" s="772"/>
      <c r="W448" s="37" t="s">
        <v>68</v>
      </c>
      <c r="X448" s="743">
        <f>IFERROR(SUM(X445:X446),"0")</f>
        <v>170</v>
      </c>
      <c r="Y448" s="743">
        <f>IFERROR(SUM(Y445:Y446),"0")</f>
        <v>170.82</v>
      </c>
      <c r="Z448" s="37"/>
      <c r="AA448" s="744"/>
      <c r="AB448" s="744"/>
      <c r="AC448" s="744"/>
    </row>
    <row r="449" spans="1:68" ht="14.25" customHeight="1" x14ac:dyDescent="0.25">
      <c r="A449" s="763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54">
        <v>4607091384246</v>
      </c>
      <c r="E450" s="755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101</v>
      </c>
      <c r="N450" s="33"/>
      <c r="O450" s="32">
        <v>40</v>
      </c>
      <c r="P450" s="101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699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700</v>
      </c>
      <c r="B451" s="54" t="s">
        <v>701</v>
      </c>
      <c r="C451" s="31">
        <v>4301051901</v>
      </c>
      <c r="D451" s="754">
        <v>4680115881976</v>
      </c>
      <c r="E451" s="755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101</v>
      </c>
      <c r="N451" s="33"/>
      <c r="O451" s="32">
        <v>40</v>
      </c>
      <c r="P451" s="990" t="s">
        <v>702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703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4301051297</v>
      </c>
      <c r="D452" s="754">
        <v>4607091384253</v>
      </c>
      <c r="E452" s="755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11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704</v>
      </c>
      <c r="B453" s="54" t="s">
        <v>707</v>
      </c>
      <c r="C453" s="31">
        <v>4301051660</v>
      </c>
      <c r="D453" s="754">
        <v>4607091384253</v>
      </c>
      <c r="E453" s="755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101</v>
      </c>
      <c r="N453" s="33"/>
      <c r="O453" s="32">
        <v>40</v>
      </c>
      <c r="P453" s="11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699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708</v>
      </c>
      <c r="B454" s="54" t="s">
        <v>709</v>
      </c>
      <c r="C454" s="31">
        <v>4301051444</v>
      </c>
      <c r="D454" s="754">
        <v>4680115881969</v>
      </c>
      <c r="E454" s="755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11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710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6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57"/>
      <c r="P455" s="770" t="s">
        <v>79</v>
      </c>
      <c r="Q455" s="771"/>
      <c r="R455" s="771"/>
      <c r="S455" s="771"/>
      <c r="T455" s="771"/>
      <c r="U455" s="771"/>
      <c r="V455" s="772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57"/>
      <c r="P456" s="770" t="s">
        <v>79</v>
      </c>
      <c r="Q456" s="771"/>
      <c r="R456" s="771"/>
      <c r="S456" s="771"/>
      <c r="T456" s="771"/>
      <c r="U456" s="771"/>
      <c r="V456" s="772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3" t="s">
        <v>176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customHeight="1" x14ac:dyDescent="0.25">
      <c r="A458" s="54" t="s">
        <v>711</v>
      </c>
      <c r="B458" s="54" t="s">
        <v>712</v>
      </c>
      <c r="C458" s="31">
        <v>4301060441</v>
      </c>
      <c r="D458" s="754">
        <v>4607091389357</v>
      </c>
      <c r="E458" s="755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101</v>
      </c>
      <c r="N458" s="33"/>
      <c r="O458" s="32">
        <v>40</v>
      </c>
      <c r="P458" s="1167" t="s">
        <v>713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6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57"/>
      <c r="P459" s="770" t="s">
        <v>79</v>
      </c>
      <c r="Q459" s="771"/>
      <c r="R459" s="771"/>
      <c r="S459" s="771"/>
      <c r="T459" s="771"/>
      <c r="U459" s="771"/>
      <c r="V459" s="77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57"/>
      <c r="P460" s="770" t="s">
        <v>79</v>
      </c>
      <c r="Q460" s="771"/>
      <c r="R460" s="771"/>
      <c r="S460" s="771"/>
      <c r="T460" s="771"/>
      <c r="U460" s="771"/>
      <c r="V460" s="77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921" t="s">
        <v>715</v>
      </c>
      <c r="B461" s="922"/>
      <c r="C461" s="922"/>
      <c r="D461" s="922"/>
      <c r="E461" s="922"/>
      <c r="F461" s="922"/>
      <c r="G461" s="922"/>
      <c r="H461" s="922"/>
      <c r="I461" s="922"/>
      <c r="J461" s="922"/>
      <c r="K461" s="922"/>
      <c r="L461" s="922"/>
      <c r="M461" s="922"/>
      <c r="N461" s="922"/>
      <c r="O461" s="922"/>
      <c r="P461" s="922"/>
      <c r="Q461" s="922"/>
      <c r="R461" s="922"/>
      <c r="S461" s="922"/>
      <c r="T461" s="922"/>
      <c r="U461" s="922"/>
      <c r="V461" s="922"/>
      <c r="W461" s="922"/>
      <c r="X461" s="922"/>
      <c r="Y461" s="922"/>
      <c r="Z461" s="922"/>
      <c r="AA461" s="48"/>
      <c r="AB461" s="48"/>
      <c r="AC461" s="48"/>
    </row>
    <row r="462" spans="1:68" ht="16.5" customHeight="1" x14ac:dyDescent="0.25">
      <c r="A462" s="786" t="s">
        <v>716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customHeight="1" x14ac:dyDescent="0.25">
      <c r="A463" s="763" t="s">
        <v>145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customHeight="1" x14ac:dyDescent="0.25">
      <c r="A464" s="54" t="s">
        <v>717</v>
      </c>
      <c r="B464" s="54" t="s">
        <v>718</v>
      </c>
      <c r="C464" s="31">
        <v>4301031405</v>
      </c>
      <c r="D464" s="754">
        <v>4680115886100</v>
      </c>
      <c r="E464" s="755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1089" t="s">
        <v>719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720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customHeight="1" x14ac:dyDescent="0.25">
      <c r="A465" s="54" t="s">
        <v>721</v>
      </c>
      <c r="B465" s="54" t="s">
        <v>722</v>
      </c>
      <c r="C465" s="31">
        <v>4301031382</v>
      </c>
      <c r="D465" s="754">
        <v>4680115886117</v>
      </c>
      <c r="E465" s="755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867" t="s">
        <v>723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724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customHeight="1" x14ac:dyDescent="0.25">
      <c r="A466" s="54" t="s">
        <v>721</v>
      </c>
      <c r="B466" s="54" t="s">
        <v>725</v>
      </c>
      <c r="C466" s="31">
        <v>4301031406</v>
      </c>
      <c r="D466" s="754">
        <v>4680115886117</v>
      </c>
      <c r="E466" s="755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1095" t="s">
        <v>723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724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726</v>
      </c>
      <c r="B467" s="54" t="s">
        <v>727</v>
      </c>
      <c r="C467" s="31">
        <v>4301031402</v>
      </c>
      <c r="D467" s="754">
        <v>4680115886124</v>
      </c>
      <c r="E467" s="755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1041" t="s">
        <v>728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729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customHeight="1" x14ac:dyDescent="0.25">
      <c r="A468" s="54" t="s">
        <v>730</v>
      </c>
      <c r="B468" s="54" t="s">
        <v>731</v>
      </c>
      <c r="C468" s="31">
        <v>4301031335</v>
      </c>
      <c r="D468" s="754">
        <v>4680115883147</v>
      </c>
      <c r="E468" s="755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113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720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customHeight="1" x14ac:dyDescent="0.25">
      <c r="A469" s="54" t="s">
        <v>730</v>
      </c>
      <c r="B469" s="54" t="s">
        <v>732</v>
      </c>
      <c r="C469" s="31">
        <v>4301031366</v>
      </c>
      <c r="D469" s="754">
        <v>4680115883147</v>
      </c>
      <c r="E469" s="755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1043" t="s">
        <v>733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720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734</v>
      </c>
      <c r="B470" s="54" t="s">
        <v>735</v>
      </c>
      <c r="C470" s="31">
        <v>4301031362</v>
      </c>
      <c r="D470" s="754">
        <v>4607091384338</v>
      </c>
      <c r="E470" s="755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8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720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customHeight="1" x14ac:dyDescent="0.25">
      <c r="A471" s="54" t="s">
        <v>736</v>
      </c>
      <c r="B471" s="54" t="s">
        <v>737</v>
      </c>
      <c r="C471" s="31">
        <v>4301031336</v>
      </c>
      <c r="D471" s="754">
        <v>4680115883154</v>
      </c>
      <c r="E471" s="755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110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738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customHeight="1" x14ac:dyDescent="0.25">
      <c r="A472" s="54" t="s">
        <v>736</v>
      </c>
      <c r="B472" s="54" t="s">
        <v>739</v>
      </c>
      <c r="C472" s="31">
        <v>4301031374</v>
      </c>
      <c r="D472" s="754">
        <v>4680115883154</v>
      </c>
      <c r="E472" s="755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925" t="s">
        <v>740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738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741</v>
      </c>
      <c r="B473" s="54" t="s">
        <v>742</v>
      </c>
      <c r="C473" s="31">
        <v>4301031361</v>
      </c>
      <c r="D473" s="754">
        <v>4607091389524</v>
      </c>
      <c r="E473" s="755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108</v>
      </c>
      <c r="L473" s="32"/>
      <c r="M473" s="33" t="s">
        <v>67</v>
      </c>
      <c r="N473" s="33"/>
      <c r="O473" s="32">
        <v>50</v>
      </c>
      <c r="P473" s="111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738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customHeight="1" x14ac:dyDescent="0.25">
      <c r="A474" s="54" t="s">
        <v>743</v>
      </c>
      <c r="B474" s="54" t="s">
        <v>744</v>
      </c>
      <c r="C474" s="31">
        <v>4301031337</v>
      </c>
      <c r="D474" s="754">
        <v>4680115883161</v>
      </c>
      <c r="E474" s="755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108</v>
      </c>
      <c r="L474" s="32"/>
      <c r="M474" s="33" t="s">
        <v>67</v>
      </c>
      <c r="N474" s="33"/>
      <c r="O474" s="32">
        <v>50</v>
      </c>
      <c r="P474" s="109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customHeight="1" x14ac:dyDescent="0.25">
      <c r="A475" s="54" t="s">
        <v>743</v>
      </c>
      <c r="B475" s="54" t="s">
        <v>746</v>
      </c>
      <c r="C475" s="31">
        <v>4301031364</v>
      </c>
      <c r="D475" s="754">
        <v>4680115883161</v>
      </c>
      <c r="E475" s="755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108</v>
      </c>
      <c r="L475" s="32"/>
      <c r="M475" s="33" t="s">
        <v>67</v>
      </c>
      <c r="N475" s="33"/>
      <c r="O475" s="32">
        <v>50</v>
      </c>
      <c r="P475" s="899" t="s">
        <v>747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748</v>
      </c>
      <c r="B476" s="54" t="s">
        <v>749</v>
      </c>
      <c r="C476" s="31">
        <v>4301031358</v>
      </c>
      <c r="D476" s="754">
        <v>4607091389531</v>
      </c>
      <c r="E476" s="755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108</v>
      </c>
      <c r="L476" s="32"/>
      <c r="M476" s="33" t="s">
        <v>67</v>
      </c>
      <c r="N476" s="33"/>
      <c r="O476" s="32">
        <v>50</v>
      </c>
      <c r="P476" s="11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customHeight="1" x14ac:dyDescent="0.25">
      <c r="A477" s="54" t="s">
        <v>751</v>
      </c>
      <c r="B477" s="54" t="s">
        <v>752</v>
      </c>
      <c r="C477" s="31">
        <v>4301031360</v>
      </c>
      <c r="D477" s="754">
        <v>4607091384345</v>
      </c>
      <c r="E477" s="755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108</v>
      </c>
      <c r="L477" s="32"/>
      <c r="M477" s="33" t="s">
        <v>67</v>
      </c>
      <c r="N477" s="33"/>
      <c r="O477" s="32">
        <v>50</v>
      </c>
      <c r="P477" s="9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745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customHeight="1" x14ac:dyDescent="0.25">
      <c r="A478" s="54" t="s">
        <v>753</v>
      </c>
      <c r="B478" s="54" t="s">
        <v>754</v>
      </c>
      <c r="C478" s="31">
        <v>4301031368</v>
      </c>
      <c r="D478" s="754">
        <v>4680115883185</v>
      </c>
      <c r="E478" s="755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108</v>
      </c>
      <c r="L478" s="32"/>
      <c r="M478" s="33" t="s">
        <v>67</v>
      </c>
      <c r="N478" s="33"/>
      <c r="O478" s="32">
        <v>50</v>
      </c>
      <c r="P478" s="864" t="s">
        <v>755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724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customHeight="1" x14ac:dyDescent="0.25">
      <c r="A479" s="54" t="s">
        <v>753</v>
      </c>
      <c r="B479" s="54" t="s">
        <v>756</v>
      </c>
      <c r="C479" s="31">
        <v>4301031255</v>
      </c>
      <c r="D479" s="754">
        <v>4680115883185</v>
      </c>
      <c r="E479" s="755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108</v>
      </c>
      <c r="L479" s="32"/>
      <c r="M479" s="33" t="s">
        <v>67</v>
      </c>
      <c r="N479" s="33"/>
      <c r="O479" s="32">
        <v>45</v>
      </c>
      <c r="P479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757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56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57"/>
      <c r="P480" s="770" t="s">
        <v>79</v>
      </c>
      <c r="Q480" s="771"/>
      <c r="R480" s="771"/>
      <c r="S480" s="771"/>
      <c r="T480" s="771"/>
      <c r="U480" s="771"/>
      <c r="V480" s="77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57"/>
      <c r="P481" s="770" t="s">
        <v>79</v>
      </c>
      <c r="Q481" s="771"/>
      <c r="R481" s="771"/>
      <c r="S481" s="771"/>
      <c r="T481" s="771"/>
      <c r="U481" s="771"/>
      <c r="V481" s="772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3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customHeight="1" x14ac:dyDescent="0.25">
      <c r="A483" s="54" t="s">
        <v>758</v>
      </c>
      <c r="B483" s="54" t="s">
        <v>759</v>
      </c>
      <c r="C483" s="31">
        <v>4301051284</v>
      </c>
      <c r="D483" s="754">
        <v>4607091384352</v>
      </c>
      <c r="E483" s="755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100</v>
      </c>
      <c r="L483" s="32"/>
      <c r="M483" s="33" t="s">
        <v>101</v>
      </c>
      <c r="N483" s="33"/>
      <c r="O483" s="32">
        <v>45</v>
      </c>
      <c r="P483" s="8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760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761</v>
      </c>
      <c r="B484" s="54" t="s">
        <v>762</v>
      </c>
      <c r="C484" s="31">
        <v>4301051431</v>
      </c>
      <c r="D484" s="754">
        <v>4607091389654</v>
      </c>
      <c r="E484" s="755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101</v>
      </c>
      <c r="N484" s="33"/>
      <c r="O484" s="32">
        <v>45</v>
      </c>
      <c r="P484" s="8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763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6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57"/>
      <c r="P485" s="770" t="s">
        <v>79</v>
      </c>
      <c r="Q485" s="771"/>
      <c r="R485" s="771"/>
      <c r="S485" s="771"/>
      <c r="T485" s="771"/>
      <c r="U485" s="771"/>
      <c r="V485" s="77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57"/>
      <c r="P486" s="770" t="s">
        <v>79</v>
      </c>
      <c r="Q486" s="771"/>
      <c r="R486" s="771"/>
      <c r="S486" s="771"/>
      <c r="T486" s="771"/>
      <c r="U486" s="771"/>
      <c r="V486" s="77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3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customHeight="1" x14ac:dyDescent="0.25">
      <c r="A488" s="54" t="s">
        <v>764</v>
      </c>
      <c r="B488" s="54" t="s">
        <v>765</v>
      </c>
      <c r="C488" s="31">
        <v>4301170011</v>
      </c>
      <c r="D488" s="754">
        <v>4680115884113</v>
      </c>
      <c r="E488" s="755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766</v>
      </c>
      <c r="L488" s="32"/>
      <c r="M488" s="33" t="s">
        <v>767</v>
      </c>
      <c r="N488" s="33"/>
      <c r="O488" s="32">
        <v>150</v>
      </c>
      <c r="P488" s="98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768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6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57"/>
      <c r="P489" s="770" t="s">
        <v>79</v>
      </c>
      <c r="Q489" s="771"/>
      <c r="R489" s="771"/>
      <c r="S489" s="771"/>
      <c r="T489" s="771"/>
      <c r="U489" s="771"/>
      <c r="V489" s="772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57"/>
      <c r="P490" s="770" t="s">
        <v>79</v>
      </c>
      <c r="Q490" s="771"/>
      <c r="R490" s="771"/>
      <c r="S490" s="771"/>
      <c r="T490" s="771"/>
      <c r="U490" s="771"/>
      <c r="V490" s="772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86" t="s">
        <v>769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customHeight="1" x14ac:dyDescent="0.25">
      <c r="A492" s="763" t="s">
        <v>134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customHeight="1" x14ac:dyDescent="0.25">
      <c r="A493" s="54" t="s">
        <v>770</v>
      </c>
      <c r="B493" s="54" t="s">
        <v>771</v>
      </c>
      <c r="C493" s="31">
        <v>4301020315</v>
      </c>
      <c r="D493" s="754">
        <v>4607091389364</v>
      </c>
      <c r="E493" s="755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10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772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6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57"/>
      <c r="P494" s="770" t="s">
        <v>79</v>
      </c>
      <c r="Q494" s="771"/>
      <c r="R494" s="771"/>
      <c r="S494" s="771"/>
      <c r="T494" s="771"/>
      <c r="U494" s="771"/>
      <c r="V494" s="77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57"/>
      <c r="P495" s="770" t="s">
        <v>79</v>
      </c>
      <c r="Q495" s="771"/>
      <c r="R495" s="771"/>
      <c r="S495" s="771"/>
      <c r="T495" s="771"/>
      <c r="U495" s="771"/>
      <c r="V495" s="77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3" t="s">
        <v>145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customHeight="1" x14ac:dyDescent="0.25">
      <c r="A497" s="54" t="s">
        <v>773</v>
      </c>
      <c r="B497" s="54" t="s">
        <v>774</v>
      </c>
      <c r="C497" s="31">
        <v>4301031403</v>
      </c>
      <c r="D497" s="754">
        <v>4680115886094</v>
      </c>
      <c r="E497" s="755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50</v>
      </c>
      <c r="P497" s="799" t="s">
        <v>775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776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777</v>
      </c>
      <c r="B498" s="54" t="s">
        <v>778</v>
      </c>
      <c r="C498" s="31">
        <v>4301031363</v>
      </c>
      <c r="D498" s="754">
        <v>4607091389425</v>
      </c>
      <c r="E498" s="755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108</v>
      </c>
      <c r="L498" s="32"/>
      <c r="M498" s="33" t="s">
        <v>67</v>
      </c>
      <c r="N498" s="33"/>
      <c r="O498" s="32">
        <v>50</v>
      </c>
      <c r="P498" s="10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779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4301031373</v>
      </c>
      <c r="D499" s="754">
        <v>4680115880771</v>
      </c>
      <c r="E499" s="755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108</v>
      </c>
      <c r="L499" s="32"/>
      <c r="M499" s="33" t="s">
        <v>67</v>
      </c>
      <c r="N499" s="33"/>
      <c r="O499" s="32">
        <v>50</v>
      </c>
      <c r="P499" s="788" t="s">
        <v>782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783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784</v>
      </c>
      <c r="B500" s="54" t="s">
        <v>785</v>
      </c>
      <c r="C500" s="31">
        <v>4301031359</v>
      </c>
      <c r="D500" s="754">
        <v>4607091389500</v>
      </c>
      <c r="E500" s="755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108</v>
      </c>
      <c r="L500" s="32"/>
      <c r="M500" s="33" t="s">
        <v>67</v>
      </c>
      <c r="N500" s="33"/>
      <c r="O500" s="32">
        <v>50</v>
      </c>
      <c r="P500" s="9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783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6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57"/>
      <c r="P501" s="770" t="s">
        <v>79</v>
      </c>
      <c r="Q501" s="771"/>
      <c r="R501" s="771"/>
      <c r="S501" s="771"/>
      <c r="T501" s="771"/>
      <c r="U501" s="771"/>
      <c r="V501" s="77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57"/>
      <c r="P502" s="770" t="s">
        <v>79</v>
      </c>
      <c r="Q502" s="771"/>
      <c r="R502" s="771"/>
      <c r="S502" s="771"/>
      <c r="T502" s="771"/>
      <c r="U502" s="771"/>
      <c r="V502" s="77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86" t="s">
        <v>786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customHeight="1" x14ac:dyDescent="0.25">
      <c r="A504" s="763" t="s">
        <v>145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customHeight="1" x14ac:dyDescent="0.25">
      <c r="A505" s="54" t="s">
        <v>787</v>
      </c>
      <c r="B505" s="54" t="s">
        <v>788</v>
      </c>
      <c r="C505" s="31">
        <v>4301031294</v>
      </c>
      <c r="D505" s="754">
        <v>4680115885189</v>
      </c>
      <c r="E505" s="755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108</v>
      </c>
      <c r="L505" s="32"/>
      <c r="M505" s="33" t="s">
        <v>67</v>
      </c>
      <c r="N505" s="33"/>
      <c r="O505" s="32">
        <v>40</v>
      </c>
      <c r="P505" s="7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789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790</v>
      </c>
      <c r="B506" s="54" t="s">
        <v>791</v>
      </c>
      <c r="C506" s="31">
        <v>4301031347</v>
      </c>
      <c r="D506" s="754">
        <v>4680115885110</v>
      </c>
      <c r="E506" s="755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58" t="s">
        <v>792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793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794</v>
      </c>
      <c r="B507" s="54" t="s">
        <v>795</v>
      </c>
      <c r="C507" s="31">
        <v>4301031416</v>
      </c>
      <c r="D507" s="754">
        <v>4680115885219</v>
      </c>
      <c r="E507" s="755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108</v>
      </c>
      <c r="L507" s="32"/>
      <c r="M507" s="33" t="s">
        <v>67</v>
      </c>
      <c r="N507" s="33"/>
      <c r="O507" s="32">
        <v>50</v>
      </c>
      <c r="P507" s="773" t="s">
        <v>796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797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6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57"/>
      <c r="P508" s="770" t="s">
        <v>79</v>
      </c>
      <c r="Q508" s="771"/>
      <c r="R508" s="771"/>
      <c r="S508" s="771"/>
      <c r="T508" s="771"/>
      <c r="U508" s="771"/>
      <c r="V508" s="77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57"/>
      <c r="P509" s="770" t="s">
        <v>79</v>
      </c>
      <c r="Q509" s="771"/>
      <c r="R509" s="771"/>
      <c r="S509" s="771"/>
      <c r="T509" s="771"/>
      <c r="U509" s="771"/>
      <c r="V509" s="77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86" t="s">
        <v>798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customHeight="1" x14ac:dyDescent="0.25">
      <c r="A511" s="763" t="s">
        <v>145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customHeight="1" x14ac:dyDescent="0.25">
      <c r="A512" s="54" t="s">
        <v>799</v>
      </c>
      <c r="B512" s="54" t="s">
        <v>800</v>
      </c>
      <c r="C512" s="31">
        <v>4301031261</v>
      </c>
      <c r="D512" s="754">
        <v>4680115885103</v>
      </c>
      <c r="E512" s="755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92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801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6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57"/>
      <c r="P513" s="770" t="s">
        <v>79</v>
      </c>
      <c r="Q513" s="771"/>
      <c r="R513" s="771"/>
      <c r="S513" s="771"/>
      <c r="T513" s="771"/>
      <c r="U513" s="771"/>
      <c r="V513" s="77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57"/>
      <c r="P514" s="770" t="s">
        <v>79</v>
      </c>
      <c r="Q514" s="771"/>
      <c r="R514" s="771"/>
      <c r="S514" s="771"/>
      <c r="T514" s="771"/>
      <c r="U514" s="771"/>
      <c r="V514" s="77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3" t="s">
        <v>176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customHeight="1" x14ac:dyDescent="0.25">
      <c r="A516" s="54" t="s">
        <v>802</v>
      </c>
      <c r="B516" s="54" t="s">
        <v>803</v>
      </c>
      <c r="C516" s="31">
        <v>4301060412</v>
      </c>
      <c r="D516" s="754">
        <v>4680115885509</v>
      </c>
      <c r="E516" s="755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9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804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6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57"/>
      <c r="P517" s="770" t="s">
        <v>79</v>
      </c>
      <c r="Q517" s="771"/>
      <c r="R517" s="771"/>
      <c r="S517" s="771"/>
      <c r="T517" s="771"/>
      <c r="U517" s="771"/>
      <c r="V517" s="77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57"/>
      <c r="P518" s="770" t="s">
        <v>79</v>
      </c>
      <c r="Q518" s="771"/>
      <c r="R518" s="771"/>
      <c r="S518" s="771"/>
      <c r="T518" s="771"/>
      <c r="U518" s="771"/>
      <c r="V518" s="77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921" t="s">
        <v>805</v>
      </c>
      <c r="B519" s="922"/>
      <c r="C519" s="922"/>
      <c r="D519" s="922"/>
      <c r="E519" s="922"/>
      <c r="F519" s="922"/>
      <c r="G519" s="922"/>
      <c r="H519" s="922"/>
      <c r="I519" s="922"/>
      <c r="J519" s="922"/>
      <c r="K519" s="922"/>
      <c r="L519" s="922"/>
      <c r="M519" s="922"/>
      <c r="N519" s="922"/>
      <c r="O519" s="922"/>
      <c r="P519" s="922"/>
      <c r="Q519" s="922"/>
      <c r="R519" s="922"/>
      <c r="S519" s="922"/>
      <c r="T519" s="922"/>
      <c r="U519" s="922"/>
      <c r="V519" s="922"/>
      <c r="W519" s="922"/>
      <c r="X519" s="922"/>
      <c r="Y519" s="922"/>
      <c r="Z519" s="922"/>
      <c r="AA519" s="48"/>
      <c r="AB519" s="48"/>
      <c r="AC519" s="48"/>
    </row>
    <row r="520" spans="1:68" ht="16.5" customHeight="1" x14ac:dyDescent="0.25">
      <c r="A520" s="786" t="s">
        <v>805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customHeight="1" x14ac:dyDescent="0.25">
      <c r="A521" s="763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customHeight="1" x14ac:dyDescent="0.25">
      <c r="A522" s="54" t="s">
        <v>806</v>
      </c>
      <c r="B522" s="54" t="s">
        <v>807</v>
      </c>
      <c r="C522" s="31">
        <v>4301011795</v>
      </c>
      <c r="D522" s="754">
        <v>4607091389067</v>
      </c>
      <c r="E522" s="755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93</v>
      </c>
      <c r="N522" s="33"/>
      <c r="O522" s="32">
        <v>60</v>
      </c>
      <c r="P522" s="11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0</v>
      </c>
      <c r="Y522" s="742">
        <f t="shared" ref="Y522:Y537" si="87">IFERROR(IF(X522="",0,CEILING((X522/$H522),1)*$H522),"")</f>
        <v>0</v>
      </c>
      <c r="Z522" s="36" t="str">
        <f t="shared" ref="Z522:Z527" si="88">IFERROR(IF(Y522=0,"",ROUNDUP(Y522/H522,0)*0.01196),"")</f>
        <v/>
      </c>
      <c r="AA522" s="56"/>
      <c r="AB522" s="57"/>
      <c r="AC522" s="591" t="s">
        <v>808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0</v>
      </c>
      <c r="BN522" s="64">
        <f t="shared" ref="BN522:BN537" si="90">IFERROR(Y522*I522/H522,"0")</f>
        <v>0</v>
      </c>
      <c r="BO522" s="64">
        <f t="shared" ref="BO522:BO537" si="91">IFERROR(1/J522*(X522/H522),"0")</f>
        <v>0</v>
      </c>
      <c r="BP522" s="64">
        <f t="shared" ref="BP522:BP537" si="92">IFERROR(1/J522*(Y522/H522),"0")</f>
        <v>0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54">
        <v>4680115885271</v>
      </c>
      <c r="E523" s="755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93</v>
      </c>
      <c r="N523" s="33"/>
      <c r="O523" s="32">
        <v>60</v>
      </c>
      <c r="P523" s="10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54">
        <v>4680115884502</v>
      </c>
      <c r="E524" s="755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93</v>
      </c>
      <c r="N524" s="33"/>
      <c r="O524" s="32">
        <v>60</v>
      </c>
      <c r="P524" s="10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54">
        <v>4607091389104</v>
      </c>
      <c r="E525" s="755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93</v>
      </c>
      <c r="N525" s="33"/>
      <c r="O525" s="32">
        <v>60</v>
      </c>
      <c r="P525" s="8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600</v>
      </c>
      <c r="Y525" s="742">
        <f t="shared" si="87"/>
        <v>601.92000000000007</v>
      </c>
      <c r="Z525" s="36">
        <f t="shared" si="88"/>
        <v>1.36344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89"/>
        <v>640.90909090909088</v>
      </c>
      <c r="BN525" s="64">
        <f t="shared" si="90"/>
        <v>642.96</v>
      </c>
      <c r="BO525" s="64">
        <f t="shared" si="91"/>
        <v>1.0926573426573427</v>
      </c>
      <c r="BP525" s="64">
        <f t="shared" si="92"/>
        <v>1.0961538461538463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54">
        <v>4680115884519</v>
      </c>
      <c r="E526" s="755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101</v>
      </c>
      <c r="N526" s="33"/>
      <c r="O526" s="32">
        <v>60</v>
      </c>
      <c r="P526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54">
        <v>4680115885226</v>
      </c>
      <c r="E527" s="755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101</v>
      </c>
      <c r="N527" s="33"/>
      <c r="O527" s="32">
        <v>60</v>
      </c>
      <c r="P527" s="11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0</v>
      </c>
      <c r="Y527" s="742">
        <f t="shared" si="87"/>
        <v>0</v>
      </c>
      <c r="Z527" s="36" t="str">
        <f t="shared" si="88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89"/>
        <v>0</v>
      </c>
      <c r="BN527" s="64">
        <f t="shared" si="90"/>
        <v>0</v>
      </c>
      <c r="BO527" s="64">
        <f t="shared" si="91"/>
        <v>0</v>
      </c>
      <c r="BP527" s="64">
        <f t="shared" si="92"/>
        <v>0</v>
      </c>
    </row>
    <row r="528" spans="1:68" ht="27" customHeight="1" x14ac:dyDescent="0.25">
      <c r="A528" s="54" t="s">
        <v>824</v>
      </c>
      <c r="B528" s="54" t="s">
        <v>825</v>
      </c>
      <c r="C528" s="31">
        <v>4301012035</v>
      </c>
      <c r="D528" s="754">
        <v>4680115880603</v>
      </c>
      <c r="E528" s="755"/>
      <c r="F528" s="740">
        <v>0.6</v>
      </c>
      <c r="G528" s="32">
        <v>8</v>
      </c>
      <c r="H528" s="740">
        <v>4.8</v>
      </c>
      <c r="I528" s="740">
        <v>6.96</v>
      </c>
      <c r="J528" s="32">
        <v>120</v>
      </c>
      <c r="K528" s="32" t="s">
        <v>100</v>
      </c>
      <c r="L528" s="32"/>
      <c r="M528" s="33" t="s">
        <v>93</v>
      </c>
      <c r="N528" s="33"/>
      <c r="O528" s="32">
        <v>60</v>
      </c>
      <c r="P52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87"/>
        <v>0</v>
      </c>
      <c r="Z528" s="36" t="str">
        <f>IFERROR(IF(Y528=0,"",ROUNDUP(Y528/H528,0)*0.00937),"")</f>
        <v/>
      </c>
      <c r="AA528" s="56"/>
      <c r="AB528" s="57"/>
      <c r="AC528" s="603" t="s">
        <v>808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4301011778</v>
      </c>
      <c r="D529" s="754">
        <v>4680115880603</v>
      </c>
      <c r="E529" s="755"/>
      <c r="F529" s="740">
        <v>0.6</v>
      </c>
      <c r="G529" s="32">
        <v>6</v>
      </c>
      <c r="H529" s="740">
        <v>3.6</v>
      </c>
      <c r="I529" s="740">
        <v>3.81</v>
      </c>
      <c r="J529" s="32">
        <v>132</v>
      </c>
      <c r="K529" s="32" t="s">
        <v>100</v>
      </c>
      <c r="L529" s="32"/>
      <c r="M529" s="33" t="s">
        <v>93</v>
      </c>
      <c r="N529" s="33"/>
      <c r="O529" s="32">
        <v>60</v>
      </c>
      <c r="P529" s="10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87"/>
        <v>0</v>
      </c>
      <c r="Z529" s="36" t="str">
        <f>IFERROR(IF(Y529=0,"",ROUNDUP(Y529/H529,0)*0.00902),"")</f>
        <v/>
      </c>
      <c r="AA529" s="56"/>
      <c r="AB529" s="57"/>
      <c r="AC529" s="605" t="s">
        <v>808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54">
        <v>4680115886391</v>
      </c>
      <c r="E530" s="755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101</v>
      </c>
      <c r="N530" s="33"/>
      <c r="O530" s="32">
        <v>60</v>
      </c>
      <c r="P530" s="929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808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54">
        <v>4680115882782</v>
      </c>
      <c r="E531" s="755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100</v>
      </c>
      <c r="L531" s="32"/>
      <c r="M531" s="33" t="s">
        <v>93</v>
      </c>
      <c r="N531" s="33"/>
      <c r="O531" s="32">
        <v>60</v>
      </c>
      <c r="P531" s="114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54">
        <v>4680115885479</v>
      </c>
      <c r="E532" s="755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93</v>
      </c>
      <c r="N532" s="33"/>
      <c r="O532" s="32">
        <v>60</v>
      </c>
      <c r="P532" s="943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4301012034</v>
      </c>
      <c r="D533" s="754">
        <v>4607091389982</v>
      </c>
      <c r="E533" s="755"/>
      <c r="F533" s="740">
        <v>0.6</v>
      </c>
      <c r="G533" s="32">
        <v>8</v>
      </c>
      <c r="H533" s="740">
        <v>4.8</v>
      </c>
      <c r="I533" s="740">
        <v>6.96</v>
      </c>
      <c r="J533" s="32">
        <v>120</v>
      </c>
      <c r="K533" s="32" t="s">
        <v>100</v>
      </c>
      <c r="L533" s="32"/>
      <c r="M533" s="33" t="s">
        <v>93</v>
      </c>
      <c r="N533" s="33"/>
      <c r="O533" s="32">
        <v>60</v>
      </c>
      <c r="P533" s="96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87"/>
        <v>0</v>
      </c>
      <c r="Z533" s="36" t="str">
        <f>IFERROR(IF(Y533=0,"",ROUNDUP(Y533/H533,0)*0.00937),"")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4301011784</v>
      </c>
      <c r="D534" s="754">
        <v>4607091389982</v>
      </c>
      <c r="E534" s="755"/>
      <c r="F534" s="740">
        <v>0.6</v>
      </c>
      <c r="G534" s="32">
        <v>6</v>
      </c>
      <c r="H534" s="740">
        <v>3.6</v>
      </c>
      <c r="I534" s="740">
        <v>3.81</v>
      </c>
      <c r="J534" s="32">
        <v>132</v>
      </c>
      <c r="K534" s="32" t="s">
        <v>100</v>
      </c>
      <c r="L534" s="32"/>
      <c r="M534" s="33" t="s">
        <v>93</v>
      </c>
      <c r="N534" s="33"/>
      <c r="O534" s="32">
        <v>60</v>
      </c>
      <c r="P534" s="7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87"/>
        <v>0</v>
      </c>
      <c r="Z534" s="36" t="str">
        <f>IFERROR(IF(Y534=0,"",ROUNDUP(Y534/H534,0)*0.00902),"")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54">
        <v>4680115886483</v>
      </c>
      <c r="E535" s="755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100</v>
      </c>
      <c r="L535" s="32"/>
      <c r="M535" s="33" t="s">
        <v>93</v>
      </c>
      <c r="N535" s="33"/>
      <c r="O535" s="32">
        <v>60</v>
      </c>
      <c r="P535" s="935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54">
        <v>4680115886490</v>
      </c>
      <c r="E536" s="755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100</v>
      </c>
      <c r="L536" s="32"/>
      <c r="M536" s="33" t="s">
        <v>93</v>
      </c>
      <c r="N536" s="33"/>
      <c r="O536" s="32">
        <v>60</v>
      </c>
      <c r="P536" s="85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customHeight="1" x14ac:dyDescent="0.25">
      <c r="A537" s="54" t="s">
        <v>844</v>
      </c>
      <c r="B537" s="54" t="s">
        <v>845</v>
      </c>
      <c r="C537" s="31">
        <v>4301012055</v>
      </c>
      <c r="D537" s="754">
        <v>4680115886469</v>
      </c>
      <c r="E537" s="755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100</v>
      </c>
      <c r="L537" s="32"/>
      <c r="M537" s="33" t="s">
        <v>93</v>
      </c>
      <c r="N537" s="33"/>
      <c r="O537" s="32">
        <v>60</v>
      </c>
      <c r="P537" s="1087" t="s">
        <v>846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56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57"/>
      <c r="P538" s="770" t="s">
        <v>79</v>
      </c>
      <c r="Q538" s="771"/>
      <c r="R538" s="771"/>
      <c r="S538" s="771"/>
      <c r="T538" s="771"/>
      <c r="U538" s="771"/>
      <c r="V538" s="77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113.63636363636363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114.00000000000001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1.36344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57"/>
      <c r="P539" s="770" t="s">
        <v>79</v>
      </c>
      <c r="Q539" s="771"/>
      <c r="R539" s="771"/>
      <c r="S539" s="771"/>
      <c r="T539" s="771"/>
      <c r="U539" s="771"/>
      <c r="V539" s="772"/>
      <c r="W539" s="37" t="s">
        <v>68</v>
      </c>
      <c r="X539" s="743">
        <f>IFERROR(SUM(X522:X537),"0")</f>
        <v>600</v>
      </c>
      <c r="Y539" s="743">
        <f>IFERROR(SUM(Y522:Y537),"0")</f>
        <v>601.92000000000007</v>
      </c>
      <c r="Z539" s="37"/>
      <c r="AA539" s="744"/>
      <c r="AB539" s="744"/>
      <c r="AC539" s="744"/>
    </row>
    <row r="540" spans="1:68" ht="14.25" customHeight="1" x14ac:dyDescent="0.25">
      <c r="A540" s="763" t="s">
        <v>134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847</v>
      </c>
      <c r="B541" s="54" t="s">
        <v>848</v>
      </c>
      <c r="C541" s="31">
        <v>4301020222</v>
      </c>
      <c r="D541" s="754">
        <v>4607091388930</v>
      </c>
      <c r="E541" s="755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93</v>
      </c>
      <c r="N541" s="33"/>
      <c r="O541" s="32">
        <v>55</v>
      </c>
      <c r="P541" s="9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300</v>
      </c>
      <c r="Y541" s="742">
        <f>IFERROR(IF(X541="",0,CEILING((X541/$H541),1)*$H541),"")</f>
        <v>300.96000000000004</v>
      </c>
      <c r="Z541" s="36">
        <f>IFERROR(IF(Y541=0,"",ROUNDUP(Y541/H541,0)*0.01196),"")</f>
        <v>0.68171999999999999</v>
      </c>
      <c r="AA541" s="56"/>
      <c r="AB541" s="57"/>
      <c r="AC541" s="623" t="s">
        <v>849</v>
      </c>
      <c r="AG541" s="64"/>
      <c r="AJ541" s="68"/>
      <c r="AK541" s="68">
        <v>0</v>
      </c>
      <c r="BB541" s="624" t="s">
        <v>1</v>
      </c>
      <c r="BM541" s="64">
        <f>IFERROR(X541*I541/H541,"0")</f>
        <v>320.45454545454544</v>
      </c>
      <c r="BN541" s="64">
        <f>IFERROR(Y541*I541/H541,"0")</f>
        <v>321.48</v>
      </c>
      <c r="BO541" s="64">
        <f>IFERROR(1/J541*(X541/H541),"0")</f>
        <v>0.54632867132867136</v>
      </c>
      <c r="BP541" s="64">
        <f>IFERROR(1/J541*(Y541/H541),"0")</f>
        <v>0.54807692307692313</v>
      </c>
    </row>
    <row r="542" spans="1:68" ht="16.5" customHeight="1" x14ac:dyDescent="0.25">
      <c r="A542" s="54" t="s">
        <v>847</v>
      </c>
      <c r="B542" s="54" t="s">
        <v>850</v>
      </c>
      <c r="C542" s="31">
        <v>4301020334</v>
      </c>
      <c r="D542" s="754">
        <v>4607091388930</v>
      </c>
      <c r="E542" s="755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101</v>
      </c>
      <c r="N542" s="33"/>
      <c r="O542" s="32">
        <v>70</v>
      </c>
      <c r="P542" s="1109" t="s">
        <v>851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852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853</v>
      </c>
      <c r="B543" s="54" t="s">
        <v>854</v>
      </c>
      <c r="C543" s="31">
        <v>4301020385</v>
      </c>
      <c r="D543" s="754">
        <v>4680115880054</v>
      </c>
      <c r="E543" s="755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70</v>
      </c>
      <c r="P543" s="992" t="s">
        <v>855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852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856</v>
      </c>
      <c r="B544" s="54" t="s">
        <v>857</v>
      </c>
      <c r="C544" s="31">
        <v>4301020384</v>
      </c>
      <c r="D544" s="754">
        <v>4680115886407</v>
      </c>
      <c r="E544" s="755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101</v>
      </c>
      <c r="N544" s="33"/>
      <c r="O544" s="32">
        <v>70</v>
      </c>
      <c r="P544" s="1006" t="s">
        <v>858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852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6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57"/>
      <c r="P545" s="770" t="s">
        <v>79</v>
      </c>
      <c r="Q545" s="771"/>
      <c r="R545" s="771"/>
      <c r="S545" s="771"/>
      <c r="T545" s="771"/>
      <c r="U545" s="771"/>
      <c r="V545" s="772"/>
      <c r="W545" s="37" t="s">
        <v>80</v>
      </c>
      <c r="X545" s="743">
        <f>IFERROR(X541/H541,"0")+IFERROR(X542/H542,"0")+IFERROR(X543/H543,"0")+IFERROR(X544/H544,"0")</f>
        <v>56.818181818181813</v>
      </c>
      <c r="Y545" s="743">
        <f>IFERROR(Y541/H541,"0")+IFERROR(Y542/H542,"0")+IFERROR(Y543/H543,"0")+IFERROR(Y544/H544,"0")</f>
        <v>57.000000000000007</v>
      </c>
      <c r="Z545" s="743">
        <f>IFERROR(IF(Z541="",0,Z541),"0")+IFERROR(IF(Z542="",0,Z542),"0")+IFERROR(IF(Z543="",0,Z543),"0")+IFERROR(IF(Z544="",0,Z544),"0")</f>
        <v>0.68171999999999999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57"/>
      <c r="P546" s="770" t="s">
        <v>79</v>
      </c>
      <c r="Q546" s="771"/>
      <c r="R546" s="771"/>
      <c r="S546" s="771"/>
      <c r="T546" s="771"/>
      <c r="U546" s="771"/>
      <c r="V546" s="772"/>
      <c r="W546" s="37" t="s">
        <v>68</v>
      </c>
      <c r="X546" s="743">
        <f>IFERROR(SUM(X541:X544),"0")</f>
        <v>300</v>
      </c>
      <c r="Y546" s="743">
        <f>IFERROR(SUM(Y541:Y544),"0")</f>
        <v>300.96000000000004</v>
      </c>
      <c r="Z546" s="37"/>
      <c r="AA546" s="744"/>
      <c r="AB546" s="744"/>
      <c r="AC546" s="744"/>
    </row>
    <row r="547" spans="1:68" ht="14.25" customHeight="1" x14ac:dyDescent="0.25">
      <c r="A547" s="763" t="s">
        <v>145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859</v>
      </c>
      <c r="B548" s="54" t="s">
        <v>860</v>
      </c>
      <c r="C548" s="31">
        <v>4301031349</v>
      </c>
      <c r="D548" s="754">
        <v>4680115883116</v>
      </c>
      <c r="E548" s="755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93</v>
      </c>
      <c r="N548" s="33"/>
      <c r="O548" s="32">
        <v>70</v>
      </c>
      <c r="P548" s="1068" t="s">
        <v>861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100</v>
      </c>
      <c r="Y548" s="742">
        <f t="shared" ref="Y548:Y559" si="93">IFERROR(IF(X548="",0,CEILING((X548/$H548),1)*$H548),"")</f>
        <v>100.32000000000001</v>
      </c>
      <c r="Z548" s="36">
        <f>IFERROR(IF(Y548=0,"",ROUNDUP(Y548/H548,0)*0.01196),"")</f>
        <v>0.22724</v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106.81818181818181</v>
      </c>
      <c r="BN548" s="64">
        <f t="shared" ref="BN548:BN559" si="95">IFERROR(Y548*I548/H548,"0")</f>
        <v>107.16</v>
      </c>
      <c r="BO548" s="64">
        <f t="shared" ref="BO548:BO559" si="96">IFERROR(1/J548*(X548/H548),"0")</f>
        <v>0.18210955710955709</v>
      </c>
      <c r="BP548" s="64">
        <f t="shared" ref="BP548:BP559" si="97">IFERROR(1/J548*(Y548/H548),"0")</f>
        <v>0.18269230769230771</v>
      </c>
    </row>
    <row r="549" spans="1:68" ht="27" customHeight="1" x14ac:dyDescent="0.25">
      <c r="A549" s="54" t="s">
        <v>863</v>
      </c>
      <c r="B549" s="54" t="s">
        <v>864</v>
      </c>
      <c r="C549" s="31">
        <v>4301031350</v>
      </c>
      <c r="D549" s="754">
        <v>4680115883093</v>
      </c>
      <c r="E549" s="755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1145" t="s">
        <v>865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150</v>
      </c>
      <c r="Y549" s="742">
        <f t="shared" si="93"/>
        <v>153.12</v>
      </c>
      <c r="Z549" s="36">
        <f>IFERROR(IF(Y549=0,"",ROUNDUP(Y549/H549,0)*0.01196),"")</f>
        <v>0.34683999999999998</v>
      </c>
      <c r="AA549" s="56"/>
      <c r="AB549" s="57"/>
      <c r="AC549" s="633" t="s">
        <v>866</v>
      </c>
      <c r="AG549" s="64"/>
      <c r="AJ549" s="68"/>
      <c r="AK549" s="68">
        <v>0</v>
      </c>
      <c r="BB549" s="634" t="s">
        <v>1</v>
      </c>
      <c r="BM549" s="64">
        <f t="shared" si="94"/>
        <v>160.22727272727272</v>
      </c>
      <c r="BN549" s="64">
        <f t="shared" si="95"/>
        <v>163.56</v>
      </c>
      <c r="BO549" s="64">
        <f t="shared" si="96"/>
        <v>0.27316433566433568</v>
      </c>
      <c r="BP549" s="64">
        <f t="shared" si="97"/>
        <v>0.27884615384615385</v>
      </c>
    </row>
    <row r="550" spans="1:68" ht="27" customHeight="1" x14ac:dyDescent="0.25">
      <c r="A550" s="54" t="s">
        <v>867</v>
      </c>
      <c r="B550" s="54" t="s">
        <v>868</v>
      </c>
      <c r="C550" s="31">
        <v>4301031353</v>
      </c>
      <c r="D550" s="754">
        <v>4680115883109</v>
      </c>
      <c r="E550" s="755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1114" t="s">
        <v>869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0</v>
      </c>
      <c r="Y550" s="742">
        <f t="shared" si="93"/>
        <v>0</v>
      </c>
      <c r="Z550" s="36" t="str">
        <f>IFERROR(IF(Y550=0,"",ROUNDUP(Y550/H550,0)*0.01196),"")</f>
        <v/>
      </c>
      <c r="AA550" s="56"/>
      <c r="AB550" s="57"/>
      <c r="AC550" s="635" t="s">
        <v>870</v>
      </c>
      <c r="AG550" s="64"/>
      <c r="AJ550" s="68"/>
      <c r="AK550" s="68">
        <v>0</v>
      </c>
      <c r="BB550" s="636" t="s">
        <v>1</v>
      </c>
      <c r="BM550" s="64">
        <f t="shared" si="94"/>
        <v>0</v>
      </c>
      <c r="BN550" s="64">
        <f t="shared" si="95"/>
        <v>0</v>
      </c>
      <c r="BO550" s="64">
        <f t="shared" si="96"/>
        <v>0</v>
      </c>
      <c r="BP550" s="64">
        <f t="shared" si="97"/>
        <v>0</v>
      </c>
    </row>
    <row r="551" spans="1:68" ht="27" customHeight="1" x14ac:dyDescent="0.25">
      <c r="A551" s="54" t="s">
        <v>871</v>
      </c>
      <c r="B551" s="54" t="s">
        <v>872</v>
      </c>
      <c r="C551" s="31">
        <v>4301031409</v>
      </c>
      <c r="D551" s="754">
        <v>4680115886438</v>
      </c>
      <c r="E551" s="755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93</v>
      </c>
      <c r="N551" s="33"/>
      <c r="O551" s="32">
        <v>70</v>
      </c>
      <c r="P551" s="981" t="s">
        <v>873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862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customHeight="1" x14ac:dyDescent="0.25">
      <c r="A552" s="54" t="s">
        <v>874</v>
      </c>
      <c r="B552" s="54" t="s">
        <v>875</v>
      </c>
      <c r="C552" s="31">
        <v>4301031351</v>
      </c>
      <c r="D552" s="754">
        <v>4680115882072</v>
      </c>
      <c r="E552" s="755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100</v>
      </c>
      <c r="L552" s="32"/>
      <c r="M552" s="33" t="s">
        <v>93</v>
      </c>
      <c r="N552" s="33"/>
      <c r="O552" s="32">
        <v>70</v>
      </c>
      <c r="P552" s="1137" t="s">
        <v>876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862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customHeight="1" x14ac:dyDescent="0.25">
      <c r="A553" s="54" t="s">
        <v>874</v>
      </c>
      <c r="B553" s="54" t="s">
        <v>877</v>
      </c>
      <c r="C553" s="31">
        <v>4301031419</v>
      </c>
      <c r="D553" s="754">
        <v>4680115882072</v>
      </c>
      <c r="E553" s="755"/>
      <c r="F553" s="740">
        <v>0.6</v>
      </c>
      <c r="G553" s="32">
        <v>8</v>
      </c>
      <c r="H553" s="740">
        <v>4.8</v>
      </c>
      <c r="I553" s="740">
        <v>6.93</v>
      </c>
      <c r="J553" s="32">
        <v>132</v>
      </c>
      <c r="K553" s="32" t="s">
        <v>100</v>
      </c>
      <c r="L553" s="32"/>
      <c r="M553" s="33" t="s">
        <v>93</v>
      </c>
      <c r="N553" s="33"/>
      <c r="O553" s="32">
        <v>70</v>
      </c>
      <c r="P553" s="1099" t="s">
        <v>878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862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customHeight="1" x14ac:dyDescent="0.25">
      <c r="A554" s="54" t="s">
        <v>874</v>
      </c>
      <c r="B554" s="54" t="s">
        <v>879</v>
      </c>
      <c r="C554" s="31">
        <v>4301031383</v>
      </c>
      <c r="D554" s="754">
        <v>4680115882072</v>
      </c>
      <c r="E554" s="755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100</v>
      </c>
      <c r="L554" s="32"/>
      <c r="M554" s="33" t="s">
        <v>93</v>
      </c>
      <c r="N554" s="33"/>
      <c r="O554" s="32">
        <v>60</v>
      </c>
      <c r="P554" s="90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880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881</v>
      </c>
      <c r="B555" s="54" t="s">
        <v>882</v>
      </c>
      <c r="C555" s="31">
        <v>4301031418</v>
      </c>
      <c r="D555" s="754">
        <v>4680115882102</v>
      </c>
      <c r="E555" s="755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70</v>
      </c>
      <c r="P555" s="881" t="s">
        <v>883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866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customHeight="1" x14ac:dyDescent="0.25">
      <c r="A556" s="54" t="s">
        <v>881</v>
      </c>
      <c r="B556" s="54" t="s">
        <v>884</v>
      </c>
      <c r="C556" s="31">
        <v>4301031251</v>
      </c>
      <c r="D556" s="754">
        <v>4680115882102</v>
      </c>
      <c r="E556" s="755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60</v>
      </c>
      <c r="P556" s="10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885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886</v>
      </c>
      <c r="B557" s="54" t="s">
        <v>887</v>
      </c>
      <c r="C557" s="31">
        <v>4301031417</v>
      </c>
      <c r="D557" s="754">
        <v>4680115882096</v>
      </c>
      <c r="E557" s="755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70</v>
      </c>
      <c r="P557" s="869" t="s">
        <v>888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870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customHeight="1" x14ac:dyDescent="0.25">
      <c r="A558" s="54" t="s">
        <v>886</v>
      </c>
      <c r="B558" s="54" t="s">
        <v>889</v>
      </c>
      <c r="C558" s="31">
        <v>4301031384</v>
      </c>
      <c r="D558" s="754">
        <v>4680115882096</v>
      </c>
      <c r="E558" s="755"/>
      <c r="F558" s="740">
        <v>0.6</v>
      </c>
      <c r="G558" s="32">
        <v>8</v>
      </c>
      <c r="H558" s="740">
        <v>4.8</v>
      </c>
      <c r="I558" s="740">
        <v>6.69</v>
      </c>
      <c r="J558" s="32">
        <v>120</v>
      </c>
      <c r="K558" s="32" t="s">
        <v>100</v>
      </c>
      <c r="L558" s="32"/>
      <c r="M558" s="33" t="s">
        <v>67</v>
      </c>
      <c r="N558" s="33"/>
      <c r="O558" s="32">
        <v>60</v>
      </c>
      <c r="P558" s="97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3"/>
        <v>0</v>
      </c>
      <c r="Z558" s="36" t="str">
        <f>IFERROR(IF(Y558=0,"",ROUNDUP(Y558/H558,0)*0.00937),"")</f>
        <v/>
      </c>
      <c r="AA558" s="56"/>
      <c r="AB558" s="57"/>
      <c r="AC558" s="651" t="s">
        <v>870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customHeight="1" x14ac:dyDescent="0.25">
      <c r="A559" s="54" t="s">
        <v>886</v>
      </c>
      <c r="B559" s="54" t="s">
        <v>890</v>
      </c>
      <c r="C559" s="31">
        <v>4301031253</v>
      </c>
      <c r="D559" s="754">
        <v>4680115882096</v>
      </c>
      <c r="E559" s="755"/>
      <c r="F559" s="740">
        <v>0.6</v>
      </c>
      <c r="G559" s="32">
        <v>6</v>
      </c>
      <c r="H559" s="740">
        <v>3.6</v>
      </c>
      <c r="I559" s="740">
        <v>3.81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60</v>
      </c>
      <c r="P559" s="9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56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57"/>
      <c r="P560" s="770" t="s">
        <v>79</v>
      </c>
      <c r="Q560" s="771"/>
      <c r="R560" s="771"/>
      <c r="S560" s="771"/>
      <c r="T560" s="771"/>
      <c r="U560" s="771"/>
      <c r="V560" s="77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47.348484848484844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48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0.57407999999999992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57"/>
      <c r="P561" s="770" t="s">
        <v>79</v>
      </c>
      <c r="Q561" s="771"/>
      <c r="R561" s="771"/>
      <c r="S561" s="771"/>
      <c r="T561" s="771"/>
      <c r="U561" s="771"/>
      <c r="V561" s="772"/>
      <c r="W561" s="37" t="s">
        <v>68</v>
      </c>
      <c r="X561" s="743">
        <f>IFERROR(SUM(X548:X559),"0")</f>
        <v>250</v>
      </c>
      <c r="Y561" s="743">
        <f>IFERROR(SUM(Y548:Y559),"0")</f>
        <v>253.44</v>
      </c>
      <c r="Z561" s="37"/>
      <c r="AA561" s="744"/>
      <c r="AB561" s="744"/>
      <c r="AC561" s="744"/>
    </row>
    <row r="562" spans="1:68" ht="14.25" customHeight="1" x14ac:dyDescent="0.25">
      <c r="A562" s="763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customHeight="1" x14ac:dyDescent="0.25">
      <c r="A563" s="54" t="s">
        <v>892</v>
      </c>
      <c r="B563" s="54" t="s">
        <v>893</v>
      </c>
      <c r="C563" s="31">
        <v>4301051232</v>
      </c>
      <c r="D563" s="754">
        <v>4607091383409</v>
      </c>
      <c r="E563" s="755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101</v>
      </c>
      <c r="N563" s="33"/>
      <c r="O563" s="32">
        <v>45</v>
      </c>
      <c r="P563" s="11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894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895</v>
      </c>
      <c r="B564" s="54" t="s">
        <v>896</v>
      </c>
      <c r="C564" s="31">
        <v>4301051231</v>
      </c>
      <c r="D564" s="754">
        <v>4607091383416</v>
      </c>
      <c r="E564" s="755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4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897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898</v>
      </c>
      <c r="B565" s="54" t="s">
        <v>899</v>
      </c>
      <c r="C565" s="31">
        <v>4301051064</v>
      </c>
      <c r="D565" s="754">
        <v>4680115883536</v>
      </c>
      <c r="E565" s="755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101</v>
      </c>
      <c r="N565" s="33"/>
      <c r="O565" s="32">
        <v>45</v>
      </c>
      <c r="P565" s="11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900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6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57"/>
      <c r="P566" s="770" t="s">
        <v>79</v>
      </c>
      <c r="Q566" s="771"/>
      <c r="R566" s="771"/>
      <c r="S566" s="771"/>
      <c r="T566" s="771"/>
      <c r="U566" s="771"/>
      <c r="V566" s="77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57"/>
      <c r="P567" s="770" t="s">
        <v>79</v>
      </c>
      <c r="Q567" s="771"/>
      <c r="R567" s="771"/>
      <c r="S567" s="771"/>
      <c r="T567" s="771"/>
      <c r="U567" s="771"/>
      <c r="V567" s="77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3" t="s">
        <v>176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customHeight="1" x14ac:dyDescent="0.25">
      <c r="A569" s="54" t="s">
        <v>901</v>
      </c>
      <c r="B569" s="54" t="s">
        <v>902</v>
      </c>
      <c r="C569" s="31">
        <v>4301060363</v>
      </c>
      <c r="D569" s="754">
        <v>4680115885035</v>
      </c>
      <c r="E569" s="755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8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903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904</v>
      </c>
      <c r="B570" s="54" t="s">
        <v>905</v>
      </c>
      <c r="C570" s="31">
        <v>4301060436</v>
      </c>
      <c r="D570" s="754">
        <v>4680115885936</v>
      </c>
      <c r="E570" s="755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1128" t="s">
        <v>906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903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6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57"/>
      <c r="P571" s="770" t="s">
        <v>79</v>
      </c>
      <c r="Q571" s="771"/>
      <c r="R571" s="771"/>
      <c r="S571" s="771"/>
      <c r="T571" s="771"/>
      <c r="U571" s="771"/>
      <c r="V571" s="77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57"/>
      <c r="P572" s="770" t="s">
        <v>79</v>
      </c>
      <c r="Q572" s="771"/>
      <c r="R572" s="771"/>
      <c r="S572" s="771"/>
      <c r="T572" s="771"/>
      <c r="U572" s="771"/>
      <c r="V572" s="77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921" t="s">
        <v>907</v>
      </c>
      <c r="B573" s="922"/>
      <c r="C573" s="922"/>
      <c r="D573" s="922"/>
      <c r="E573" s="922"/>
      <c r="F573" s="922"/>
      <c r="G573" s="922"/>
      <c r="H573" s="922"/>
      <c r="I573" s="922"/>
      <c r="J573" s="922"/>
      <c r="K573" s="922"/>
      <c r="L573" s="922"/>
      <c r="M573" s="922"/>
      <c r="N573" s="922"/>
      <c r="O573" s="922"/>
      <c r="P573" s="922"/>
      <c r="Q573" s="922"/>
      <c r="R573" s="922"/>
      <c r="S573" s="922"/>
      <c r="T573" s="922"/>
      <c r="U573" s="922"/>
      <c r="V573" s="922"/>
      <c r="W573" s="922"/>
      <c r="X573" s="922"/>
      <c r="Y573" s="922"/>
      <c r="Z573" s="922"/>
      <c r="AA573" s="48"/>
      <c r="AB573" s="48"/>
      <c r="AC573" s="48"/>
    </row>
    <row r="574" spans="1:68" ht="16.5" customHeight="1" x14ac:dyDescent="0.25">
      <c r="A574" s="786" t="s">
        <v>907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customHeight="1" x14ac:dyDescent="0.25">
      <c r="A575" s="763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customHeight="1" x14ac:dyDescent="0.25">
      <c r="A576" s="54" t="s">
        <v>908</v>
      </c>
      <c r="B576" s="54" t="s">
        <v>909</v>
      </c>
      <c r="C576" s="31">
        <v>4301011862</v>
      </c>
      <c r="D576" s="754">
        <v>4680115885523</v>
      </c>
      <c r="E576" s="755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910</v>
      </c>
      <c r="N576" s="33"/>
      <c r="O576" s="32">
        <v>90</v>
      </c>
      <c r="P576" s="865" t="s">
        <v>911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912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6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57"/>
      <c r="P577" s="770" t="s">
        <v>79</v>
      </c>
      <c r="Q577" s="771"/>
      <c r="R577" s="771"/>
      <c r="S577" s="771"/>
      <c r="T577" s="771"/>
      <c r="U577" s="771"/>
      <c r="V577" s="77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57"/>
      <c r="P578" s="770" t="s">
        <v>79</v>
      </c>
      <c r="Q578" s="771"/>
      <c r="R578" s="771"/>
      <c r="S578" s="771"/>
      <c r="T578" s="771"/>
      <c r="U578" s="771"/>
      <c r="V578" s="77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921" t="s">
        <v>913</v>
      </c>
      <c r="B579" s="922"/>
      <c r="C579" s="922"/>
      <c r="D579" s="922"/>
      <c r="E579" s="922"/>
      <c r="F579" s="922"/>
      <c r="G579" s="922"/>
      <c r="H579" s="922"/>
      <c r="I579" s="922"/>
      <c r="J579" s="922"/>
      <c r="K579" s="922"/>
      <c r="L579" s="922"/>
      <c r="M579" s="922"/>
      <c r="N579" s="922"/>
      <c r="O579" s="922"/>
      <c r="P579" s="922"/>
      <c r="Q579" s="922"/>
      <c r="R579" s="922"/>
      <c r="S579" s="922"/>
      <c r="T579" s="922"/>
      <c r="U579" s="922"/>
      <c r="V579" s="922"/>
      <c r="W579" s="922"/>
      <c r="X579" s="922"/>
      <c r="Y579" s="922"/>
      <c r="Z579" s="922"/>
      <c r="AA579" s="48"/>
      <c r="AB579" s="48"/>
      <c r="AC579" s="48"/>
    </row>
    <row r="580" spans="1:68" ht="16.5" customHeight="1" x14ac:dyDescent="0.25">
      <c r="A580" s="786" t="s">
        <v>913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customHeight="1" x14ac:dyDescent="0.25">
      <c r="A581" s="763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customHeight="1" x14ac:dyDescent="0.25">
      <c r="A582" s="54" t="s">
        <v>914</v>
      </c>
      <c r="B582" s="54" t="s">
        <v>915</v>
      </c>
      <c r="C582" s="31">
        <v>4301011763</v>
      </c>
      <c r="D582" s="754">
        <v>4640242181011</v>
      </c>
      <c r="E582" s="755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101</v>
      </c>
      <c r="N582" s="33"/>
      <c r="O582" s="32">
        <v>55</v>
      </c>
      <c r="P582" s="883" t="s">
        <v>916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917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4301011585</v>
      </c>
      <c r="D583" s="754">
        <v>4640242180441</v>
      </c>
      <c r="E583" s="755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93</v>
      </c>
      <c r="N583" s="33"/>
      <c r="O583" s="32">
        <v>50</v>
      </c>
      <c r="P583" s="838" t="s">
        <v>920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921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customHeight="1" x14ac:dyDescent="0.25">
      <c r="A584" s="54" t="s">
        <v>922</v>
      </c>
      <c r="B584" s="54" t="s">
        <v>923</v>
      </c>
      <c r="C584" s="31">
        <v>4301011584</v>
      </c>
      <c r="D584" s="754">
        <v>4640242180564</v>
      </c>
      <c r="E584" s="755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93</v>
      </c>
      <c r="N584" s="33"/>
      <c r="O584" s="32">
        <v>50</v>
      </c>
      <c r="P584" s="1060" t="s">
        <v>924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925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customHeight="1" x14ac:dyDescent="0.25">
      <c r="A585" s="54" t="s">
        <v>926</v>
      </c>
      <c r="B585" s="54" t="s">
        <v>927</v>
      </c>
      <c r="C585" s="31">
        <v>4301011762</v>
      </c>
      <c r="D585" s="754">
        <v>4640242180922</v>
      </c>
      <c r="E585" s="755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93</v>
      </c>
      <c r="N585" s="33"/>
      <c r="O585" s="32">
        <v>55</v>
      </c>
      <c r="P585" s="1067" t="s">
        <v>928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929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4301011764</v>
      </c>
      <c r="D586" s="754">
        <v>4640242181189</v>
      </c>
      <c r="E586" s="755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100</v>
      </c>
      <c r="L586" s="32"/>
      <c r="M586" s="33" t="s">
        <v>101</v>
      </c>
      <c r="N586" s="33"/>
      <c r="O586" s="32">
        <v>55</v>
      </c>
      <c r="P586" s="963" t="s">
        <v>932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917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customHeight="1" x14ac:dyDescent="0.25">
      <c r="A587" s="54" t="s">
        <v>933</v>
      </c>
      <c r="B587" s="54" t="s">
        <v>934</v>
      </c>
      <c r="C587" s="31">
        <v>4301011551</v>
      </c>
      <c r="D587" s="754">
        <v>4640242180038</v>
      </c>
      <c r="E587" s="755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100</v>
      </c>
      <c r="L587" s="32"/>
      <c r="M587" s="33" t="s">
        <v>93</v>
      </c>
      <c r="N587" s="33"/>
      <c r="O587" s="32">
        <v>50</v>
      </c>
      <c r="P587" s="1032" t="s">
        <v>935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925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customHeight="1" x14ac:dyDescent="0.25">
      <c r="A588" s="54" t="s">
        <v>936</v>
      </c>
      <c r="B588" s="54" t="s">
        <v>937</v>
      </c>
      <c r="C588" s="31">
        <v>4301011765</v>
      </c>
      <c r="D588" s="754">
        <v>4640242181172</v>
      </c>
      <c r="E588" s="755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100</v>
      </c>
      <c r="L588" s="32"/>
      <c r="M588" s="33" t="s">
        <v>93</v>
      </c>
      <c r="N588" s="33"/>
      <c r="O588" s="32">
        <v>55</v>
      </c>
      <c r="P588" s="846" t="s">
        <v>938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929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x14ac:dyDescent="0.2">
      <c r="A589" s="756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57"/>
      <c r="P589" s="770" t="s">
        <v>79</v>
      </c>
      <c r="Q589" s="771"/>
      <c r="R589" s="771"/>
      <c r="S589" s="771"/>
      <c r="T589" s="771"/>
      <c r="U589" s="771"/>
      <c r="V589" s="77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57"/>
      <c r="P590" s="770" t="s">
        <v>79</v>
      </c>
      <c r="Q590" s="771"/>
      <c r="R590" s="771"/>
      <c r="S590" s="771"/>
      <c r="T590" s="771"/>
      <c r="U590" s="771"/>
      <c r="V590" s="77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3" t="s">
        <v>134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customHeight="1" x14ac:dyDescent="0.25">
      <c r="A592" s="54" t="s">
        <v>939</v>
      </c>
      <c r="B592" s="54" t="s">
        <v>940</v>
      </c>
      <c r="C592" s="31">
        <v>4301020269</v>
      </c>
      <c r="D592" s="754">
        <v>4640242180519</v>
      </c>
      <c r="E592" s="755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50</v>
      </c>
      <c r="P592" s="1046" t="s">
        <v>941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942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943</v>
      </c>
      <c r="B593" s="54" t="s">
        <v>944</v>
      </c>
      <c r="C593" s="31">
        <v>4301020260</v>
      </c>
      <c r="D593" s="754">
        <v>4640242180526</v>
      </c>
      <c r="E593" s="755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93</v>
      </c>
      <c r="N593" s="33"/>
      <c r="O593" s="32">
        <v>50</v>
      </c>
      <c r="P593" s="1030" t="s">
        <v>945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942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946</v>
      </c>
      <c r="B594" s="54" t="s">
        <v>947</v>
      </c>
      <c r="C594" s="31">
        <v>4301020309</v>
      </c>
      <c r="D594" s="754">
        <v>4640242180090</v>
      </c>
      <c r="E594" s="755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93</v>
      </c>
      <c r="N594" s="33"/>
      <c r="O594" s="32">
        <v>50</v>
      </c>
      <c r="P594" s="1161" t="s">
        <v>948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949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950</v>
      </c>
      <c r="B595" s="54" t="s">
        <v>951</v>
      </c>
      <c r="C595" s="31">
        <v>4301020295</v>
      </c>
      <c r="D595" s="754">
        <v>4640242181363</v>
      </c>
      <c r="E595" s="755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100</v>
      </c>
      <c r="L595" s="32"/>
      <c r="M595" s="33" t="s">
        <v>93</v>
      </c>
      <c r="N595" s="33"/>
      <c r="O595" s="32">
        <v>50</v>
      </c>
      <c r="P595" s="996" t="s">
        <v>952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949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6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57"/>
      <c r="P596" s="770" t="s">
        <v>79</v>
      </c>
      <c r="Q596" s="771"/>
      <c r="R596" s="771"/>
      <c r="S596" s="771"/>
      <c r="T596" s="771"/>
      <c r="U596" s="771"/>
      <c r="V596" s="77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57"/>
      <c r="P597" s="770" t="s">
        <v>79</v>
      </c>
      <c r="Q597" s="771"/>
      <c r="R597" s="771"/>
      <c r="S597" s="771"/>
      <c r="T597" s="771"/>
      <c r="U597" s="771"/>
      <c r="V597" s="77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3" t="s">
        <v>145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customHeight="1" x14ac:dyDescent="0.25">
      <c r="A599" s="54" t="s">
        <v>953</v>
      </c>
      <c r="B599" s="54" t="s">
        <v>954</v>
      </c>
      <c r="C599" s="31">
        <v>4301031280</v>
      </c>
      <c r="D599" s="754">
        <v>4640242180816</v>
      </c>
      <c r="E599" s="755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100</v>
      </c>
      <c r="L599" s="32"/>
      <c r="M599" s="33" t="s">
        <v>67</v>
      </c>
      <c r="N599" s="33"/>
      <c r="O599" s="32">
        <v>40</v>
      </c>
      <c r="P599" s="751" t="s">
        <v>955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956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customHeight="1" x14ac:dyDescent="0.25">
      <c r="A600" s="54" t="s">
        <v>957</v>
      </c>
      <c r="B600" s="54" t="s">
        <v>958</v>
      </c>
      <c r="C600" s="31">
        <v>4301031244</v>
      </c>
      <c r="D600" s="754">
        <v>4640242180595</v>
      </c>
      <c r="E600" s="755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100</v>
      </c>
      <c r="L600" s="32"/>
      <c r="M600" s="33" t="s">
        <v>67</v>
      </c>
      <c r="N600" s="33"/>
      <c r="O600" s="32">
        <v>40</v>
      </c>
      <c r="P600" s="1160" t="s">
        <v>959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960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customHeight="1" x14ac:dyDescent="0.25">
      <c r="A601" s="54" t="s">
        <v>961</v>
      </c>
      <c r="B601" s="54" t="s">
        <v>962</v>
      </c>
      <c r="C601" s="31">
        <v>4301031289</v>
      </c>
      <c r="D601" s="754">
        <v>4640242181615</v>
      </c>
      <c r="E601" s="755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100</v>
      </c>
      <c r="L601" s="32"/>
      <c r="M601" s="33" t="s">
        <v>67</v>
      </c>
      <c r="N601" s="33"/>
      <c r="O601" s="32">
        <v>45</v>
      </c>
      <c r="P601" s="822" t="s">
        <v>963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964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customHeight="1" x14ac:dyDescent="0.25">
      <c r="A602" s="54" t="s">
        <v>965</v>
      </c>
      <c r="B602" s="54" t="s">
        <v>966</v>
      </c>
      <c r="C602" s="31">
        <v>4301031285</v>
      </c>
      <c r="D602" s="754">
        <v>4640242181639</v>
      </c>
      <c r="E602" s="755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100</v>
      </c>
      <c r="L602" s="32"/>
      <c r="M602" s="33" t="s">
        <v>67</v>
      </c>
      <c r="N602" s="33"/>
      <c r="O602" s="32">
        <v>45</v>
      </c>
      <c r="P602" s="953" t="s">
        <v>967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968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customHeight="1" x14ac:dyDescent="0.25">
      <c r="A603" s="54" t="s">
        <v>969</v>
      </c>
      <c r="B603" s="54" t="s">
        <v>970</v>
      </c>
      <c r="C603" s="31">
        <v>4301031287</v>
      </c>
      <c r="D603" s="754">
        <v>4640242181622</v>
      </c>
      <c r="E603" s="755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100</v>
      </c>
      <c r="L603" s="32"/>
      <c r="M603" s="33" t="s">
        <v>67</v>
      </c>
      <c r="N603" s="33"/>
      <c r="O603" s="32">
        <v>45</v>
      </c>
      <c r="P603" s="827" t="s">
        <v>971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972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customHeight="1" x14ac:dyDescent="0.25">
      <c r="A604" s="54" t="s">
        <v>973</v>
      </c>
      <c r="B604" s="54" t="s">
        <v>974</v>
      </c>
      <c r="C604" s="31">
        <v>4301031203</v>
      </c>
      <c r="D604" s="754">
        <v>4640242180908</v>
      </c>
      <c r="E604" s="755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108</v>
      </c>
      <c r="L604" s="32"/>
      <c r="M604" s="33" t="s">
        <v>67</v>
      </c>
      <c r="N604" s="33"/>
      <c r="O604" s="32">
        <v>40</v>
      </c>
      <c r="P604" s="961" t="s">
        <v>975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956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customHeight="1" x14ac:dyDescent="0.25">
      <c r="A605" s="54" t="s">
        <v>976</v>
      </c>
      <c r="B605" s="54" t="s">
        <v>977</v>
      </c>
      <c r="C605" s="31">
        <v>4301031200</v>
      </c>
      <c r="D605" s="754">
        <v>4640242180489</v>
      </c>
      <c r="E605" s="755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108</v>
      </c>
      <c r="L605" s="32"/>
      <c r="M605" s="33" t="s">
        <v>67</v>
      </c>
      <c r="N605" s="33"/>
      <c r="O605" s="32">
        <v>40</v>
      </c>
      <c r="P605" s="916" t="s">
        <v>978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960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x14ac:dyDescent="0.2">
      <c r="A606" s="756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57"/>
      <c r="P606" s="770" t="s">
        <v>79</v>
      </c>
      <c r="Q606" s="771"/>
      <c r="R606" s="771"/>
      <c r="S606" s="771"/>
      <c r="T606" s="771"/>
      <c r="U606" s="771"/>
      <c r="V606" s="77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57"/>
      <c r="P607" s="770" t="s">
        <v>79</v>
      </c>
      <c r="Q607" s="771"/>
      <c r="R607" s="771"/>
      <c r="S607" s="771"/>
      <c r="T607" s="771"/>
      <c r="U607" s="771"/>
      <c r="V607" s="77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3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customHeight="1" x14ac:dyDescent="0.25">
      <c r="A609" s="54" t="s">
        <v>979</v>
      </c>
      <c r="B609" s="54" t="s">
        <v>980</v>
      </c>
      <c r="C609" s="31">
        <v>4301051887</v>
      </c>
      <c r="D609" s="754">
        <v>4640242180533</v>
      </c>
      <c r="E609" s="755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101</v>
      </c>
      <c r="N609" s="33"/>
      <c r="O609" s="32">
        <v>45</v>
      </c>
      <c r="P609" s="977" t="s">
        <v>981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982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979</v>
      </c>
      <c r="B610" s="54" t="s">
        <v>983</v>
      </c>
      <c r="C610" s="31">
        <v>4301051746</v>
      </c>
      <c r="D610" s="754">
        <v>4640242180533</v>
      </c>
      <c r="E610" s="755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101</v>
      </c>
      <c r="N610" s="33"/>
      <c r="O610" s="32">
        <v>40</v>
      </c>
      <c r="P610" s="1047" t="s">
        <v>984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982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985</v>
      </c>
      <c r="B611" s="54" t="s">
        <v>986</v>
      </c>
      <c r="C611" s="31">
        <v>4301051933</v>
      </c>
      <c r="D611" s="754">
        <v>4640242180540</v>
      </c>
      <c r="E611" s="755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101</v>
      </c>
      <c r="N611" s="33"/>
      <c r="O611" s="32">
        <v>45</v>
      </c>
      <c r="P611" s="972" t="s">
        <v>987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988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989</v>
      </c>
      <c r="B612" s="54" t="s">
        <v>990</v>
      </c>
      <c r="C612" s="31">
        <v>4301051920</v>
      </c>
      <c r="D612" s="754">
        <v>4640242181233</v>
      </c>
      <c r="E612" s="755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130</v>
      </c>
      <c r="N612" s="33"/>
      <c r="O612" s="32">
        <v>45</v>
      </c>
      <c r="P612" s="955" t="s">
        <v>991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982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992</v>
      </c>
      <c r="B613" s="54" t="s">
        <v>993</v>
      </c>
      <c r="C613" s="31">
        <v>4301051921</v>
      </c>
      <c r="D613" s="754">
        <v>4640242181226</v>
      </c>
      <c r="E613" s="755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130</v>
      </c>
      <c r="N613" s="33"/>
      <c r="O613" s="32">
        <v>45</v>
      </c>
      <c r="P613" s="1159" t="s">
        <v>994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988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6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57"/>
      <c r="P614" s="770" t="s">
        <v>79</v>
      </c>
      <c r="Q614" s="771"/>
      <c r="R614" s="771"/>
      <c r="S614" s="771"/>
      <c r="T614" s="771"/>
      <c r="U614" s="771"/>
      <c r="V614" s="77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57"/>
      <c r="P615" s="770" t="s">
        <v>79</v>
      </c>
      <c r="Q615" s="771"/>
      <c r="R615" s="771"/>
      <c r="S615" s="771"/>
      <c r="T615" s="771"/>
      <c r="U615" s="771"/>
      <c r="V615" s="77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3" t="s">
        <v>176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customHeight="1" x14ac:dyDescent="0.25">
      <c r="A617" s="54" t="s">
        <v>995</v>
      </c>
      <c r="B617" s="54" t="s">
        <v>996</v>
      </c>
      <c r="C617" s="31">
        <v>4301060408</v>
      </c>
      <c r="D617" s="754">
        <v>4640242180120</v>
      </c>
      <c r="E617" s="755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974" t="s">
        <v>997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998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995</v>
      </c>
      <c r="B618" s="54" t="s">
        <v>999</v>
      </c>
      <c r="C618" s="31">
        <v>4301060354</v>
      </c>
      <c r="D618" s="754">
        <v>4640242180120</v>
      </c>
      <c r="E618" s="755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915" t="s">
        <v>1000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998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1001</v>
      </c>
      <c r="B619" s="54" t="s">
        <v>1002</v>
      </c>
      <c r="C619" s="31">
        <v>4301060407</v>
      </c>
      <c r="D619" s="754">
        <v>4640242180137</v>
      </c>
      <c r="E619" s="755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51" t="s">
        <v>1003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1004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1001</v>
      </c>
      <c r="B620" s="54" t="s">
        <v>1005</v>
      </c>
      <c r="C620" s="31">
        <v>4301060355</v>
      </c>
      <c r="D620" s="754">
        <v>4640242180137</v>
      </c>
      <c r="E620" s="755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920" t="s">
        <v>1006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1004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6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57"/>
      <c r="P621" s="770" t="s">
        <v>79</v>
      </c>
      <c r="Q621" s="771"/>
      <c r="R621" s="771"/>
      <c r="S621" s="771"/>
      <c r="T621" s="771"/>
      <c r="U621" s="771"/>
      <c r="V621" s="77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57"/>
      <c r="P622" s="770" t="s">
        <v>79</v>
      </c>
      <c r="Q622" s="771"/>
      <c r="R622" s="771"/>
      <c r="S622" s="771"/>
      <c r="T622" s="771"/>
      <c r="U622" s="771"/>
      <c r="V622" s="77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86" t="s">
        <v>1007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customHeight="1" x14ac:dyDescent="0.25">
      <c r="A624" s="763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customHeight="1" x14ac:dyDescent="0.25">
      <c r="A625" s="54" t="s">
        <v>1008</v>
      </c>
      <c r="B625" s="54" t="s">
        <v>1009</v>
      </c>
      <c r="C625" s="31">
        <v>4301011951</v>
      </c>
      <c r="D625" s="754">
        <v>4640242180045</v>
      </c>
      <c r="E625" s="755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93</v>
      </c>
      <c r="N625" s="33"/>
      <c r="O625" s="32">
        <v>55</v>
      </c>
      <c r="P625" s="775" t="s">
        <v>1010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1011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1012</v>
      </c>
      <c r="B626" s="54" t="s">
        <v>1013</v>
      </c>
      <c r="C626" s="31">
        <v>4301011950</v>
      </c>
      <c r="D626" s="754">
        <v>4640242180601</v>
      </c>
      <c r="E626" s="755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93</v>
      </c>
      <c r="N626" s="33"/>
      <c r="O626" s="32">
        <v>55</v>
      </c>
      <c r="P626" s="1139" t="s">
        <v>1014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1015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6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57"/>
      <c r="P627" s="770" t="s">
        <v>79</v>
      </c>
      <c r="Q627" s="771"/>
      <c r="R627" s="771"/>
      <c r="S627" s="771"/>
      <c r="T627" s="771"/>
      <c r="U627" s="771"/>
      <c r="V627" s="77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57"/>
      <c r="P628" s="770" t="s">
        <v>79</v>
      </c>
      <c r="Q628" s="771"/>
      <c r="R628" s="771"/>
      <c r="S628" s="771"/>
      <c r="T628" s="771"/>
      <c r="U628" s="771"/>
      <c r="V628" s="77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3" t="s">
        <v>134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customHeight="1" x14ac:dyDescent="0.25">
      <c r="A630" s="54" t="s">
        <v>1016</v>
      </c>
      <c r="B630" s="54" t="s">
        <v>1017</v>
      </c>
      <c r="C630" s="31">
        <v>4301020314</v>
      </c>
      <c r="D630" s="754">
        <v>4640242180090</v>
      </c>
      <c r="E630" s="755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93</v>
      </c>
      <c r="N630" s="33"/>
      <c r="O630" s="32">
        <v>50</v>
      </c>
      <c r="P630" s="947" t="s">
        <v>1018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1019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6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57"/>
      <c r="P631" s="770" t="s">
        <v>79</v>
      </c>
      <c r="Q631" s="771"/>
      <c r="R631" s="771"/>
      <c r="S631" s="771"/>
      <c r="T631" s="771"/>
      <c r="U631" s="771"/>
      <c r="V631" s="77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57"/>
      <c r="P632" s="770" t="s">
        <v>79</v>
      </c>
      <c r="Q632" s="771"/>
      <c r="R632" s="771"/>
      <c r="S632" s="771"/>
      <c r="T632" s="771"/>
      <c r="U632" s="771"/>
      <c r="V632" s="77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3" t="s">
        <v>145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customHeight="1" x14ac:dyDescent="0.25">
      <c r="A634" s="54" t="s">
        <v>1020</v>
      </c>
      <c r="B634" s="54" t="s">
        <v>1021</v>
      </c>
      <c r="C634" s="31">
        <v>4301031321</v>
      </c>
      <c r="D634" s="754">
        <v>4640242180076</v>
      </c>
      <c r="E634" s="755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100</v>
      </c>
      <c r="L634" s="32"/>
      <c r="M634" s="33" t="s">
        <v>67</v>
      </c>
      <c r="N634" s="33"/>
      <c r="O634" s="32">
        <v>40</v>
      </c>
      <c r="P634" s="1110" t="s">
        <v>1022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1023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6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57"/>
      <c r="P635" s="770" t="s">
        <v>79</v>
      </c>
      <c r="Q635" s="771"/>
      <c r="R635" s="771"/>
      <c r="S635" s="771"/>
      <c r="T635" s="771"/>
      <c r="U635" s="771"/>
      <c r="V635" s="77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57"/>
      <c r="P636" s="770" t="s">
        <v>79</v>
      </c>
      <c r="Q636" s="771"/>
      <c r="R636" s="771"/>
      <c r="S636" s="771"/>
      <c r="T636" s="771"/>
      <c r="U636" s="771"/>
      <c r="V636" s="77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3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customHeight="1" x14ac:dyDescent="0.25">
      <c r="A638" s="54" t="s">
        <v>1024</v>
      </c>
      <c r="B638" s="54" t="s">
        <v>1025</v>
      </c>
      <c r="C638" s="31">
        <v>4301051474</v>
      </c>
      <c r="D638" s="754">
        <v>4640242180113</v>
      </c>
      <c r="E638" s="755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1040" t="s">
        <v>1026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1027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1028</v>
      </c>
      <c r="B639" s="54" t="s">
        <v>1029</v>
      </c>
      <c r="C639" s="31">
        <v>4301051780</v>
      </c>
      <c r="D639" s="754">
        <v>4640242180106</v>
      </c>
      <c r="E639" s="755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861" t="s">
        <v>1030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1031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6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57"/>
      <c r="P640" s="770" t="s">
        <v>79</v>
      </c>
      <c r="Q640" s="771"/>
      <c r="R640" s="771"/>
      <c r="S640" s="771"/>
      <c r="T640" s="771"/>
      <c r="U640" s="771"/>
      <c r="V640" s="77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57"/>
      <c r="P641" s="770" t="s">
        <v>79</v>
      </c>
      <c r="Q641" s="771"/>
      <c r="R641" s="771"/>
      <c r="S641" s="771"/>
      <c r="T641" s="771"/>
      <c r="U641" s="771"/>
      <c r="V641" s="77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1066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985"/>
      <c r="P642" s="817" t="s">
        <v>1032</v>
      </c>
      <c r="Q642" s="818"/>
      <c r="R642" s="818"/>
      <c r="S642" s="818"/>
      <c r="T642" s="818"/>
      <c r="U642" s="818"/>
      <c r="V642" s="780"/>
      <c r="W642" s="37" t="s">
        <v>68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5515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5546.3399999999992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985"/>
      <c r="P643" s="817" t="s">
        <v>1033</v>
      </c>
      <c r="Q643" s="818"/>
      <c r="R643" s="818"/>
      <c r="S643" s="818"/>
      <c r="T643" s="818"/>
      <c r="U643" s="818"/>
      <c r="V643" s="780"/>
      <c r="W643" s="37" t="s">
        <v>68</v>
      </c>
      <c r="X643" s="743">
        <f>IFERROR(SUM(BM22:BM639),"0")</f>
        <v>5749.6548128051563</v>
      </c>
      <c r="Y643" s="743">
        <f>IFERROR(SUM(BN22:BN639),"0")</f>
        <v>5782.5060000000003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985"/>
      <c r="P644" s="817" t="s">
        <v>1034</v>
      </c>
      <c r="Q644" s="818"/>
      <c r="R644" s="818"/>
      <c r="S644" s="818"/>
      <c r="T644" s="818"/>
      <c r="U644" s="818"/>
      <c r="V644" s="780"/>
      <c r="W644" s="37" t="s">
        <v>1035</v>
      </c>
      <c r="X644" s="38">
        <f>ROUNDUP(SUM(BO22:BO639),0)</f>
        <v>9</v>
      </c>
      <c r="Y644" s="38">
        <f>ROUNDUP(SUM(BP22:BP639),0)</f>
        <v>9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985"/>
      <c r="P645" s="817" t="s">
        <v>1036</v>
      </c>
      <c r="Q645" s="818"/>
      <c r="R645" s="818"/>
      <c r="S645" s="818"/>
      <c r="T645" s="818"/>
      <c r="U645" s="818"/>
      <c r="V645" s="780"/>
      <c r="W645" s="37" t="s">
        <v>68</v>
      </c>
      <c r="X645" s="743">
        <f>GrossWeightTotal+PalletQtyTotal*25</f>
        <v>5974.6548128051563</v>
      </c>
      <c r="Y645" s="743">
        <f>GrossWeightTotalR+PalletQtyTotalR*25</f>
        <v>6007.5060000000003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985"/>
      <c r="P646" s="817" t="s">
        <v>1037</v>
      </c>
      <c r="Q646" s="818"/>
      <c r="R646" s="818"/>
      <c r="S646" s="818"/>
      <c r="T646" s="818"/>
      <c r="U646" s="818"/>
      <c r="V646" s="780"/>
      <c r="W646" s="37" t="s">
        <v>1035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566.48354055888296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570</v>
      </c>
      <c r="Z646" s="37"/>
      <c r="AA646" s="744"/>
      <c r="AB646" s="744"/>
      <c r="AC646" s="744"/>
    </row>
    <row r="647" spans="1:33" ht="14.25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985"/>
      <c r="P647" s="817" t="s">
        <v>1038</v>
      </c>
      <c r="Q647" s="818"/>
      <c r="R647" s="818"/>
      <c r="S647" s="818"/>
      <c r="T647" s="818"/>
      <c r="U647" s="818"/>
      <c r="V647" s="780"/>
      <c r="W647" s="39" t="s">
        <v>1039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9.4413599999999995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1040</v>
      </c>
      <c r="B649" s="738" t="s">
        <v>62</v>
      </c>
      <c r="C649" s="765" t="s">
        <v>87</v>
      </c>
      <c r="D649" s="1094"/>
      <c r="E649" s="1094"/>
      <c r="F649" s="1094"/>
      <c r="G649" s="1094"/>
      <c r="H649" s="887"/>
      <c r="I649" s="765" t="s">
        <v>285</v>
      </c>
      <c r="J649" s="1094"/>
      <c r="K649" s="1094"/>
      <c r="L649" s="1094"/>
      <c r="M649" s="1094"/>
      <c r="N649" s="1094"/>
      <c r="O649" s="1094"/>
      <c r="P649" s="1094"/>
      <c r="Q649" s="1094"/>
      <c r="R649" s="1094"/>
      <c r="S649" s="1094"/>
      <c r="T649" s="1094"/>
      <c r="U649" s="1094"/>
      <c r="V649" s="1094"/>
      <c r="W649" s="887"/>
      <c r="X649" s="765" t="s">
        <v>631</v>
      </c>
      <c r="Y649" s="887"/>
      <c r="Z649" s="765" t="s">
        <v>715</v>
      </c>
      <c r="AA649" s="1094"/>
      <c r="AB649" s="1094"/>
      <c r="AC649" s="887"/>
      <c r="AD649" s="738" t="s">
        <v>805</v>
      </c>
      <c r="AE649" s="738" t="s">
        <v>907</v>
      </c>
      <c r="AF649" s="765" t="s">
        <v>913</v>
      </c>
      <c r="AG649" s="887"/>
    </row>
    <row r="650" spans="1:33" ht="14.25" customHeight="1" thickTop="1" x14ac:dyDescent="0.2">
      <c r="A650" s="930" t="s">
        <v>1041</v>
      </c>
      <c r="B650" s="765" t="s">
        <v>62</v>
      </c>
      <c r="C650" s="765" t="s">
        <v>88</v>
      </c>
      <c r="D650" s="765" t="s">
        <v>113</v>
      </c>
      <c r="E650" s="765" t="s">
        <v>184</v>
      </c>
      <c r="F650" s="765" t="s">
        <v>210</v>
      </c>
      <c r="G650" s="765" t="s">
        <v>251</v>
      </c>
      <c r="H650" s="765" t="s">
        <v>87</v>
      </c>
      <c r="I650" s="765" t="s">
        <v>286</v>
      </c>
      <c r="J650" s="765" t="s">
        <v>315</v>
      </c>
      <c r="K650" s="765" t="s">
        <v>391</v>
      </c>
      <c r="L650" s="765" t="s">
        <v>411</v>
      </c>
      <c r="M650" s="765" t="s">
        <v>436</v>
      </c>
      <c r="N650" s="739"/>
      <c r="O650" s="765" t="s">
        <v>463</v>
      </c>
      <c r="P650" s="765" t="s">
        <v>466</v>
      </c>
      <c r="Q650" s="765" t="s">
        <v>475</v>
      </c>
      <c r="R650" s="765" t="s">
        <v>493</v>
      </c>
      <c r="S650" s="765" t="s">
        <v>506</v>
      </c>
      <c r="T650" s="765" t="s">
        <v>519</v>
      </c>
      <c r="U650" s="765" t="s">
        <v>532</v>
      </c>
      <c r="V650" s="765" t="s">
        <v>536</v>
      </c>
      <c r="W650" s="765" t="s">
        <v>618</v>
      </c>
      <c r="X650" s="765" t="s">
        <v>632</v>
      </c>
      <c r="Y650" s="765" t="s">
        <v>673</v>
      </c>
      <c r="Z650" s="765" t="s">
        <v>716</v>
      </c>
      <c r="AA650" s="765" t="s">
        <v>769</v>
      </c>
      <c r="AB650" s="765" t="s">
        <v>786</v>
      </c>
      <c r="AC650" s="765" t="s">
        <v>798</v>
      </c>
      <c r="AD650" s="765" t="s">
        <v>805</v>
      </c>
      <c r="AE650" s="765" t="s">
        <v>907</v>
      </c>
      <c r="AF650" s="765" t="s">
        <v>913</v>
      </c>
      <c r="AG650" s="765" t="s">
        <v>1007</v>
      </c>
    </row>
    <row r="651" spans="1:33" ht="13.5" customHeight="1" thickBot="1" x14ac:dyDescent="0.25">
      <c r="A651" s="931"/>
      <c r="B651" s="766"/>
      <c r="C651" s="766"/>
      <c r="D651" s="766"/>
      <c r="E651" s="766"/>
      <c r="F651" s="766"/>
      <c r="G651" s="766"/>
      <c r="H651" s="766"/>
      <c r="I651" s="766"/>
      <c r="J651" s="766"/>
      <c r="K651" s="766"/>
      <c r="L651" s="766"/>
      <c r="M651" s="766"/>
      <c r="N651" s="739"/>
      <c r="O651" s="766"/>
      <c r="P651" s="766"/>
      <c r="Q651" s="766"/>
      <c r="R651" s="766"/>
      <c r="S651" s="766"/>
      <c r="T651" s="766"/>
      <c r="U651" s="766"/>
      <c r="V651" s="766"/>
      <c r="W651" s="766"/>
      <c r="X651" s="766"/>
      <c r="Y651" s="766"/>
      <c r="Z651" s="766"/>
      <c r="AA651" s="766"/>
      <c r="AB651" s="766"/>
      <c r="AC651" s="766"/>
      <c r="AD651" s="766"/>
      <c r="AE651" s="766"/>
      <c r="AF651" s="766"/>
      <c r="AG651" s="766"/>
    </row>
    <row r="652" spans="1:33" ht="18" customHeight="1" thickTop="1" thickBot="1" x14ac:dyDescent="0.25">
      <c r="A652" s="40" t="s">
        <v>1042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0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502.20000000000005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0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0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3717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170.82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1156.3200000000002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Zf/VU8hyhGvMwV+1J7ZKRgerq/48xvjbWUqPpj4IaJ3muQXPKm3B7CERh9+gPaZm7CzJpCbigXGWAy2s0mrKqQ==" saltValue="Q2kaDc03l2Aw6wJBzol1a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D543:E543"/>
    <mergeCell ref="P252:T252"/>
    <mergeCell ref="D124:E124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P627:V627"/>
    <mergeCell ref="A83:Z83"/>
    <mergeCell ref="P87:V87"/>
    <mergeCell ref="A515:Z515"/>
    <mergeCell ref="P546:V546"/>
    <mergeCell ref="A449:Z449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W17:W18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164:V164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A169:O170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P634:T634"/>
    <mergeCell ref="P261:V261"/>
    <mergeCell ref="P459:V459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D229:E229"/>
    <mergeCell ref="D77:E77"/>
    <mergeCell ref="D375:E37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A421:O422"/>
    <mergeCell ref="A316:Z316"/>
    <mergeCell ref="D308:E308"/>
    <mergeCell ref="A32:Z32"/>
    <mergeCell ref="P278:V278"/>
    <mergeCell ref="D24:E24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A540:Z540"/>
    <mergeCell ref="P344:V344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P610:T610"/>
    <mergeCell ref="D255:E255"/>
    <mergeCell ref="A616:Z616"/>
    <mergeCell ref="D612:E612"/>
    <mergeCell ref="P544:T544"/>
    <mergeCell ref="P185:T185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377:O378"/>
    <mergeCell ref="D59:E59"/>
    <mergeCell ref="D178:E178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P578:V578"/>
    <mergeCell ref="P304:V304"/>
    <mergeCell ref="P596:V596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A650:A651"/>
    <mergeCell ref="C650:C651"/>
    <mergeCell ref="D181:E181"/>
    <mergeCell ref="A158:Z158"/>
    <mergeCell ref="J650:J651"/>
    <mergeCell ref="P327:T327"/>
    <mergeCell ref="P500:T500"/>
    <mergeCell ref="P621:V621"/>
    <mergeCell ref="A571:O572"/>
    <mergeCell ref="A562:Z562"/>
    <mergeCell ref="P170:V170"/>
    <mergeCell ref="A598:Z598"/>
    <mergeCell ref="P577:V577"/>
    <mergeCell ref="P535:T535"/>
    <mergeCell ref="P212:T212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114:O115"/>
    <mergeCell ref="P282:T282"/>
    <mergeCell ref="P111:T111"/>
    <mergeCell ref="P409:T409"/>
    <mergeCell ref="P61:T61"/>
    <mergeCell ref="P555:T555"/>
    <mergeCell ref="A444:Z444"/>
    <mergeCell ref="A20:Z20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P41:V41"/>
    <mergeCell ref="P91:T91"/>
    <mergeCell ref="P56:V56"/>
    <mergeCell ref="P105:V105"/>
    <mergeCell ref="D39:E39"/>
    <mergeCell ref="P30:V30"/>
    <mergeCell ref="D601:E601"/>
    <mergeCell ref="P187:V187"/>
    <mergeCell ref="P494:V494"/>
    <mergeCell ref="A297:Z297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P532:T532"/>
    <mergeCell ref="P332:T332"/>
    <mergeCell ref="P559:T559"/>
    <mergeCell ref="P388:T388"/>
    <mergeCell ref="D476:E476"/>
    <mergeCell ref="P455:V455"/>
    <mergeCell ref="P384:V384"/>
    <mergeCell ref="D349:E349"/>
    <mergeCell ref="A280:Z280"/>
    <mergeCell ref="P207:T207"/>
    <mergeCell ref="D399:E399"/>
    <mergeCell ref="P558:T558"/>
    <mergeCell ref="A577:O578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M17:M18"/>
    <mergeCell ref="O17:O18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P410:T410"/>
    <mergeCell ref="P372:V372"/>
    <mergeCell ref="P310:V310"/>
    <mergeCell ref="A260:O261"/>
    <mergeCell ref="P124:T124"/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U17:V17"/>
    <mergeCell ref="Y17:Y18"/>
    <mergeCell ref="D293:E293"/>
    <mergeCell ref="P360:T360"/>
    <mergeCell ref="A153:Z153"/>
    <mergeCell ref="D268:E268"/>
    <mergeCell ref="D97:E97"/>
    <mergeCell ref="N17:N18"/>
    <mergeCell ref="D49:E49"/>
    <mergeCell ref="P131:V13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1043</v>
      </c>
      <c r="H1" s="52"/>
    </row>
    <row r="3" spans="2:8" x14ac:dyDescent="0.2">
      <c r="B3" s="47" t="s">
        <v>1044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1045</v>
      </c>
      <c r="C6" s="47" t="s">
        <v>1046</v>
      </c>
      <c r="D6" s="47" t="s">
        <v>1047</v>
      </c>
      <c r="E6" s="47"/>
    </row>
    <row r="7" spans="2:8" x14ac:dyDescent="0.2">
      <c r="B7" s="47" t="s">
        <v>1048</v>
      </c>
      <c r="C7" s="47" t="s">
        <v>1049</v>
      </c>
      <c r="D7" s="47" t="s">
        <v>1050</v>
      </c>
      <c r="E7" s="47"/>
    </row>
    <row r="8" spans="2:8" x14ac:dyDescent="0.2">
      <c r="B8" s="47" t="s">
        <v>1051</v>
      </c>
      <c r="C8" s="47" t="s">
        <v>1052</v>
      </c>
      <c r="D8" s="47" t="s">
        <v>1053</v>
      </c>
      <c r="E8" s="47"/>
    </row>
    <row r="9" spans="2:8" x14ac:dyDescent="0.2">
      <c r="B9" s="47" t="s">
        <v>14</v>
      </c>
      <c r="C9" s="47" t="s">
        <v>1054</v>
      </c>
      <c r="D9" s="47" t="s">
        <v>1055</v>
      </c>
      <c r="E9" s="47"/>
    </row>
    <row r="11" spans="2:8" x14ac:dyDescent="0.2">
      <c r="B11" s="47" t="s">
        <v>1056</v>
      </c>
      <c r="C11" s="47" t="s">
        <v>1046</v>
      </c>
      <c r="D11" s="47"/>
      <c r="E11" s="47"/>
    </row>
    <row r="13" spans="2:8" x14ac:dyDescent="0.2">
      <c r="B13" s="47" t="s">
        <v>1057</v>
      </c>
      <c r="C13" s="47" t="s">
        <v>1049</v>
      </c>
      <c r="D13" s="47"/>
      <c r="E13" s="47"/>
    </row>
    <row r="15" spans="2:8" x14ac:dyDescent="0.2">
      <c r="B15" s="47" t="s">
        <v>1058</v>
      </c>
      <c r="C15" s="47" t="s">
        <v>1052</v>
      </c>
      <c r="D15" s="47"/>
      <c r="E15" s="47"/>
    </row>
    <row r="17" spans="2:5" x14ac:dyDescent="0.2">
      <c r="B17" s="47" t="s">
        <v>1059</v>
      </c>
      <c r="C17" s="47" t="s">
        <v>1054</v>
      </c>
      <c r="D17" s="47"/>
      <c r="E17" s="47"/>
    </row>
    <row r="19" spans="2:5" x14ac:dyDescent="0.2">
      <c r="B19" s="47" t="s">
        <v>1060</v>
      </c>
      <c r="C19" s="47"/>
      <c r="D19" s="47"/>
      <c r="E19" s="47"/>
    </row>
    <row r="20" spans="2:5" x14ac:dyDescent="0.2">
      <c r="B20" s="47" t="s">
        <v>1061</v>
      </c>
      <c r="C20" s="47"/>
      <c r="D20" s="47"/>
      <c r="E20" s="47"/>
    </row>
    <row r="21" spans="2:5" x14ac:dyDescent="0.2">
      <c r="B21" s="47" t="s">
        <v>1062</v>
      </c>
      <c r="C21" s="47"/>
      <c r="D21" s="47"/>
      <c r="E21" s="47"/>
    </row>
    <row r="22" spans="2:5" x14ac:dyDescent="0.2">
      <c r="B22" s="47" t="s">
        <v>1063</v>
      </c>
      <c r="C22" s="47"/>
      <c r="D22" s="47"/>
      <c r="E22" s="47"/>
    </row>
    <row r="23" spans="2:5" x14ac:dyDescent="0.2">
      <c r="B23" s="47" t="s">
        <v>1064</v>
      </c>
      <c r="C23" s="47"/>
      <c r="D23" s="47"/>
      <c r="E23" s="47"/>
    </row>
    <row r="24" spans="2:5" x14ac:dyDescent="0.2">
      <c r="B24" s="47" t="s">
        <v>1065</v>
      </c>
      <c r="C24" s="47"/>
      <c r="D24" s="47"/>
      <c r="E24" s="47"/>
    </row>
    <row r="25" spans="2:5" x14ac:dyDescent="0.2">
      <c r="B25" s="47" t="s">
        <v>1066</v>
      </c>
      <c r="C25" s="47"/>
      <c r="D25" s="47"/>
      <c r="E25" s="47"/>
    </row>
    <row r="26" spans="2:5" x14ac:dyDescent="0.2">
      <c r="B26" s="47" t="s">
        <v>1067</v>
      </c>
      <c r="C26" s="47"/>
      <c r="D26" s="47"/>
      <c r="E26" s="47"/>
    </row>
    <row r="27" spans="2:5" x14ac:dyDescent="0.2">
      <c r="B27" s="47" t="s">
        <v>1068</v>
      </c>
      <c r="C27" s="47"/>
      <c r="D27" s="47"/>
      <c r="E27" s="47"/>
    </row>
    <row r="28" spans="2:5" x14ac:dyDescent="0.2">
      <c r="B28" s="47" t="s">
        <v>1069</v>
      </c>
      <c r="C28" s="47"/>
      <c r="D28" s="47"/>
      <c r="E28" s="47"/>
    </row>
    <row r="29" spans="2:5" x14ac:dyDescent="0.2">
      <c r="B29" s="47" t="s">
        <v>1070</v>
      </c>
      <c r="C29" s="47"/>
      <c r="D29" s="47"/>
      <c r="E29" s="47"/>
    </row>
  </sheetData>
  <sheetProtection algorithmName="SHA-512" hashValue="/8MTe5ooVSpFH4bAzgRyTH3/giHnn0RjIB1G1I3aqf+dlgZ/KqOphhKU55VktxnSgliSsJAN4XbhuWtcQiVjnA==" saltValue="8uBUNCb+IwPbt9kI41sKz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2025-03-07T07:07:12Z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