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3219B0DD-B580-42B2-BF36-F0C738A911F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заказа'!$X$333:$X$333</definedName>
    <definedName name="GrossWeightTotalR">'Бланк заказа'!$Y$333:$Y$333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заказа'!$X$334:$X$334</definedName>
    <definedName name="PalletQtyTotalR">'Бланк заказа'!$Y$334:$Y$334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заказа'!$B$285:$B$285</definedName>
    <definedName name="ProductId103">'Бланк заказа'!$B$289:$B$289</definedName>
    <definedName name="ProductId104">'Бланк заказа'!$B$293:$B$293</definedName>
    <definedName name="ProductId105">'Бланк заказа'!$B$294:$B$294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заказа'!$B$329:$B$329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заказа'!$B$122:$B$122</definedName>
    <definedName name="ProductId48">'Бланк заказа'!$B$123:$B$123</definedName>
    <definedName name="ProductId49">'Бланк заказа'!$B$128:$B$128</definedName>
    <definedName name="ProductId5">'Бланк заказа'!$B$31:$B$31</definedName>
    <definedName name="ProductId50">'Бланк заказа'!$B$129:$B$129</definedName>
    <definedName name="ProductId51">'Бланк заказа'!$B$134:$B$134</definedName>
    <definedName name="ProductId52">'Бланк заказа'!$B$135:$B$135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заказа'!$B$156:$B$156</definedName>
    <definedName name="ProductId58">'Бланк заказа'!$B$162:$B$162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заказа'!$B$174:$B$174</definedName>
    <definedName name="ProductId64">'Бланк заказа'!$B$175:$B$175</definedName>
    <definedName name="ProductId65">'Бланк заказа'!$B$181:$B$181</definedName>
    <definedName name="ProductId66">'Бланк заказа'!$B$182:$B$182</definedName>
    <definedName name="ProductId67">'Бланк заказа'!$B$183:$B$183</definedName>
    <definedName name="ProductId68">'Бланк заказа'!$B$187:$B$187</definedName>
    <definedName name="ProductId69">'Бланк заказа'!$B$192:$B$192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заказа'!$B$223:$B$223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заказа'!$B$231:$B$231</definedName>
    <definedName name="ProductId88">'Бланк заказа'!$B$236:$B$236</definedName>
    <definedName name="ProductId89">'Бланк заказа'!$B$237:$B$237</definedName>
    <definedName name="ProductId9">'Бланк заказа'!$B$43:$B$43</definedName>
    <definedName name="ProductId90">'Бланк заказа'!$B$238:$B$238</definedName>
    <definedName name="ProductId91">'Бланк заказа'!$B$243:$B$243</definedName>
    <definedName name="ProductId92">'Бланк заказа'!$B$248:$B$248</definedName>
    <definedName name="ProductId93">'Бланк заказа'!$B$249:$B$249</definedName>
    <definedName name="ProductId94">'Бланк заказа'!$B$255:$B$255</definedName>
    <definedName name="ProductId95">'Бланк заказа'!$B$261:$B$261</definedName>
    <definedName name="ProductId96">'Бланк заказа'!$B$262:$B$262</definedName>
    <definedName name="ProductId97">'Бланк заказа'!$B$267:$B$267</definedName>
    <definedName name="ProductId98">'Бланк заказа'!$B$273:$B$273</definedName>
    <definedName name="ProductId99">'Бланк заказа'!$B$277:$B$277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заказа'!$X$285:$X$285</definedName>
    <definedName name="SalesQty103">'Бланк заказа'!$X$289:$X$289</definedName>
    <definedName name="SalesQty104">'Бланк заказа'!$X$293:$X$293</definedName>
    <definedName name="SalesQty105">'Бланк заказа'!$X$294:$X$294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заказа'!$X$329:$X$329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заказа'!$X$122:$X$122</definedName>
    <definedName name="SalesQty48">'Бланк заказа'!$X$123:$X$123</definedName>
    <definedName name="SalesQty49">'Бланк заказа'!$X$128:$X$128</definedName>
    <definedName name="SalesQty5">'Бланк заказа'!$X$31:$X$31</definedName>
    <definedName name="SalesQty50">'Бланк заказа'!$X$129:$X$129</definedName>
    <definedName name="SalesQty51">'Бланк заказа'!$X$134:$X$134</definedName>
    <definedName name="SalesQty52">'Бланк заказа'!$X$135:$X$135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заказа'!$X$156:$X$156</definedName>
    <definedName name="SalesQty58">'Бланк заказа'!$X$162:$X$162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заказа'!$X$174:$X$174</definedName>
    <definedName name="SalesQty64">'Бланк заказа'!$X$175:$X$175</definedName>
    <definedName name="SalesQty65">'Бланк заказа'!$X$181:$X$181</definedName>
    <definedName name="SalesQty66">'Бланк заказа'!$X$182:$X$182</definedName>
    <definedName name="SalesQty67">'Бланк заказа'!$X$183:$X$183</definedName>
    <definedName name="SalesQty68">'Бланк заказа'!$X$187:$X$187</definedName>
    <definedName name="SalesQty69">'Бланк заказа'!$X$192:$X$192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заказа'!$X$206:$X$206</definedName>
    <definedName name="SalesQty75">'Бланк заказа'!$X$207:$X$207</definedName>
    <definedName name="SalesQty76">'Бланк заказа'!$X$208:$X$208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заказа'!$X$223:$X$223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заказа'!$X$231:$X$231</definedName>
    <definedName name="SalesQty88">'Бланк заказа'!$X$236:$X$236</definedName>
    <definedName name="SalesQty89">'Бланк заказа'!$X$237:$X$237</definedName>
    <definedName name="SalesQty9">'Бланк заказа'!$X$43:$X$43</definedName>
    <definedName name="SalesQty90">'Бланк заказа'!$X$238:$X$238</definedName>
    <definedName name="SalesQty91">'Бланк заказа'!$X$243:$X$243</definedName>
    <definedName name="SalesQty92">'Бланк заказа'!$X$248:$X$248</definedName>
    <definedName name="SalesQty93">'Бланк заказа'!$X$249:$X$249</definedName>
    <definedName name="SalesQty94">'Бланк заказа'!$X$255:$X$255</definedName>
    <definedName name="SalesQty95">'Бланк заказа'!$X$261:$X$261</definedName>
    <definedName name="SalesQty96">'Бланк заказа'!$X$262:$X$262</definedName>
    <definedName name="SalesQty97">'Бланк заказа'!$X$267:$X$267</definedName>
    <definedName name="SalesQty98">'Бланк заказа'!$X$273:$X$273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заказа'!$Y$285:$Y$285</definedName>
    <definedName name="SalesRoundBox103">'Бланк заказа'!$Y$289:$Y$289</definedName>
    <definedName name="SalesRoundBox104">'Бланк заказа'!$Y$293:$Y$293</definedName>
    <definedName name="SalesRoundBox105">'Бланк заказа'!$Y$294:$Y$294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заказа'!$Y$329:$Y$329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заказа'!$Y$122:$Y$122</definedName>
    <definedName name="SalesRoundBox48">'Бланк заказа'!$Y$123:$Y$123</definedName>
    <definedName name="SalesRoundBox49">'Бланк заказа'!$Y$128:$Y$128</definedName>
    <definedName name="SalesRoundBox5">'Бланк заказа'!$Y$31:$Y$31</definedName>
    <definedName name="SalesRoundBox50">'Бланк заказа'!$Y$129:$Y$129</definedName>
    <definedName name="SalesRoundBox51">'Бланк заказа'!$Y$134:$Y$134</definedName>
    <definedName name="SalesRoundBox52">'Бланк заказа'!$Y$135:$Y$135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заказа'!$Y$156:$Y$156</definedName>
    <definedName name="SalesRoundBox58">'Бланк заказа'!$Y$162:$Y$162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заказа'!$Y$174:$Y$174</definedName>
    <definedName name="SalesRoundBox64">'Бланк заказа'!$Y$175:$Y$175</definedName>
    <definedName name="SalesRoundBox65">'Бланк заказа'!$Y$181:$Y$181</definedName>
    <definedName name="SalesRoundBox66">'Бланк заказа'!$Y$182:$Y$182</definedName>
    <definedName name="SalesRoundBox67">'Бланк заказа'!$Y$183:$Y$183</definedName>
    <definedName name="SalesRoundBox68">'Бланк заказа'!$Y$187:$Y$187</definedName>
    <definedName name="SalesRoundBox69">'Бланк заказа'!$Y$192:$Y$192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заказа'!$Y$206:$Y$206</definedName>
    <definedName name="SalesRoundBox75">'Бланк заказа'!$Y$207:$Y$207</definedName>
    <definedName name="SalesRoundBox76">'Бланк заказа'!$Y$208:$Y$208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заказа'!$Y$223:$Y$223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заказа'!$Y$231:$Y$231</definedName>
    <definedName name="SalesRoundBox88">'Бланк заказа'!$Y$236:$Y$236</definedName>
    <definedName name="SalesRoundBox89">'Бланк заказа'!$Y$237:$Y$237</definedName>
    <definedName name="SalesRoundBox9">'Бланк заказа'!$Y$43:$Y$43</definedName>
    <definedName name="SalesRoundBox90">'Бланк заказа'!$Y$238:$Y$238</definedName>
    <definedName name="SalesRoundBox91">'Бланк заказа'!$Y$243:$Y$243</definedName>
    <definedName name="SalesRoundBox92">'Бланк заказа'!$Y$248:$Y$248</definedName>
    <definedName name="SalesRoundBox93">'Бланк заказа'!$Y$249:$Y$249</definedName>
    <definedName name="SalesRoundBox94">'Бланк заказа'!$Y$255:$Y$255</definedName>
    <definedName name="SalesRoundBox95">'Бланк заказа'!$Y$261:$Y$261</definedName>
    <definedName name="SalesRoundBox96">'Бланк заказа'!$Y$262:$Y$262</definedName>
    <definedName name="SalesRoundBox97">'Бланк заказа'!$Y$267:$Y$267</definedName>
    <definedName name="SalesRoundBox98">'Бланк заказа'!$Y$273:$Y$273</definedName>
    <definedName name="SalesRoundBox99">'Бланк заказа'!$Y$277:$Y$277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заказа'!$W$285:$W$285</definedName>
    <definedName name="UnitOfMeasure103">'Бланк заказа'!$W$289:$W$289</definedName>
    <definedName name="UnitOfMeasure104">'Бланк заказа'!$W$293:$W$293</definedName>
    <definedName name="UnitOfMeasure105">'Бланк заказа'!$W$294:$W$294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заказа'!$W$329:$W$329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заказа'!$W$122:$W$122</definedName>
    <definedName name="UnitOfMeasure48">'Бланк заказа'!$W$123:$W$123</definedName>
    <definedName name="UnitOfMeasure49">'Бланк заказа'!$W$128:$W$128</definedName>
    <definedName name="UnitOfMeasure5">'Бланк заказа'!$W$31:$W$31</definedName>
    <definedName name="UnitOfMeasure50">'Бланк заказа'!$W$129:$W$129</definedName>
    <definedName name="UnitOfMeasure51">'Бланк заказа'!$W$134:$W$134</definedName>
    <definedName name="UnitOfMeasure52">'Бланк заказа'!$W$135:$W$135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заказа'!$W$156:$W$156</definedName>
    <definedName name="UnitOfMeasure58">'Бланк заказа'!$W$162:$W$162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заказа'!$W$174:$W$174</definedName>
    <definedName name="UnitOfMeasure64">'Бланк заказа'!$W$175:$W$175</definedName>
    <definedName name="UnitOfMeasure65">'Бланк заказа'!$W$181:$W$181</definedName>
    <definedName name="UnitOfMeasure66">'Бланк заказа'!$W$182:$W$182</definedName>
    <definedName name="UnitOfMeasure67">'Бланк заказа'!$W$183:$W$183</definedName>
    <definedName name="UnitOfMeasure68">'Бланк заказа'!$W$187:$W$187</definedName>
    <definedName name="UnitOfMeasure69">'Бланк заказа'!$W$192:$W$192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заказа'!$W$206:$W$206</definedName>
    <definedName name="UnitOfMeasure75">'Бланк заказа'!$W$207:$W$207</definedName>
    <definedName name="UnitOfMeasure76">'Бланк заказа'!$W$208:$W$208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заказа'!$W$223:$W$223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заказа'!$W$231:$W$231</definedName>
    <definedName name="UnitOfMeasure88">'Бланк заказа'!$W$236:$W$236</definedName>
    <definedName name="UnitOfMeasure89">'Бланк заказа'!$W$237:$W$237</definedName>
    <definedName name="UnitOfMeasure9">'Бланк заказа'!$W$43:$W$43</definedName>
    <definedName name="UnitOfMeasure90">'Бланк заказа'!$W$238:$W$238</definedName>
    <definedName name="UnitOfMeasure91">'Бланк заказа'!$W$243:$W$243</definedName>
    <definedName name="UnitOfMeasure92">'Бланк заказа'!$W$248:$W$248</definedName>
    <definedName name="UnitOfMeasure93">'Бланк заказа'!$W$249:$W$249</definedName>
    <definedName name="UnitOfMeasure94">'Бланк заказа'!$W$255:$W$255</definedName>
    <definedName name="UnitOfMeasure95">'Бланк заказа'!$W$261:$W$261</definedName>
    <definedName name="UnitOfMeasure96">'Бланк заказа'!$W$262:$W$262</definedName>
    <definedName name="UnitOfMeasure97">'Бланк заказа'!$W$267:$W$267</definedName>
    <definedName name="UnitOfMeasure98">'Бланк заказа'!$W$273:$W$273</definedName>
    <definedName name="UnitOfMeasure99">'Бланк заказа'!$W$277:$W$277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2" i="1" l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Y331" i="1"/>
  <c r="X331" i="1"/>
  <c r="Z330" i="1"/>
  <c r="X330" i="1"/>
  <c r="BO329" i="1"/>
  <c r="BM329" i="1"/>
  <c r="Z329" i="1"/>
  <c r="Y329" i="1"/>
  <c r="X326" i="1"/>
  <c r="Y325" i="1"/>
  <c r="X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Z325" i="1" s="1"/>
  <c r="Y304" i="1"/>
  <c r="Y326" i="1" s="1"/>
  <c r="X302" i="1"/>
  <c r="X301" i="1"/>
  <c r="BO300" i="1"/>
  <c r="BM300" i="1"/>
  <c r="Z300" i="1"/>
  <c r="Y300" i="1"/>
  <c r="P300" i="1"/>
  <c r="BP299" i="1"/>
  <c r="BO299" i="1"/>
  <c r="BN299" i="1"/>
  <c r="BM299" i="1"/>
  <c r="Z299" i="1"/>
  <c r="Y299" i="1"/>
  <c r="BP298" i="1"/>
  <c r="BO298" i="1"/>
  <c r="BN298" i="1"/>
  <c r="BM298" i="1"/>
  <c r="Z298" i="1"/>
  <c r="Z301" i="1" s="1"/>
  <c r="Y298" i="1"/>
  <c r="Y296" i="1"/>
  <c r="X296" i="1"/>
  <c r="Z295" i="1"/>
  <c r="X295" i="1"/>
  <c r="BO294" i="1"/>
  <c r="BM294" i="1"/>
  <c r="Z294" i="1"/>
  <c r="Y294" i="1"/>
  <c r="BO293" i="1"/>
  <c r="BM293" i="1"/>
  <c r="Z293" i="1"/>
  <c r="Y293" i="1"/>
  <c r="X291" i="1"/>
  <c r="Y290" i="1"/>
  <c r="X290" i="1"/>
  <c r="BP289" i="1"/>
  <c r="BO289" i="1"/>
  <c r="BN289" i="1"/>
  <c r="BM289" i="1"/>
  <c r="Z289" i="1"/>
  <c r="Z290" i="1" s="1"/>
  <c r="Y289" i="1"/>
  <c r="Y291" i="1" s="1"/>
  <c r="X287" i="1"/>
  <c r="Z286" i="1"/>
  <c r="X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Y275" i="1" s="1"/>
  <c r="Y269" i="1"/>
  <c r="X269" i="1"/>
  <c r="Z268" i="1"/>
  <c r="X268" i="1"/>
  <c r="BO267" i="1"/>
  <c r="BM267" i="1"/>
  <c r="Z267" i="1"/>
  <c r="Y267" i="1"/>
  <c r="P267" i="1"/>
  <c r="X264" i="1"/>
  <c r="X263" i="1"/>
  <c r="BO262" i="1"/>
  <c r="BM262" i="1"/>
  <c r="Z262" i="1"/>
  <c r="Y262" i="1"/>
  <c r="P262" i="1"/>
  <c r="BP261" i="1"/>
  <c r="BO261" i="1"/>
  <c r="BN261" i="1"/>
  <c r="BM261" i="1"/>
  <c r="Z261" i="1"/>
  <c r="Z263" i="1" s="1"/>
  <c r="Y261" i="1"/>
  <c r="P261" i="1"/>
  <c r="X257" i="1"/>
  <c r="Y256" i="1"/>
  <c r="X256" i="1"/>
  <c r="BP255" i="1"/>
  <c r="BO255" i="1"/>
  <c r="BN255" i="1"/>
  <c r="BM255" i="1"/>
  <c r="Z255" i="1"/>
  <c r="Z256" i="1" s="1"/>
  <c r="Y255" i="1"/>
  <c r="Y257" i="1" s="1"/>
  <c r="P255" i="1"/>
  <c r="X251" i="1"/>
  <c r="X250" i="1"/>
  <c r="BP249" i="1"/>
  <c r="BO249" i="1"/>
  <c r="BN249" i="1"/>
  <c r="BM249" i="1"/>
  <c r="Z249" i="1"/>
  <c r="Y249" i="1"/>
  <c r="P249" i="1"/>
  <c r="BO248" i="1"/>
  <c r="BM248" i="1"/>
  <c r="Z248" i="1"/>
  <c r="Y248" i="1"/>
  <c r="P248" i="1"/>
  <c r="Y245" i="1"/>
  <c r="X245" i="1"/>
  <c r="Z244" i="1"/>
  <c r="X244" i="1"/>
  <c r="BO243" i="1"/>
  <c r="BM243" i="1"/>
  <c r="Z243" i="1"/>
  <c r="Y243" i="1"/>
  <c r="P243" i="1"/>
  <c r="X240" i="1"/>
  <c r="Z239" i="1"/>
  <c r="X239" i="1"/>
  <c r="BO238" i="1"/>
  <c r="BM238" i="1"/>
  <c r="Z238" i="1"/>
  <c r="Y238" i="1"/>
  <c r="BO237" i="1"/>
  <c r="BM237" i="1"/>
  <c r="Z237" i="1"/>
  <c r="Y237" i="1"/>
  <c r="BO236" i="1"/>
  <c r="BM236" i="1"/>
  <c r="Z236" i="1"/>
  <c r="Y236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Y220" i="1"/>
  <c r="X220" i="1"/>
  <c r="Z219" i="1"/>
  <c r="X219" i="1"/>
  <c r="BO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BP213" i="1"/>
  <c r="BO213" i="1"/>
  <c r="BN213" i="1"/>
  <c r="BM213" i="1"/>
  <c r="Z213" i="1"/>
  <c r="Y213" i="1"/>
  <c r="Y219" i="1" s="1"/>
  <c r="P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Z209" i="1" s="1"/>
  <c r="Y206" i="1"/>
  <c r="Y210" i="1" s="1"/>
  <c r="P206" i="1"/>
  <c r="X203" i="1"/>
  <c r="X202" i="1"/>
  <c r="BP201" i="1"/>
  <c r="BO201" i="1"/>
  <c r="BN201" i="1"/>
  <c r="BM201" i="1"/>
  <c r="Z201" i="1"/>
  <c r="Y201" i="1"/>
  <c r="BP200" i="1"/>
  <c r="BO200" i="1"/>
  <c r="BN200" i="1"/>
  <c r="BM200" i="1"/>
  <c r="Z200" i="1"/>
  <c r="Y200" i="1"/>
  <c r="P200" i="1"/>
  <c r="BO199" i="1"/>
  <c r="BM199" i="1"/>
  <c r="Z199" i="1"/>
  <c r="Y199" i="1"/>
  <c r="P199" i="1"/>
  <c r="BP198" i="1"/>
  <c r="BO198" i="1"/>
  <c r="BN198" i="1"/>
  <c r="BM198" i="1"/>
  <c r="Z198" i="1"/>
  <c r="Z202" i="1" s="1"/>
  <c r="Y198" i="1"/>
  <c r="Y203" i="1" s="1"/>
  <c r="P198" i="1"/>
  <c r="X194" i="1"/>
  <c r="Y193" i="1"/>
  <c r="X193" i="1"/>
  <c r="BP192" i="1"/>
  <c r="BO192" i="1"/>
  <c r="BN192" i="1"/>
  <c r="BM192" i="1"/>
  <c r="Z192" i="1"/>
  <c r="Z193" i="1" s="1"/>
  <c r="Y192" i="1"/>
  <c r="Y194" i="1" s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X185" i="1"/>
  <c r="X184" i="1"/>
  <c r="BO183" i="1"/>
  <c r="BM183" i="1"/>
  <c r="Z183" i="1"/>
  <c r="Y183" i="1"/>
  <c r="P183" i="1"/>
  <c r="BP182" i="1"/>
  <c r="BO182" i="1"/>
  <c r="BN182" i="1"/>
  <c r="BM182" i="1"/>
  <c r="Z182" i="1"/>
  <c r="Y182" i="1"/>
  <c r="P182" i="1"/>
  <c r="BO181" i="1"/>
  <c r="BM181" i="1"/>
  <c r="Z181" i="1"/>
  <c r="Z184" i="1" s="1"/>
  <c r="Y181" i="1"/>
  <c r="Y184" i="1" s="1"/>
  <c r="P181" i="1"/>
  <c r="X177" i="1"/>
  <c r="X176" i="1"/>
  <c r="BO175" i="1"/>
  <c r="BM175" i="1"/>
  <c r="Z175" i="1"/>
  <c r="Y175" i="1"/>
  <c r="BP175" i="1" s="1"/>
  <c r="P175" i="1"/>
  <c r="BP174" i="1"/>
  <c r="BO174" i="1"/>
  <c r="BN174" i="1"/>
  <c r="BM174" i="1"/>
  <c r="Z174" i="1"/>
  <c r="Z176" i="1" s="1"/>
  <c r="Y174" i="1"/>
  <c r="Y176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Z169" i="1"/>
  <c r="Y169" i="1"/>
  <c r="BP169" i="1" s="1"/>
  <c r="P169" i="1"/>
  <c r="BP168" i="1"/>
  <c r="BO168" i="1"/>
  <c r="BN168" i="1"/>
  <c r="BM168" i="1"/>
  <c r="Z168" i="1"/>
  <c r="Y168" i="1"/>
  <c r="BP167" i="1"/>
  <c r="BO167" i="1"/>
  <c r="BN167" i="1"/>
  <c r="BM167" i="1"/>
  <c r="Z167" i="1"/>
  <c r="Z171" i="1" s="1"/>
  <c r="Y167" i="1"/>
  <c r="Y172" i="1" s="1"/>
  <c r="X164" i="1"/>
  <c r="Z163" i="1"/>
  <c r="X163" i="1"/>
  <c r="BO162" i="1"/>
  <c r="BM162" i="1"/>
  <c r="Z162" i="1"/>
  <c r="Y162" i="1"/>
  <c r="Y163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X152" i="1"/>
  <c r="BP151" i="1"/>
  <c r="BO151" i="1"/>
  <c r="BN151" i="1"/>
  <c r="BM151" i="1"/>
  <c r="Z151" i="1"/>
  <c r="Y151" i="1"/>
  <c r="P151" i="1"/>
  <c r="BO150" i="1"/>
  <c r="BM150" i="1"/>
  <c r="Z150" i="1"/>
  <c r="Z152" i="1" s="1"/>
  <c r="Y150" i="1"/>
  <c r="Y153" i="1" s="1"/>
  <c r="P150" i="1"/>
  <c r="X147" i="1"/>
  <c r="Z146" i="1"/>
  <c r="X146" i="1"/>
  <c r="BO145" i="1"/>
  <c r="BM145" i="1"/>
  <c r="Z145" i="1"/>
  <c r="Y145" i="1"/>
  <c r="Y146" i="1" s="1"/>
  <c r="P145" i="1"/>
  <c r="X142" i="1"/>
  <c r="Z141" i="1"/>
  <c r="X141" i="1"/>
  <c r="BO140" i="1"/>
  <c r="BM140" i="1"/>
  <c r="Z140" i="1"/>
  <c r="Y140" i="1"/>
  <c r="Y141" i="1" s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P134" i="1"/>
  <c r="X131" i="1"/>
  <c r="X130" i="1"/>
  <c r="BO129" i="1"/>
  <c r="BM129" i="1"/>
  <c r="Z129" i="1"/>
  <c r="Y129" i="1"/>
  <c r="BP129" i="1" s="1"/>
  <c r="P129" i="1"/>
  <c r="BP128" i="1"/>
  <c r="BO128" i="1"/>
  <c r="BN128" i="1"/>
  <c r="BM128" i="1"/>
  <c r="Z128" i="1"/>
  <c r="Z130" i="1" s="1"/>
  <c r="Y128" i="1"/>
  <c r="Y130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Z124" i="1" s="1"/>
  <c r="Y122" i="1"/>
  <c r="Y125" i="1" s="1"/>
  <c r="P122" i="1"/>
  <c r="X119" i="1"/>
  <c r="X118" i="1"/>
  <c r="BO117" i="1"/>
  <c r="BM117" i="1"/>
  <c r="Z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BP115" i="1" s="1"/>
  <c r="P115" i="1"/>
  <c r="BP114" i="1"/>
  <c r="BO114" i="1"/>
  <c r="BN114" i="1"/>
  <c r="BM114" i="1"/>
  <c r="Z114" i="1"/>
  <c r="Z118" i="1" s="1"/>
  <c r="Y114" i="1"/>
  <c r="P114" i="1"/>
  <c r="BO113" i="1"/>
  <c r="BM113" i="1"/>
  <c r="Z113" i="1"/>
  <c r="Y113" i="1"/>
  <c r="Y118" i="1" s="1"/>
  <c r="P113" i="1"/>
  <c r="X110" i="1"/>
  <c r="X109" i="1"/>
  <c r="BO108" i="1"/>
  <c r="BM108" i="1"/>
  <c r="Z108" i="1"/>
  <c r="Y108" i="1"/>
  <c r="BP108" i="1" s="1"/>
  <c r="P108" i="1"/>
  <c r="BP107" i="1"/>
  <c r="BO107" i="1"/>
  <c r="BN107" i="1"/>
  <c r="BM107" i="1"/>
  <c r="Z107" i="1"/>
  <c r="Z109" i="1" s="1"/>
  <c r="Y107" i="1"/>
  <c r="P107" i="1"/>
  <c r="BO106" i="1"/>
  <c r="BM106" i="1"/>
  <c r="Z106" i="1"/>
  <c r="Y106" i="1"/>
  <c r="Y109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Z102" i="1" s="1"/>
  <c r="Y97" i="1"/>
  <c r="P97" i="1"/>
  <c r="BO96" i="1"/>
  <c r="BM96" i="1"/>
  <c r="Z96" i="1"/>
  <c r="Y96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Z90" i="1"/>
  <c r="Z92" i="1" s="1"/>
  <c r="Y90" i="1"/>
  <c r="Y93" i="1" s="1"/>
  <c r="P90" i="1"/>
  <c r="X87" i="1"/>
  <c r="Z86" i="1"/>
  <c r="X86" i="1"/>
  <c r="BO85" i="1"/>
  <c r="BM85" i="1"/>
  <c r="Z85" i="1"/>
  <c r="Y85" i="1"/>
  <c r="Y86" i="1" s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2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Z75" i="1" s="1"/>
  <c r="Y72" i="1"/>
  <c r="P72" i="1"/>
  <c r="BO71" i="1"/>
  <c r="BM71" i="1"/>
  <c r="Z71" i="1"/>
  <c r="Y71" i="1"/>
  <c r="BP71" i="1" s="1"/>
  <c r="BO70" i="1"/>
  <c r="BM70" i="1"/>
  <c r="Z70" i="1"/>
  <c r="Y70" i="1"/>
  <c r="Y75" i="1" s="1"/>
  <c r="X68" i="1"/>
  <c r="X67" i="1"/>
  <c r="BP66" i="1"/>
  <c r="BO66" i="1"/>
  <c r="BN66" i="1"/>
  <c r="BM66" i="1"/>
  <c r="Z66" i="1"/>
  <c r="Y66" i="1"/>
  <c r="P66" i="1"/>
  <c r="BO65" i="1"/>
  <c r="BM65" i="1"/>
  <c r="Z65" i="1"/>
  <c r="Z67" i="1" s="1"/>
  <c r="Y65" i="1"/>
  <c r="Y68" i="1" s="1"/>
  <c r="P65" i="1"/>
  <c r="X63" i="1"/>
  <c r="Z62" i="1"/>
  <c r="X62" i="1"/>
  <c r="BO61" i="1"/>
  <c r="BM61" i="1"/>
  <c r="Z61" i="1"/>
  <c r="Y61" i="1"/>
  <c r="Y62" i="1" s="1"/>
  <c r="X59" i="1"/>
  <c r="X58" i="1"/>
  <c r="BP57" i="1"/>
  <c r="BO57" i="1"/>
  <c r="BN57" i="1"/>
  <c r="BM57" i="1"/>
  <c r="Z57" i="1"/>
  <c r="Y57" i="1"/>
  <c r="P57" i="1"/>
  <c r="BO56" i="1"/>
  <c r="BM56" i="1"/>
  <c r="Z56" i="1"/>
  <c r="Z58" i="1" s="1"/>
  <c r="Y56" i="1"/>
  <c r="Y59" i="1" s="1"/>
  <c r="X53" i="1"/>
  <c r="X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52" i="1" s="1"/>
  <c r="Y43" i="1"/>
  <c r="Y53" i="1" s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2" i="1" s="1"/>
  <c r="X24" i="1"/>
  <c r="Z23" i="1"/>
  <c r="X23" i="1"/>
  <c r="X336" i="1" s="1"/>
  <c r="BO22" i="1"/>
  <c r="X334" i="1" s="1"/>
  <c r="BM22" i="1"/>
  <c r="X333" i="1" s="1"/>
  <c r="X335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3" i="1"/>
  <c r="Y52" i="1"/>
  <c r="Y336" i="1" s="1"/>
  <c r="Y58" i="1"/>
  <c r="Y63" i="1"/>
  <c r="Y67" i="1"/>
  <c r="Y76" i="1"/>
  <c r="Y81" i="1"/>
  <c r="Y87" i="1"/>
  <c r="Y92" i="1"/>
  <c r="Y103" i="1"/>
  <c r="Y110" i="1"/>
  <c r="Y119" i="1"/>
  <c r="Y124" i="1"/>
  <c r="Y131" i="1"/>
  <c r="Y136" i="1"/>
  <c r="Y142" i="1"/>
  <c r="Y147" i="1"/>
  <c r="Y152" i="1"/>
  <c r="Y164" i="1"/>
  <c r="Y171" i="1"/>
  <c r="Y177" i="1"/>
  <c r="BP183" i="1"/>
  <c r="BN183" i="1"/>
  <c r="Y228" i="1"/>
  <c r="BP223" i="1"/>
  <c r="BN223" i="1"/>
  <c r="BP225" i="1"/>
  <c r="BN225" i="1"/>
  <c r="Y227" i="1"/>
  <c r="Y239" i="1"/>
  <c r="BP236" i="1"/>
  <c r="BN236" i="1"/>
  <c r="BP237" i="1"/>
  <c r="BN237" i="1"/>
  <c r="BP238" i="1"/>
  <c r="BN238" i="1"/>
  <c r="Y251" i="1"/>
  <c r="BP248" i="1"/>
  <c r="BN248" i="1"/>
  <c r="Y250" i="1"/>
  <c r="BP262" i="1"/>
  <c r="BN262" i="1"/>
  <c r="Y286" i="1"/>
  <c r="BP283" i="1"/>
  <c r="BN283" i="1"/>
  <c r="BP284" i="1"/>
  <c r="BN284" i="1"/>
  <c r="BP285" i="1"/>
  <c r="BN285" i="1"/>
  <c r="BP300" i="1"/>
  <c r="BN300" i="1"/>
  <c r="F9" i="1"/>
  <c r="J9" i="1"/>
  <c r="BN22" i="1"/>
  <c r="BP22" i="1"/>
  <c r="X332" i="1"/>
  <c r="BN30" i="1"/>
  <c r="BN31" i="1"/>
  <c r="BN44" i="1"/>
  <c r="BN46" i="1"/>
  <c r="BN48" i="1"/>
  <c r="BN50" i="1"/>
  <c r="BN56" i="1"/>
  <c r="BP56" i="1"/>
  <c r="BN61" i="1"/>
  <c r="BP61" i="1"/>
  <c r="BN65" i="1"/>
  <c r="BP65" i="1"/>
  <c r="BN70" i="1"/>
  <c r="BP70" i="1"/>
  <c r="BN71" i="1"/>
  <c r="BN74" i="1"/>
  <c r="BN79" i="1"/>
  <c r="BP79" i="1"/>
  <c r="BN85" i="1"/>
  <c r="BP85" i="1"/>
  <c r="BN90" i="1"/>
  <c r="BP90" i="1"/>
  <c r="BN96" i="1"/>
  <c r="BP96" i="1"/>
  <c r="BN99" i="1"/>
  <c r="BN101" i="1"/>
  <c r="BN106" i="1"/>
  <c r="BP106" i="1"/>
  <c r="BN108" i="1"/>
  <c r="BN113" i="1"/>
  <c r="BP113" i="1"/>
  <c r="BN115" i="1"/>
  <c r="BN117" i="1"/>
  <c r="BN122" i="1"/>
  <c r="BP122" i="1"/>
  <c r="BN129" i="1"/>
  <c r="BN134" i="1"/>
  <c r="BP134" i="1"/>
  <c r="BN140" i="1"/>
  <c r="BP140" i="1"/>
  <c r="BN145" i="1"/>
  <c r="BP145" i="1"/>
  <c r="BN150" i="1"/>
  <c r="BP150" i="1"/>
  <c r="BN162" i="1"/>
  <c r="BP162" i="1"/>
  <c r="BN169" i="1"/>
  <c r="BN175" i="1"/>
  <c r="BN181" i="1"/>
  <c r="BP181" i="1"/>
  <c r="Y185" i="1"/>
  <c r="BP199" i="1"/>
  <c r="BN199" i="1"/>
  <c r="Y202" i="1"/>
  <c r="BP207" i="1"/>
  <c r="BN207" i="1"/>
  <c r="Y209" i="1"/>
  <c r="BP214" i="1"/>
  <c r="BN214" i="1"/>
  <c r="BP216" i="1"/>
  <c r="BN216" i="1"/>
  <c r="BP218" i="1"/>
  <c r="BN218" i="1"/>
  <c r="Z227" i="1"/>
  <c r="Y240" i="1"/>
  <c r="Y244" i="1"/>
  <c r="BP243" i="1"/>
  <c r="BN243" i="1"/>
  <c r="Z250" i="1"/>
  <c r="Z337" i="1" s="1"/>
  <c r="Y263" i="1"/>
  <c r="Y264" i="1"/>
  <c r="Y268" i="1"/>
  <c r="BP267" i="1"/>
  <c r="BN267" i="1"/>
  <c r="Y287" i="1"/>
  <c r="Y295" i="1"/>
  <c r="BP293" i="1"/>
  <c r="BN293" i="1"/>
  <c r="BP294" i="1"/>
  <c r="BN294" i="1"/>
  <c r="Y301" i="1"/>
  <c r="Y302" i="1"/>
  <c r="Y330" i="1"/>
  <c r="BP329" i="1"/>
  <c r="BN329" i="1"/>
  <c r="Y334" i="1" l="1"/>
  <c r="Y333" i="1"/>
  <c r="Y335" i="1" s="1"/>
  <c r="Y332" i="1"/>
  <c r="B345" i="1" s="1"/>
  <c r="C345" i="1" l="1"/>
  <c r="A345" i="1"/>
</calcChain>
</file>

<file path=xl/sharedStrings.xml><?xml version="1.0" encoding="utf-8"?>
<sst xmlns="http://schemas.openxmlformats.org/spreadsheetml/2006/main" count="1658" uniqueCount="552">
  <si>
    <t xml:space="preserve">  БЛАНК ЗАКАЗА </t>
  </si>
  <si>
    <t>ЗПФ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</si>
  <si>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</si>
  <si>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</si>
  <si>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</si>
  <si>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</si>
  <si>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</si>
  <si>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</si>
  <si>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</si>
  <si>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</si>
  <si>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</si>
  <si>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</si>
  <si>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</si>
  <si>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</si>
  <si>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</si>
  <si>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</si>
  <si>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</si>
  <si>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</si>
  <si>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</si>
  <si>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</si>
  <si>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</si>
  <si>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</si>
  <si>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</si>
  <si>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</si>
  <si>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</si>
  <si>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</si>
  <si>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</si>
  <si>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</si>
  <si>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</si>
  <si>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</si>
  <si>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</si>
  <si>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</si>
  <si>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</si>
  <si>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</si>
  <si>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</si>
  <si>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</si>
  <si>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</si>
  <si>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</si>
  <si>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</si>
  <si>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</si>
  <si>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</si>
  <si>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</si>
  <si>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</si>
  <si>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</si>
  <si>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</si>
  <si>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</si>
  <si>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</si>
  <si>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</si>
  <si>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</si>
  <si>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</si>
  <si>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</si>
  <si>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</si>
  <si>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</si>
  <si>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</si>
  <si>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</si>
  <si>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</si>
  <si>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</si>
  <si>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</si>
  <si>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</si>
  <si>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</si>
  <si>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</si>
  <si>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</si>
  <si>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</si>
  <si>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</si>
  <si>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</si>
  <si>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</si>
  <si>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</si>
  <si>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</si>
  <si>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</si>
  <si>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</si>
  <si>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</si>
  <si>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</si>
  <si>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</si>
  <si>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</si>
  <si>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</si>
  <si>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</si>
  <si>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</si>
  <si>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</si>
  <si>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</si>
  <si>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</si>
  <si>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</si>
  <si>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</si>
  <si>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</si>
  <si>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</si>
  <si>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</si>
  <si>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</si>
  <si>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</si>
  <si>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</si>
  <si>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</si>
  <si>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</si>
  <si>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</si>
  <si>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</si>
  <si>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</si>
  <si>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</si>
  <si>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</si>
  <si>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</si>
  <si>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</si>
  <si>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</si>
  <si>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</si>
  <si>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</si>
  <si>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</si>
  <si>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</si>
  <si>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</si>
  <si>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</si>
  <si>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</si>
  <si>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</si>
  <si>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</si>
  <si>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</si>
  <si>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</si>
  <si>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</si>
  <si>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</si>
  <si>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</si>
  <si>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</si>
  <si>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</si>
  <si>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</si>
  <si>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</si>
  <si>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</si>
  <si>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</si>
  <si>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</si>
  <si>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</si>
  <si>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</si>
  <si>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</si>
  <si>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</si>
  <si>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</si>
  <si>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</si>
  <si>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</si>
  <si>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</si>
  <si>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</si>
  <si>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</si>
  <si>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</si>
  <si>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</si>
  <si>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SU002594</t>
  </si>
  <si>
    <t>P002924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</si>
  <si>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</si>
  <si>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</si>
  <si>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</si>
  <si>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</si>
  <si>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</si>
  <si>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</si>
  <si>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</si>
  <si>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</si>
  <si>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</si>
  <si>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</si>
  <si>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</si>
  <si>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</si>
  <si>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</si>
  <si>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Снеки «Чебупели» Фикс.вес 0,2 ТМ «Горячая штучка»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</si>
  <si>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</si>
  <si>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</si>
  <si>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</si>
  <si>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</si>
  <si>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SU003089</t>
  </si>
  <si>
    <t>P003670</t>
  </si>
  <si>
    <t>SU003676</t>
  </si>
  <si>
    <t>P004818</t>
  </si>
  <si>
    <t>Снеки «Чебупицца со вкусом 4 сыра» Фикс.вес 0,2 ТМ «Горячая штучка»</t>
  </si>
  <si>
    <t>SU003088</t>
  </si>
  <si>
    <t>P003658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</si>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</sst>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6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52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5"/>
  <sheetViews>
    <sheetView showGridLines="0" tabSelected="1" topLeftCell="A321" zoomScaleNormal="100" zoomScaleSheetLayoutView="100" workbookViewId="0">
      <selection activeCell="AA338" sqref="AA338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8" customWidth="1"/>
    <col min="19" max="19" width="6.140625" style="33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8" customWidth="1"/>
    <col min="25" max="25" width="11" style="338" customWidth="1"/>
    <col min="26" max="26" width="10" style="338" customWidth="1"/>
    <col min="27" max="27" width="11.5703125" style="338" customWidth="1"/>
    <col min="28" max="28" width="10.42578125" style="338" customWidth="1"/>
    <col min="29" max="29" width="30" style="33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8" customWidth="1"/>
    <col min="34" max="34" width="9.140625" style="338" customWidth="1"/>
    <col min="35" max="16384" width="9.140625" style="338"/>
  </cols>
  <sheetData>
    <row r="1" spans="1:32" s="334" customFormat="1" ht="45" customHeight="1" x14ac:dyDescent="0.2">
      <c r="A1" s="41"/>
      <c r="B1" s="41"/>
      <c r="C1" s="41"/>
      <c r="D1" s="399" t="s">
        <v>0</v>
      </c>
      <c r="E1" s="369"/>
      <c r="F1" s="369"/>
      <c r="G1" s="12" t="s">
        <v>1</v>
      </c>
      <c r="H1" s="399" t="s">
        <v>2</v>
      </c>
      <c r="I1" s="369"/>
      <c r="J1" s="369"/>
      <c r="K1" s="369"/>
      <c r="L1" s="369"/>
      <c r="M1" s="369"/>
      <c r="N1" s="369"/>
      <c r="O1" s="369"/>
      <c r="P1" s="369"/>
      <c r="Q1" s="369"/>
      <c r="R1" s="368" t="s">
        <v>3</v>
      </c>
      <c r="S1" s="369"/>
      <c r="T1" s="36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6"/>
      <c r="R2" s="356"/>
      <c r="S2" s="356"/>
      <c r="T2" s="356"/>
      <c r="U2" s="356"/>
      <c r="V2" s="356"/>
      <c r="W2" s="356"/>
      <c r="X2" s="16"/>
      <c r="Y2" s="16"/>
      <c r="Z2" s="16"/>
      <c r="AA2" s="16"/>
      <c r="AB2" s="51"/>
      <c r="AC2" s="51"/>
      <c r="AD2" s="51"/>
      <c r="AE2" s="51"/>
    </row>
    <row r="3" spans="1:32" s="33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6"/>
      <c r="Q3" s="356"/>
      <c r="R3" s="356"/>
      <c r="S3" s="356"/>
      <c r="T3" s="356"/>
      <c r="U3" s="356"/>
      <c r="V3" s="356"/>
      <c r="W3" s="356"/>
      <c r="X3" s="16"/>
      <c r="Y3" s="16"/>
      <c r="Z3" s="16"/>
      <c r="AA3" s="16"/>
      <c r="AB3" s="51"/>
      <c r="AC3" s="51"/>
      <c r="AD3" s="51"/>
      <c r="AE3" s="51"/>
    </row>
    <row r="4" spans="1:32" s="33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4" customFormat="1" ht="23.45" customHeight="1" x14ac:dyDescent="0.2">
      <c r="A5" s="425" t="s">
        <v>8</v>
      </c>
      <c r="B5" s="384"/>
      <c r="C5" s="385"/>
      <c r="D5" s="400"/>
      <c r="E5" s="401"/>
      <c r="F5" s="537" t="s">
        <v>9</v>
      </c>
      <c r="G5" s="385"/>
      <c r="H5" s="400"/>
      <c r="I5" s="503"/>
      <c r="J5" s="503"/>
      <c r="K5" s="503"/>
      <c r="L5" s="503"/>
      <c r="M5" s="401"/>
      <c r="N5" s="61"/>
      <c r="P5" s="24" t="s">
        <v>10</v>
      </c>
      <c r="Q5" s="545">
        <v>45719</v>
      </c>
      <c r="R5" s="424"/>
      <c r="T5" s="451" t="s">
        <v>11</v>
      </c>
      <c r="U5" s="452"/>
      <c r="V5" s="455" t="s">
        <v>12</v>
      </c>
      <c r="W5" s="424"/>
      <c r="AB5" s="51"/>
      <c r="AC5" s="51"/>
      <c r="AD5" s="51"/>
      <c r="AE5" s="51"/>
    </row>
    <row r="6" spans="1:32" s="334" customFormat="1" ht="24" customHeight="1" x14ac:dyDescent="0.2">
      <c r="A6" s="425" t="s">
        <v>13</v>
      </c>
      <c r="B6" s="384"/>
      <c r="C6" s="385"/>
      <c r="D6" s="506" t="s">
        <v>14</v>
      </c>
      <c r="E6" s="507"/>
      <c r="F6" s="507"/>
      <c r="G6" s="507"/>
      <c r="H6" s="507"/>
      <c r="I6" s="507"/>
      <c r="J6" s="507"/>
      <c r="K6" s="507"/>
      <c r="L6" s="507"/>
      <c r="M6" s="424"/>
      <c r="N6" s="62"/>
      <c r="P6" s="24" t="s">
        <v>15</v>
      </c>
      <c r="Q6" s="549" t="str">
        <f>IF(Q5=0," ",CHOOSE(WEEKDAY(Q5,2),"Понедельник","Вторник","Среда","Четверг","Пятница","Суббота","Воскресенье"))</f>
        <v>Понедельник</v>
      </c>
      <c r="R6" s="350"/>
      <c r="T6" s="459" t="s">
        <v>16</v>
      </c>
      <c r="U6" s="452"/>
      <c r="V6" s="490" t="s">
        <v>17</v>
      </c>
      <c r="W6" s="378"/>
      <c r="AB6" s="51"/>
      <c r="AC6" s="51"/>
      <c r="AD6" s="51"/>
      <c r="AE6" s="51"/>
    </row>
    <row r="7" spans="1:32" s="334" customFormat="1" ht="21.75" hidden="1" customHeight="1" x14ac:dyDescent="0.2">
      <c r="A7" s="55"/>
      <c r="B7" s="55"/>
      <c r="C7" s="55"/>
      <c r="D7" s="386" t="str">
        <f>IFERROR(VLOOKUP(DeliveryAddress,Table,3,0),1)</f>
        <v>4</v>
      </c>
      <c r="E7" s="387"/>
      <c r="F7" s="387"/>
      <c r="G7" s="387"/>
      <c r="H7" s="387"/>
      <c r="I7" s="387"/>
      <c r="J7" s="387"/>
      <c r="K7" s="387"/>
      <c r="L7" s="387"/>
      <c r="M7" s="388"/>
      <c r="N7" s="63"/>
      <c r="P7" s="24"/>
      <c r="Q7" s="42"/>
      <c r="R7" s="42"/>
      <c r="T7" s="356"/>
      <c r="U7" s="452"/>
      <c r="V7" s="491"/>
      <c r="W7" s="492"/>
      <c r="AB7" s="51"/>
      <c r="AC7" s="51"/>
      <c r="AD7" s="51"/>
      <c r="AE7" s="51"/>
    </row>
    <row r="8" spans="1:32" s="334" customFormat="1" ht="25.5" customHeight="1" x14ac:dyDescent="0.2">
      <c r="A8" s="560" t="s">
        <v>18</v>
      </c>
      <c r="B8" s="353"/>
      <c r="C8" s="354"/>
      <c r="D8" s="392"/>
      <c r="E8" s="393"/>
      <c r="F8" s="393"/>
      <c r="G8" s="393"/>
      <c r="H8" s="393"/>
      <c r="I8" s="393"/>
      <c r="J8" s="393"/>
      <c r="K8" s="393"/>
      <c r="L8" s="393"/>
      <c r="M8" s="394"/>
      <c r="N8" s="64"/>
      <c r="P8" s="24" t="s">
        <v>19</v>
      </c>
      <c r="Q8" s="429">
        <v>0.41666666666666669</v>
      </c>
      <c r="R8" s="388"/>
      <c r="T8" s="356"/>
      <c r="U8" s="452"/>
      <c r="V8" s="491"/>
      <c r="W8" s="492"/>
      <c r="AB8" s="51"/>
      <c r="AC8" s="51"/>
      <c r="AD8" s="51"/>
      <c r="AE8" s="51"/>
    </row>
    <row r="9" spans="1:32" s="334" customFormat="1" ht="39.950000000000003" customHeight="1" x14ac:dyDescent="0.2">
      <c r="A9" s="4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34"/>
      <c r="E9" s="361"/>
      <c r="F9" s="4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M9" s="361"/>
      <c r="N9" s="332"/>
      <c r="P9" s="26" t="s">
        <v>20</v>
      </c>
      <c r="Q9" s="420"/>
      <c r="R9" s="421"/>
      <c r="T9" s="356"/>
      <c r="U9" s="452"/>
      <c r="V9" s="493"/>
      <c r="W9" s="494"/>
      <c r="X9" s="43"/>
      <c r="Y9" s="43"/>
      <c r="Z9" s="43"/>
      <c r="AA9" s="43"/>
      <c r="AB9" s="51"/>
      <c r="AC9" s="51"/>
      <c r="AD9" s="51"/>
      <c r="AE9" s="51"/>
    </row>
    <row r="10" spans="1:32" s="334" customFormat="1" ht="26.45" customHeight="1" x14ac:dyDescent="0.2">
      <c r="A10" s="4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34"/>
      <c r="E10" s="361"/>
      <c r="F10" s="4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486" t="str">
        <f>IFERROR(VLOOKUP($D$10,Proxy,2,FALSE),"")</f>
        <v/>
      </c>
      <c r="I10" s="356"/>
      <c r="J10" s="356"/>
      <c r="K10" s="356"/>
      <c r="L10" s="356"/>
      <c r="M10" s="356"/>
      <c r="N10" s="333"/>
      <c r="P10" s="26" t="s">
        <v>21</v>
      </c>
      <c r="Q10" s="460"/>
      <c r="R10" s="461"/>
      <c r="U10" s="24" t="s">
        <v>22</v>
      </c>
      <c r="V10" s="377" t="s">
        <v>23</v>
      </c>
      <c r="W10" s="378"/>
      <c r="X10" s="44"/>
      <c r="Y10" s="44"/>
      <c r="Z10" s="44"/>
      <c r="AA10" s="44"/>
      <c r="AB10" s="51"/>
      <c r="AC10" s="51"/>
      <c r="AD10" s="51"/>
      <c r="AE10" s="51"/>
    </row>
    <row r="11" spans="1:32" s="33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3"/>
      <c r="R11" s="424"/>
      <c r="U11" s="24" t="s">
        <v>26</v>
      </c>
      <c r="V11" s="518" t="s">
        <v>27</v>
      </c>
      <c r="W11" s="421"/>
      <c r="X11" s="45"/>
      <c r="Y11" s="45"/>
      <c r="Z11" s="45"/>
      <c r="AA11" s="45"/>
      <c r="AB11" s="51"/>
      <c r="AC11" s="51"/>
      <c r="AD11" s="51"/>
      <c r="AE11" s="51"/>
    </row>
    <row r="12" spans="1:32" s="334" customFormat="1" ht="18.600000000000001" customHeight="1" x14ac:dyDescent="0.2">
      <c r="A12" s="448" t="s">
        <v>28</v>
      </c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84"/>
      <c r="M12" s="385"/>
      <c r="N12" s="65"/>
      <c r="P12" s="24" t="s">
        <v>29</v>
      </c>
      <c r="Q12" s="429"/>
      <c r="R12" s="388"/>
      <c r="S12" s="23"/>
      <c r="U12" s="24"/>
      <c r="V12" s="369"/>
      <c r="W12" s="356"/>
      <c r="AB12" s="51"/>
      <c r="AC12" s="51"/>
      <c r="AD12" s="51"/>
      <c r="AE12" s="51"/>
    </row>
    <row r="13" spans="1:32" s="334" customFormat="1" ht="23.25" customHeight="1" x14ac:dyDescent="0.2">
      <c r="A13" s="448" t="s">
        <v>30</v>
      </c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4"/>
      <c r="M13" s="385"/>
      <c r="N13" s="65"/>
      <c r="O13" s="26"/>
      <c r="P13" s="26" t="s">
        <v>31</v>
      </c>
      <c r="Q13" s="518"/>
      <c r="R13" s="4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4" customFormat="1" ht="18.600000000000001" customHeight="1" x14ac:dyDescent="0.2">
      <c r="A14" s="448" t="s">
        <v>32</v>
      </c>
      <c r="B14" s="384"/>
      <c r="C14" s="384"/>
      <c r="D14" s="384"/>
      <c r="E14" s="384"/>
      <c r="F14" s="384"/>
      <c r="G14" s="384"/>
      <c r="H14" s="384"/>
      <c r="I14" s="384"/>
      <c r="J14" s="384"/>
      <c r="K14" s="384"/>
      <c r="L14" s="384"/>
      <c r="M14" s="38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4" customFormat="1" ht="22.5" customHeight="1" x14ac:dyDescent="0.2">
      <c r="A15" s="469" t="s">
        <v>33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4"/>
      <c r="M15" s="385"/>
      <c r="N15" s="66"/>
      <c r="P15" s="439" t="s">
        <v>34</v>
      </c>
      <c r="Q15" s="369"/>
      <c r="R15" s="369"/>
      <c r="S15" s="369"/>
      <c r="T15" s="36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0"/>
      <c r="Q16" s="440"/>
      <c r="R16" s="440"/>
      <c r="S16" s="440"/>
      <c r="T16" s="44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4" t="s">
        <v>35</v>
      </c>
      <c r="B17" s="374" t="s">
        <v>36</v>
      </c>
      <c r="C17" s="432" t="s">
        <v>37</v>
      </c>
      <c r="D17" s="374" t="s">
        <v>38</v>
      </c>
      <c r="E17" s="412"/>
      <c r="F17" s="374" t="s">
        <v>39</v>
      </c>
      <c r="G17" s="374" t="s">
        <v>40</v>
      </c>
      <c r="H17" s="374" t="s">
        <v>41</v>
      </c>
      <c r="I17" s="374" t="s">
        <v>42</v>
      </c>
      <c r="J17" s="374" t="s">
        <v>43</v>
      </c>
      <c r="K17" s="374" t="s">
        <v>44</v>
      </c>
      <c r="L17" s="374" t="s">
        <v>45</v>
      </c>
      <c r="M17" s="374" t="s">
        <v>46</v>
      </c>
      <c r="N17" s="374" t="s">
        <v>47</v>
      </c>
      <c r="O17" s="374" t="s">
        <v>48</v>
      </c>
      <c r="P17" s="374" t="s">
        <v>49</v>
      </c>
      <c r="Q17" s="411"/>
      <c r="R17" s="411"/>
      <c r="S17" s="411"/>
      <c r="T17" s="412"/>
      <c r="U17" s="557" t="s">
        <v>50</v>
      </c>
      <c r="V17" s="385"/>
      <c r="W17" s="374" t="s">
        <v>51</v>
      </c>
      <c r="X17" s="374" t="s">
        <v>52</v>
      </c>
      <c r="Y17" s="558" t="s">
        <v>53</v>
      </c>
      <c r="Z17" s="501" t="s">
        <v>54</v>
      </c>
      <c r="AA17" s="484" t="s">
        <v>55</v>
      </c>
      <c r="AB17" s="484" t="s">
        <v>56</v>
      </c>
      <c r="AC17" s="484" t="s">
        <v>57</v>
      </c>
      <c r="AD17" s="484" t="s">
        <v>58</v>
      </c>
      <c r="AE17" s="532"/>
      <c r="AF17" s="533"/>
      <c r="AG17" s="69"/>
      <c r="BD17" s="68" t="s">
        <v>59</v>
      </c>
    </row>
    <row r="18" spans="1:68" ht="14.25" customHeight="1" x14ac:dyDescent="0.2">
      <c r="A18" s="375"/>
      <c r="B18" s="375"/>
      <c r="C18" s="375"/>
      <c r="D18" s="413"/>
      <c r="E18" s="415"/>
      <c r="F18" s="375"/>
      <c r="G18" s="375"/>
      <c r="H18" s="375"/>
      <c r="I18" s="375"/>
      <c r="J18" s="375"/>
      <c r="K18" s="375"/>
      <c r="L18" s="375"/>
      <c r="M18" s="375"/>
      <c r="N18" s="375"/>
      <c r="O18" s="375"/>
      <c r="P18" s="413"/>
      <c r="Q18" s="414"/>
      <c r="R18" s="414"/>
      <c r="S18" s="414"/>
      <c r="T18" s="415"/>
      <c r="U18" s="70" t="s">
        <v>60</v>
      </c>
      <c r="V18" s="70" t="s">
        <v>61</v>
      </c>
      <c r="W18" s="375"/>
      <c r="X18" s="375"/>
      <c r="Y18" s="559"/>
      <c r="Z18" s="502"/>
      <c r="AA18" s="485"/>
      <c r="AB18" s="485"/>
      <c r="AC18" s="485"/>
      <c r="AD18" s="534"/>
      <c r="AE18" s="535"/>
      <c r="AF18" s="536"/>
      <c r="AG18" s="69"/>
      <c r="BD18" s="68"/>
    </row>
    <row r="19" spans="1:68" ht="27.75" customHeight="1" x14ac:dyDescent="0.2">
      <c r="A19" s="358" t="s">
        <v>62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359"/>
      <c r="Z19" s="359"/>
      <c r="AA19" s="48"/>
      <c r="AB19" s="48"/>
      <c r="AC19" s="48"/>
    </row>
    <row r="20" spans="1:68" ht="16.5" customHeight="1" x14ac:dyDescent="0.25">
      <c r="A20" s="355" t="s">
        <v>62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35"/>
      <c r="AB20" s="335"/>
      <c r="AC20" s="335"/>
    </row>
    <row r="21" spans="1:68" ht="14.25" customHeight="1" x14ac:dyDescent="0.25">
      <c r="A21" s="357" t="s">
        <v>63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36"/>
      <c r="AB21" s="336"/>
      <c r="AC21" s="33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9">
        <v>4607111035752</v>
      </c>
      <c r="E22" s="350"/>
      <c r="F22" s="339">
        <v>0.43</v>
      </c>
      <c r="G22" s="32">
        <v>16</v>
      </c>
      <c r="H22" s="339">
        <v>6.88</v>
      </c>
      <c r="I22" s="33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5"/>
      <c r="R22" s="345"/>
      <c r="S22" s="345"/>
      <c r="T22" s="346"/>
      <c r="U22" s="34"/>
      <c r="V22" s="34"/>
      <c r="W22" s="35" t="s">
        <v>69</v>
      </c>
      <c r="X22" s="340">
        <v>0</v>
      </c>
      <c r="Y22" s="34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2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63"/>
      <c r="P23" s="352" t="s">
        <v>72</v>
      </c>
      <c r="Q23" s="353"/>
      <c r="R23" s="353"/>
      <c r="S23" s="353"/>
      <c r="T23" s="353"/>
      <c r="U23" s="353"/>
      <c r="V23" s="354"/>
      <c r="W23" s="37" t="s">
        <v>69</v>
      </c>
      <c r="X23" s="342">
        <f>IFERROR(SUM(X22:X22),"0")</f>
        <v>0</v>
      </c>
      <c r="Y23" s="342">
        <f>IFERROR(SUM(Y22:Y22),"0")</f>
        <v>0</v>
      </c>
      <c r="Z23" s="342">
        <f>IFERROR(IF(Z22="",0,Z22),"0")</f>
        <v>0</v>
      </c>
      <c r="AA23" s="343"/>
      <c r="AB23" s="343"/>
      <c r="AC23" s="343"/>
    </row>
    <row r="24" spans="1:68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63"/>
      <c r="P24" s="352" t="s">
        <v>72</v>
      </c>
      <c r="Q24" s="353"/>
      <c r="R24" s="353"/>
      <c r="S24" s="353"/>
      <c r="T24" s="353"/>
      <c r="U24" s="353"/>
      <c r="V24" s="354"/>
      <c r="W24" s="37" t="s">
        <v>73</v>
      </c>
      <c r="X24" s="342">
        <f>IFERROR(SUMPRODUCT(X22:X22*H22:H22),"0")</f>
        <v>0</v>
      </c>
      <c r="Y24" s="342">
        <f>IFERROR(SUMPRODUCT(Y22:Y22*H22:H22),"0")</f>
        <v>0</v>
      </c>
      <c r="Z24" s="37"/>
      <c r="AA24" s="343"/>
      <c r="AB24" s="343"/>
      <c r="AC24" s="343"/>
    </row>
    <row r="25" spans="1:68" ht="27.75" customHeight="1" x14ac:dyDescent="0.2">
      <c r="A25" s="358" t="s">
        <v>74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59"/>
      <c r="Z25" s="359"/>
      <c r="AA25" s="48"/>
      <c r="AB25" s="48"/>
      <c r="AC25" s="48"/>
    </row>
    <row r="26" spans="1:68" ht="16.5" customHeight="1" x14ac:dyDescent="0.25">
      <c r="A26" s="355" t="s">
        <v>75</v>
      </c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  <c r="AA26" s="335"/>
      <c r="AB26" s="335"/>
      <c r="AC26" s="335"/>
    </row>
    <row r="27" spans="1:68" ht="14.25" customHeight="1" x14ac:dyDescent="0.25">
      <c r="A27" s="357" t="s">
        <v>76</v>
      </c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  <c r="AA27" s="336"/>
      <c r="AB27" s="336"/>
      <c r="AC27" s="336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9">
        <v>4607111036520</v>
      </c>
      <c r="E28" s="350"/>
      <c r="F28" s="339">
        <v>0.25</v>
      </c>
      <c r="G28" s="32">
        <v>6</v>
      </c>
      <c r="H28" s="339">
        <v>1.5</v>
      </c>
      <c r="I28" s="33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1" t="s">
        <v>80</v>
      </c>
      <c r="Q28" s="345"/>
      <c r="R28" s="345"/>
      <c r="S28" s="345"/>
      <c r="T28" s="346"/>
      <c r="U28" s="34"/>
      <c r="V28" s="34"/>
      <c r="W28" s="35" t="s">
        <v>69</v>
      </c>
      <c r="X28" s="340">
        <v>140</v>
      </c>
      <c r="Y28" s="341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9">
        <v>4607111036537</v>
      </c>
      <c r="E29" s="350"/>
      <c r="F29" s="339">
        <v>0.25</v>
      </c>
      <c r="G29" s="32">
        <v>6</v>
      </c>
      <c r="H29" s="339">
        <v>1.5</v>
      </c>
      <c r="I29" s="33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0" t="s">
        <v>85</v>
      </c>
      <c r="Q29" s="345"/>
      <c r="R29" s="345"/>
      <c r="S29" s="345"/>
      <c r="T29" s="346"/>
      <c r="U29" s="34"/>
      <c r="V29" s="34"/>
      <c r="W29" s="35" t="s">
        <v>69</v>
      </c>
      <c r="X29" s="340">
        <v>42</v>
      </c>
      <c r="Y29" s="341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customHeight="1" x14ac:dyDescent="0.25">
      <c r="A30" s="54" t="s">
        <v>86</v>
      </c>
      <c r="B30" s="54" t="s">
        <v>87</v>
      </c>
      <c r="C30" s="31">
        <v>4301132094</v>
      </c>
      <c r="D30" s="349">
        <v>4607111036599</v>
      </c>
      <c r="E30" s="350"/>
      <c r="F30" s="339">
        <v>0.25</v>
      </c>
      <c r="G30" s="32">
        <v>6</v>
      </c>
      <c r="H30" s="339">
        <v>1.5</v>
      </c>
      <c r="I30" s="339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45"/>
      <c r="R30" s="345"/>
      <c r="S30" s="345"/>
      <c r="T30" s="346"/>
      <c r="U30" s="34"/>
      <c r="V30" s="34"/>
      <c r="W30" s="35" t="s">
        <v>69</v>
      </c>
      <c r="X30" s="340">
        <v>0</v>
      </c>
      <c r="Y30" s="34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88</v>
      </c>
      <c r="B31" s="54" t="s">
        <v>89</v>
      </c>
      <c r="C31" s="31">
        <v>4301132183</v>
      </c>
      <c r="D31" s="349">
        <v>4607111036605</v>
      </c>
      <c r="E31" s="350"/>
      <c r="F31" s="339">
        <v>0.25</v>
      </c>
      <c r="G31" s="32">
        <v>6</v>
      </c>
      <c r="H31" s="339">
        <v>1.5</v>
      </c>
      <c r="I31" s="339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397" t="s">
        <v>90</v>
      </c>
      <c r="Q31" s="345"/>
      <c r="R31" s="345"/>
      <c r="S31" s="345"/>
      <c r="T31" s="346"/>
      <c r="U31" s="34"/>
      <c r="V31" s="34"/>
      <c r="W31" s="35" t="s">
        <v>69</v>
      </c>
      <c r="X31" s="340">
        <v>112</v>
      </c>
      <c r="Y31" s="341">
        <f>IFERROR(IF(X31="","",X31),"")</f>
        <v>112</v>
      </c>
      <c r="Z31" s="36">
        <f>IFERROR(IF(X31="","",X31*0.00941),"")</f>
        <v>1.05392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215.24160000000001</v>
      </c>
      <c r="BN31" s="67">
        <f>IFERROR(Y31*I31,"0")</f>
        <v>215.24160000000001</v>
      </c>
      <c r="BO31" s="67">
        <f>IFERROR(X31/J31,"0")</f>
        <v>0.8</v>
      </c>
      <c r="BP31" s="67">
        <f>IFERROR(Y31/J31,"0")</f>
        <v>0.8</v>
      </c>
    </row>
    <row r="32" spans="1:68" x14ac:dyDescent="0.2">
      <c r="A32" s="362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  <c r="O32" s="363"/>
      <c r="P32" s="352" t="s">
        <v>72</v>
      </c>
      <c r="Q32" s="353"/>
      <c r="R32" s="353"/>
      <c r="S32" s="353"/>
      <c r="T32" s="353"/>
      <c r="U32" s="353"/>
      <c r="V32" s="354"/>
      <c r="W32" s="37" t="s">
        <v>69</v>
      </c>
      <c r="X32" s="342">
        <f>IFERROR(SUM(X28:X31),"0")</f>
        <v>294</v>
      </c>
      <c r="Y32" s="342">
        <f>IFERROR(SUM(Y28:Y31),"0")</f>
        <v>294</v>
      </c>
      <c r="Z32" s="342">
        <f>IFERROR(IF(Z28="",0,Z28),"0")+IFERROR(IF(Z29="",0,Z29),"0")+IFERROR(IF(Z30="",0,Z30),"0")+IFERROR(IF(Z31="",0,Z31),"0")</f>
        <v>2.76654</v>
      </c>
      <c r="AA32" s="343"/>
      <c r="AB32" s="343"/>
      <c r="AC32" s="343"/>
    </row>
    <row r="33" spans="1:68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63"/>
      <c r="P33" s="352" t="s">
        <v>72</v>
      </c>
      <c r="Q33" s="353"/>
      <c r="R33" s="353"/>
      <c r="S33" s="353"/>
      <c r="T33" s="353"/>
      <c r="U33" s="353"/>
      <c r="V33" s="354"/>
      <c r="W33" s="37" t="s">
        <v>73</v>
      </c>
      <c r="X33" s="342">
        <f>IFERROR(SUMPRODUCT(X28:X31*H28:H31),"0")</f>
        <v>441</v>
      </c>
      <c r="Y33" s="342">
        <f>IFERROR(SUMPRODUCT(Y28:Y31*H28:H31),"0")</f>
        <v>441</v>
      </c>
      <c r="Z33" s="37"/>
      <c r="AA33" s="343"/>
      <c r="AB33" s="343"/>
      <c r="AC33" s="343"/>
    </row>
    <row r="34" spans="1:68" ht="16.5" customHeight="1" x14ac:dyDescent="0.25">
      <c r="A34" s="355" t="s">
        <v>91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6"/>
      <c r="Z34" s="356"/>
      <c r="AA34" s="335"/>
      <c r="AB34" s="335"/>
      <c r="AC34" s="335"/>
    </row>
    <row r="35" spans="1:68" ht="14.25" customHeight="1" x14ac:dyDescent="0.25">
      <c r="A35" s="357" t="s">
        <v>63</v>
      </c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56"/>
      <c r="N35" s="356"/>
      <c r="O35" s="356"/>
      <c r="P35" s="356"/>
      <c r="Q35" s="356"/>
      <c r="R35" s="356"/>
      <c r="S35" s="356"/>
      <c r="T35" s="356"/>
      <c r="U35" s="356"/>
      <c r="V35" s="356"/>
      <c r="W35" s="356"/>
      <c r="X35" s="356"/>
      <c r="Y35" s="356"/>
      <c r="Z35" s="356"/>
      <c r="AA35" s="336"/>
      <c r="AB35" s="336"/>
      <c r="AC35" s="336"/>
    </row>
    <row r="36" spans="1:68" ht="27" customHeight="1" x14ac:dyDescent="0.25">
      <c r="A36" s="54" t="s">
        <v>92</v>
      </c>
      <c r="B36" s="54" t="s">
        <v>93</v>
      </c>
      <c r="C36" s="31">
        <v>4301071090</v>
      </c>
      <c r="D36" s="349">
        <v>4620207490075</v>
      </c>
      <c r="E36" s="350"/>
      <c r="F36" s="339">
        <v>0.7</v>
      </c>
      <c r="G36" s="32">
        <v>8</v>
      </c>
      <c r="H36" s="339">
        <v>5.6</v>
      </c>
      <c r="I36" s="33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3" t="s">
        <v>94</v>
      </c>
      <c r="Q36" s="345"/>
      <c r="R36" s="345"/>
      <c r="S36" s="345"/>
      <c r="T36" s="346"/>
      <c r="U36" s="34"/>
      <c r="V36" s="34"/>
      <c r="W36" s="35" t="s">
        <v>69</v>
      </c>
      <c r="X36" s="340">
        <v>0</v>
      </c>
      <c r="Y36" s="34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4301071092</v>
      </c>
      <c r="D37" s="349">
        <v>4620207490174</v>
      </c>
      <c r="E37" s="350"/>
      <c r="F37" s="339">
        <v>0.7</v>
      </c>
      <c r="G37" s="32">
        <v>8</v>
      </c>
      <c r="H37" s="339">
        <v>5.6</v>
      </c>
      <c r="I37" s="339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2" t="s">
        <v>98</v>
      </c>
      <c r="Q37" s="345"/>
      <c r="R37" s="345"/>
      <c r="S37" s="345"/>
      <c r="T37" s="346"/>
      <c r="U37" s="34"/>
      <c r="V37" s="34"/>
      <c r="W37" s="35" t="s">
        <v>69</v>
      </c>
      <c r="X37" s="340">
        <v>132</v>
      </c>
      <c r="Y37" s="341">
        <f>IFERROR(IF(X37="","",X37),"")</f>
        <v>132</v>
      </c>
      <c r="Z37" s="36">
        <f>IFERROR(IF(X37="","",X37*0.0155),"")</f>
        <v>2.0459999999999998</v>
      </c>
      <c r="AA37" s="56"/>
      <c r="AB37" s="57"/>
      <c r="AC37" s="84" t="s">
        <v>99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774.84</v>
      </c>
      <c r="BN37" s="67">
        <f>IFERROR(Y37*I37,"0")</f>
        <v>774.84</v>
      </c>
      <c r="BO37" s="67">
        <f>IFERROR(X37/J37,"0")</f>
        <v>1.5714285714285714</v>
      </c>
      <c r="BP37" s="67">
        <f>IFERROR(Y37/J37,"0")</f>
        <v>1.5714285714285714</v>
      </c>
    </row>
    <row r="38" spans="1:68" ht="27" customHeight="1" x14ac:dyDescent="0.25">
      <c r="A38" s="54" t="s">
        <v>100</v>
      </c>
      <c r="B38" s="54" t="s">
        <v>101</v>
      </c>
      <c r="C38" s="31">
        <v>4301071091</v>
      </c>
      <c r="D38" s="349">
        <v>4620207490044</v>
      </c>
      <c r="E38" s="350"/>
      <c r="F38" s="339">
        <v>0.7</v>
      </c>
      <c r="G38" s="32">
        <v>8</v>
      </c>
      <c r="H38" s="339">
        <v>5.6</v>
      </c>
      <c r="I38" s="339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95" t="s">
        <v>102</v>
      </c>
      <c r="Q38" s="345"/>
      <c r="R38" s="345"/>
      <c r="S38" s="345"/>
      <c r="T38" s="346"/>
      <c r="U38" s="34"/>
      <c r="V38" s="34"/>
      <c r="W38" s="35" t="s">
        <v>69</v>
      </c>
      <c r="X38" s="340">
        <v>0</v>
      </c>
      <c r="Y38" s="341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103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2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63"/>
      <c r="P39" s="352" t="s">
        <v>72</v>
      </c>
      <c r="Q39" s="353"/>
      <c r="R39" s="353"/>
      <c r="S39" s="353"/>
      <c r="T39" s="353"/>
      <c r="U39" s="353"/>
      <c r="V39" s="354"/>
      <c r="W39" s="37" t="s">
        <v>69</v>
      </c>
      <c r="X39" s="342">
        <f>IFERROR(SUM(X36:X38),"0")</f>
        <v>132</v>
      </c>
      <c r="Y39" s="342">
        <f>IFERROR(SUM(Y36:Y38),"0")</f>
        <v>132</v>
      </c>
      <c r="Z39" s="342">
        <f>IFERROR(IF(Z36="",0,Z36),"0")+IFERROR(IF(Z37="",0,Z37),"0")+IFERROR(IF(Z38="",0,Z38),"0")</f>
        <v>2.0459999999999998</v>
      </c>
      <c r="AA39" s="343"/>
      <c r="AB39" s="343"/>
      <c r="AC39" s="343"/>
    </row>
    <row r="40" spans="1:68" x14ac:dyDescent="0.2">
      <c r="A40" s="356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63"/>
      <c r="P40" s="352" t="s">
        <v>72</v>
      </c>
      <c r="Q40" s="353"/>
      <c r="R40" s="353"/>
      <c r="S40" s="353"/>
      <c r="T40" s="353"/>
      <c r="U40" s="353"/>
      <c r="V40" s="354"/>
      <c r="W40" s="37" t="s">
        <v>73</v>
      </c>
      <c r="X40" s="342">
        <f>IFERROR(SUMPRODUCT(X36:X38*H36:H38),"0")</f>
        <v>739.19999999999993</v>
      </c>
      <c r="Y40" s="342">
        <f>IFERROR(SUMPRODUCT(Y36:Y38*H36:H38),"0")</f>
        <v>739.19999999999993</v>
      </c>
      <c r="Z40" s="37"/>
      <c r="AA40" s="343"/>
      <c r="AB40" s="343"/>
      <c r="AC40" s="343"/>
    </row>
    <row r="41" spans="1:68" ht="16.5" customHeight="1" x14ac:dyDescent="0.25">
      <c r="A41" s="355" t="s">
        <v>104</v>
      </c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  <c r="AA41" s="335"/>
      <c r="AB41" s="335"/>
      <c r="AC41" s="335"/>
    </row>
    <row r="42" spans="1:68" ht="14.25" customHeight="1" x14ac:dyDescent="0.25">
      <c r="A42" s="357" t="s">
        <v>63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56"/>
      <c r="Z42" s="356"/>
      <c r="AA42" s="336"/>
      <c r="AB42" s="336"/>
      <c r="AC42" s="336"/>
    </row>
    <row r="43" spans="1:68" ht="27" customHeight="1" x14ac:dyDescent="0.25">
      <c r="A43" s="54" t="s">
        <v>105</v>
      </c>
      <c r="B43" s="54" t="s">
        <v>106</v>
      </c>
      <c r="C43" s="31">
        <v>4301071032</v>
      </c>
      <c r="D43" s="349">
        <v>4607111038999</v>
      </c>
      <c r="E43" s="350"/>
      <c r="F43" s="339">
        <v>0.4</v>
      </c>
      <c r="G43" s="32">
        <v>16</v>
      </c>
      <c r="H43" s="339">
        <v>6.4</v>
      </c>
      <c r="I43" s="339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4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5"/>
      <c r="R43" s="345"/>
      <c r="S43" s="345"/>
      <c r="T43" s="346"/>
      <c r="U43" s="34"/>
      <c r="V43" s="34"/>
      <c r="W43" s="35" t="s">
        <v>69</v>
      </c>
      <c r="X43" s="340">
        <v>0</v>
      </c>
      <c r="Y43" s="341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107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4301071044</v>
      </c>
      <c r="D44" s="349">
        <v>4607111039385</v>
      </c>
      <c r="E44" s="350"/>
      <c r="F44" s="339">
        <v>0.7</v>
      </c>
      <c r="G44" s="32">
        <v>10</v>
      </c>
      <c r="H44" s="339">
        <v>7</v>
      </c>
      <c r="I44" s="33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5"/>
      <c r="R44" s="345"/>
      <c r="S44" s="345"/>
      <c r="T44" s="346"/>
      <c r="U44" s="34"/>
      <c r="V44" s="34"/>
      <c r="W44" s="35" t="s">
        <v>69</v>
      </c>
      <c r="X44" s="340">
        <v>48</v>
      </c>
      <c r="Y44" s="341">
        <f t="shared" si="0"/>
        <v>48</v>
      </c>
      <c r="Z44" s="36">
        <f t="shared" si="1"/>
        <v>0.74399999999999999</v>
      </c>
      <c r="AA44" s="56"/>
      <c r="AB44" s="57"/>
      <c r="AC44" s="90" t="s">
        <v>107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350.4</v>
      </c>
      <c r="BN44" s="67">
        <f t="shared" si="3"/>
        <v>350.4</v>
      </c>
      <c r="BO44" s="67">
        <f t="shared" si="4"/>
        <v>0.5714285714285714</v>
      </c>
      <c r="BP44" s="67">
        <f t="shared" si="5"/>
        <v>0.5714285714285714</v>
      </c>
    </row>
    <row r="45" spans="1:68" ht="27" customHeight="1" x14ac:dyDescent="0.25">
      <c r="A45" s="54" t="s">
        <v>110</v>
      </c>
      <c r="B45" s="54" t="s">
        <v>111</v>
      </c>
      <c r="C45" s="31">
        <v>4301070972</v>
      </c>
      <c r="D45" s="349">
        <v>4607111037183</v>
      </c>
      <c r="E45" s="350"/>
      <c r="F45" s="339">
        <v>0.9</v>
      </c>
      <c r="G45" s="32">
        <v>8</v>
      </c>
      <c r="H45" s="339">
        <v>7.2</v>
      </c>
      <c r="I45" s="339">
        <v>7.4859999999999998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45"/>
      <c r="R45" s="345"/>
      <c r="S45" s="345"/>
      <c r="T45" s="346"/>
      <c r="U45" s="34"/>
      <c r="V45" s="34"/>
      <c r="W45" s="35" t="s">
        <v>69</v>
      </c>
      <c r="X45" s="340">
        <v>0</v>
      </c>
      <c r="Y45" s="341">
        <f t="shared" si="0"/>
        <v>0</v>
      </c>
      <c r="Z45" s="36">
        <f t="shared" si="1"/>
        <v>0</v>
      </c>
      <c r="AA45" s="56"/>
      <c r="AB45" s="57"/>
      <c r="AC45" s="92" t="s">
        <v>107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4301071045</v>
      </c>
      <c r="D46" s="349">
        <v>4607111039392</v>
      </c>
      <c r="E46" s="350"/>
      <c r="F46" s="339">
        <v>0.4</v>
      </c>
      <c r="G46" s="32">
        <v>16</v>
      </c>
      <c r="H46" s="339">
        <v>6.4</v>
      </c>
      <c r="I46" s="339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2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5"/>
      <c r="R46" s="345"/>
      <c r="S46" s="345"/>
      <c r="T46" s="346"/>
      <c r="U46" s="34"/>
      <c r="V46" s="34"/>
      <c r="W46" s="35" t="s">
        <v>69</v>
      </c>
      <c r="X46" s="340">
        <v>0</v>
      </c>
      <c r="Y46" s="341">
        <f t="shared" si="0"/>
        <v>0</v>
      </c>
      <c r="Z46" s="36">
        <f t="shared" si="1"/>
        <v>0</v>
      </c>
      <c r="AA46" s="56"/>
      <c r="AB46" s="57"/>
      <c r="AC46" s="94" t="s">
        <v>114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4301071031</v>
      </c>
      <c r="D47" s="349">
        <v>4607111038982</v>
      </c>
      <c r="E47" s="350"/>
      <c r="F47" s="339">
        <v>0.7</v>
      </c>
      <c r="G47" s="32">
        <v>10</v>
      </c>
      <c r="H47" s="339">
        <v>7</v>
      </c>
      <c r="I47" s="339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45"/>
      <c r="R47" s="345"/>
      <c r="S47" s="345"/>
      <c r="T47" s="346"/>
      <c r="U47" s="34"/>
      <c r="V47" s="34"/>
      <c r="W47" s="35" t="s">
        <v>69</v>
      </c>
      <c r="X47" s="340">
        <v>48</v>
      </c>
      <c r="Y47" s="341">
        <f t="shared" si="0"/>
        <v>48</v>
      </c>
      <c r="Z47" s="36">
        <f t="shared" si="1"/>
        <v>0.74399999999999999</v>
      </c>
      <c r="AA47" s="56"/>
      <c r="AB47" s="57"/>
      <c r="AC47" s="96" t="s">
        <v>114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349.72799999999995</v>
      </c>
      <c r="BN47" s="67">
        <f t="shared" si="3"/>
        <v>349.72799999999995</v>
      </c>
      <c r="BO47" s="67">
        <f t="shared" si="4"/>
        <v>0.5714285714285714</v>
      </c>
      <c r="BP47" s="67">
        <f t="shared" si="5"/>
        <v>0.5714285714285714</v>
      </c>
    </row>
    <row r="48" spans="1:68" ht="27" customHeight="1" x14ac:dyDescent="0.25">
      <c r="A48" s="54" t="s">
        <v>117</v>
      </c>
      <c r="B48" s="54" t="s">
        <v>118</v>
      </c>
      <c r="C48" s="31">
        <v>4301070971</v>
      </c>
      <c r="D48" s="349">
        <v>4607111036902</v>
      </c>
      <c r="E48" s="350"/>
      <c r="F48" s="339">
        <v>0.9</v>
      </c>
      <c r="G48" s="32">
        <v>8</v>
      </c>
      <c r="H48" s="339">
        <v>7.2</v>
      </c>
      <c r="I48" s="339">
        <v>7.43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1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45"/>
      <c r="R48" s="345"/>
      <c r="S48" s="345"/>
      <c r="T48" s="346"/>
      <c r="U48" s="34"/>
      <c r="V48" s="34"/>
      <c r="W48" s="35" t="s">
        <v>69</v>
      </c>
      <c r="X48" s="340">
        <v>0</v>
      </c>
      <c r="Y48" s="341">
        <f t="shared" si="0"/>
        <v>0</v>
      </c>
      <c r="Z48" s="36">
        <f t="shared" si="1"/>
        <v>0</v>
      </c>
      <c r="AA48" s="56"/>
      <c r="AB48" s="57"/>
      <c r="AC48" s="98" t="s">
        <v>114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119</v>
      </c>
      <c r="B49" s="54" t="s">
        <v>120</v>
      </c>
      <c r="C49" s="31">
        <v>4301071046</v>
      </c>
      <c r="D49" s="349">
        <v>4607111039354</v>
      </c>
      <c r="E49" s="350"/>
      <c r="F49" s="339">
        <v>0.4</v>
      </c>
      <c r="G49" s="32">
        <v>16</v>
      </c>
      <c r="H49" s="339">
        <v>6.4</v>
      </c>
      <c r="I49" s="339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5"/>
      <c r="R49" s="345"/>
      <c r="S49" s="345"/>
      <c r="T49" s="346"/>
      <c r="U49" s="34"/>
      <c r="V49" s="34"/>
      <c r="W49" s="35" t="s">
        <v>69</v>
      </c>
      <c r="X49" s="340">
        <v>36</v>
      </c>
      <c r="Y49" s="341">
        <f t="shared" si="0"/>
        <v>36</v>
      </c>
      <c r="Z49" s="36">
        <f t="shared" si="1"/>
        <v>0.55800000000000005</v>
      </c>
      <c r="AA49" s="56"/>
      <c r="AB49" s="57"/>
      <c r="AC49" s="100" t="s">
        <v>114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241.90559999999999</v>
      </c>
      <c r="BN49" s="67">
        <f t="shared" si="3"/>
        <v>241.90559999999999</v>
      </c>
      <c r="BO49" s="67">
        <f t="shared" si="4"/>
        <v>0.42857142857142855</v>
      </c>
      <c r="BP49" s="67">
        <f t="shared" si="5"/>
        <v>0.42857142857142855</v>
      </c>
    </row>
    <row r="50" spans="1:68" ht="27" customHeight="1" x14ac:dyDescent="0.25">
      <c r="A50" s="54" t="s">
        <v>121</v>
      </c>
      <c r="B50" s="54" t="s">
        <v>122</v>
      </c>
      <c r="C50" s="31">
        <v>4301071047</v>
      </c>
      <c r="D50" s="349">
        <v>4607111039330</v>
      </c>
      <c r="E50" s="350"/>
      <c r="F50" s="339">
        <v>0.7</v>
      </c>
      <c r="G50" s="32">
        <v>10</v>
      </c>
      <c r="H50" s="339">
        <v>7</v>
      </c>
      <c r="I50" s="339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1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45"/>
      <c r="R50" s="345"/>
      <c r="S50" s="345"/>
      <c r="T50" s="346"/>
      <c r="U50" s="34"/>
      <c r="V50" s="34"/>
      <c r="W50" s="35" t="s">
        <v>69</v>
      </c>
      <c r="X50" s="340">
        <v>48</v>
      </c>
      <c r="Y50" s="341">
        <f t="shared" si="0"/>
        <v>48</v>
      </c>
      <c r="Z50" s="36">
        <f t="shared" si="1"/>
        <v>0.74399999999999999</v>
      </c>
      <c r="AA50" s="56"/>
      <c r="AB50" s="57"/>
      <c r="AC50" s="102" t="s">
        <v>114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350.4</v>
      </c>
      <c r="BN50" s="67">
        <f t="shared" si="3"/>
        <v>350.4</v>
      </c>
      <c r="BO50" s="67">
        <f t="shared" si="4"/>
        <v>0.5714285714285714</v>
      </c>
      <c r="BP50" s="67">
        <f t="shared" si="5"/>
        <v>0.5714285714285714</v>
      </c>
    </row>
    <row r="51" spans="1:68" ht="27" customHeight="1" x14ac:dyDescent="0.25">
      <c r="A51" s="54" t="s">
        <v>123</v>
      </c>
      <c r="B51" s="54" t="s">
        <v>124</v>
      </c>
      <c r="C51" s="31">
        <v>4301070968</v>
      </c>
      <c r="D51" s="349">
        <v>4607111036889</v>
      </c>
      <c r="E51" s="350"/>
      <c r="F51" s="339">
        <v>0.9</v>
      </c>
      <c r="G51" s="32">
        <v>8</v>
      </c>
      <c r="H51" s="339">
        <v>7.2</v>
      </c>
      <c r="I51" s="339">
        <v>7.4859999999999998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6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45"/>
      <c r="R51" s="345"/>
      <c r="S51" s="345"/>
      <c r="T51" s="346"/>
      <c r="U51" s="34"/>
      <c r="V51" s="34"/>
      <c r="W51" s="35" t="s">
        <v>69</v>
      </c>
      <c r="X51" s="340">
        <v>0</v>
      </c>
      <c r="Y51" s="341">
        <f t="shared" si="0"/>
        <v>0</v>
      </c>
      <c r="Z51" s="36">
        <f t="shared" si="1"/>
        <v>0</v>
      </c>
      <c r="AA51" s="56"/>
      <c r="AB51" s="57"/>
      <c r="AC51" s="104" t="s">
        <v>114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2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6"/>
      <c r="N52" s="356"/>
      <c r="O52" s="363"/>
      <c r="P52" s="352" t="s">
        <v>72</v>
      </c>
      <c r="Q52" s="353"/>
      <c r="R52" s="353"/>
      <c r="S52" s="353"/>
      <c r="T52" s="353"/>
      <c r="U52" s="353"/>
      <c r="V52" s="354"/>
      <c r="W52" s="37" t="s">
        <v>69</v>
      </c>
      <c r="X52" s="342">
        <f>IFERROR(SUM(X43:X51),"0")</f>
        <v>180</v>
      </c>
      <c r="Y52" s="342">
        <f>IFERROR(SUM(Y43:Y51),"0")</f>
        <v>180</v>
      </c>
      <c r="Z52" s="342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2.79</v>
      </c>
      <c r="AA52" s="343"/>
      <c r="AB52" s="343"/>
      <c r="AC52" s="343"/>
    </row>
    <row r="53" spans="1:68" x14ac:dyDescent="0.2">
      <c r="A53" s="356"/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63"/>
      <c r="P53" s="352" t="s">
        <v>72</v>
      </c>
      <c r="Q53" s="353"/>
      <c r="R53" s="353"/>
      <c r="S53" s="353"/>
      <c r="T53" s="353"/>
      <c r="U53" s="353"/>
      <c r="V53" s="354"/>
      <c r="W53" s="37" t="s">
        <v>73</v>
      </c>
      <c r="X53" s="342">
        <f>IFERROR(SUMPRODUCT(X43:X51*H43:H51),"0")</f>
        <v>1238.4000000000001</v>
      </c>
      <c r="Y53" s="342">
        <f>IFERROR(SUMPRODUCT(Y43:Y51*H43:H51),"0")</f>
        <v>1238.4000000000001</v>
      </c>
      <c r="Z53" s="37"/>
      <c r="AA53" s="343"/>
      <c r="AB53" s="343"/>
      <c r="AC53" s="343"/>
    </row>
    <row r="54" spans="1:68" ht="16.5" customHeight="1" x14ac:dyDescent="0.25">
      <c r="A54" s="355" t="s">
        <v>125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56"/>
      <c r="Z54" s="356"/>
      <c r="AA54" s="335"/>
      <c r="AB54" s="335"/>
      <c r="AC54" s="335"/>
    </row>
    <row r="55" spans="1:68" ht="14.25" customHeight="1" x14ac:dyDescent="0.25">
      <c r="A55" s="357" t="s">
        <v>126</v>
      </c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56"/>
      <c r="Z55" s="356"/>
      <c r="AA55" s="336"/>
      <c r="AB55" s="336"/>
      <c r="AC55" s="336"/>
    </row>
    <row r="56" spans="1:68" ht="16.5" customHeight="1" x14ac:dyDescent="0.25">
      <c r="A56" s="54" t="s">
        <v>127</v>
      </c>
      <c r="B56" s="54" t="s">
        <v>128</v>
      </c>
      <c r="C56" s="31">
        <v>4301100087</v>
      </c>
      <c r="D56" s="349">
        <v>4607111039743</v>
      </c>
      <c r="E56" s="350"/>
      <c r="F56" s="339">
        <v>0.18</v>
      </c>
      <c r="G56" s="32">
        <v>6</v>
      </c>
      <c r="H56" s="339">
        <v>1.08</v>
      </c>
      <c r="I56" s="339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76" t="s">
        <v>129</v>
      </c>
      <c r="Q56" s="345"/>
      <c r="R56" s="345"/>
      <c r="S56" s="345"/>
      <c r="T56" s="346"/>
      <c r="U56" s="34"/>
      <c r="V56" s="34"/>
      <c r="W56" s="35" t="s">
        <v>69</v>
      </c>
      <c r="X56" s="340">
        <v>0</v>
      </c>
      <c r="Y56" s="341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130</v>
      </c>
      <c r="AG56" s="67"/>
      <c r="AJ56" s="71" t="s">
        <v>71</v>
      </c>
      <c r="AK56" s="71">
        <v>1</v>
      </c>
      <c r="BB56" s="107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131</v>
      </c>
      <c r="B57" s="54" t="s">
        <v>132</v>
      </c>
      <c r="C57" s="31">
        <v>4301100079</v>
      </c>
      <c r="D57" s="349">
        <v>4607111037077</v>
      </c>
      <c r="E57" s="350"/>
      <c r="F57" s="339">
        <v>0.2</v>
      </c>
      <c r="G57" s="32">
        <v>6</v>
      </c>
      <c r="H57" s="339">
        <v>1.2</v>
      </c>
      <c r="I57" s="339">
        <v>2.46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38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7" s="345"/>
      <c r="R57" s="345"/>
      <c r="S57" s="345"/>
      <c r="T57" s="346"/>
      <c r="U57" s="34"/>
      <c r="V57" s="34"/>
      <c r="W57" s="35" t="s">
        <v>69</v>
      </c>
      <c r="X57" s="340">
        <v>0</v>
      </c>
      <c r="Y57" s="341">
        <f>IFERROR(IF(X57="","",X57),"")</f>
        <v>0</v>
      </c>
      <c r="Z57" s="36">
        <f>IFERROR(IF(X57="","",X57*0.00941),"")</f>
        <v>0</v>
      </c>
      <c r="AA57" s="56"/>
      <c r="AB57" s="57"/>
      <c r="AC57" s="108" t="s">
        <v>130</v>
      </c>
      <c r="AG57" s="67"/>
      <c r="AJ57" s="71" t="s">
        <v>71</v>
      </c>
      <c r="AK57" s="71">
        <v>1</v>
      </c>
      <c r="BB57" s="109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62"/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  <c r="N58" s="356"/>
      <c r="O58" s="363"/>
      <c r="P58" s="352" t="s">
        <v>72</v>
      </c>
      <c r="Q58" s="353"/>
      <c r="R58" s="353"/>
      <c r="S58" s="353"/>
      <c r="T58" s="353"/>
      <c r="U58" s="353"/>
      <c r="V58" s="354"/>
      <c r="W58" s="37" t="s">
        <v>69</v>
      </c>
      <c r="X58" s="342">
        <f>IFERROR(SUM(X56:X57),"0")</f>
        <v>0</v>
      </c>
      <c r="Y58" s="342">
        <f>IFERROR(SUM(Y56:Y57),"0")</f>
        <v>0</v>
      </c>
      <c r="Z58" s="342">
        <f>IFERROR(IF(Z56="",0,Z56),"0")+IFERROR(IF(Z57="",0,Z57),"0")</f>
        <v>0</v>
      </c>
      <c r="AA58" s="343"/>
      <c r="AB58" s="343"/>
      <c r="AC58" s="343"/>
    </row>
    <row r="59" spans="1:68" x14ac:dyDescent="0.2">
      <c r="A59" s="356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  <c r="N59" s="356"/>
      <c r="O59" s="363"/>
      <c r="P59" s="352" t="s">
        <v>72</v>
      </c>
      <c r="Q59" s="353"/>
      <c r="R59" s="353"/>
      <c r="S59" s="353"/>
      <c r="T59" s="353"/>
      <c r="U59" s="353"/>
      <c r="V59" s="354"/>
      <c r="W59" s="37" t="s">
        <v>73</v>
      </c>
      <c r="X59" s="342">
        <f>IFERROR(SUMPRODUCT(X56:X57*H56:H57),"0")</f>
        <v>0</v>
      </c>
      <c r="Y59" s="342">
        <f>IFERROR(SUMPRODUCT(Y56:Y57*H56:H57),"0")</f>
        <v>0</v>
      </c>
      <c r="Z59" s="37"/>
      <c r="AA59" s="343"/>
      <c r="AB59" s="343"/>
      <c r="AC59" s="343"/>
    </row>
    <row r="60" spans="1:68" ht="14.25" customHeight="1" x14ac:dyDescent="0.25">
      <c r="A60" s="357" t="s">
        <v>76</v>
      </c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6"/>
      <c r="N60" s="356"/>
      <c r="O60" s="356"/>
      <c r="P60" s="356"/>
      <c r="Q60" s="356"/>
      <c r="R60" s="356"/>
      <c r="S60" s="356"/>
      <c r="T60" s="356"/>
      <c r="U60" s="356"/>
      <c r="V60" s="356"/>
      <c r="W60" s="356"/>
      <c r="X60" s="356"/>
      <c r="Y60" s="356"/>
      <c r="Z60" s="356"/>
      <c r="AA60" s="336"/>
      <c r="AB60" s="336"/>
      <c r="AC60" s="336"/>
    </row>
    <row r="61" spans="1:68" ht="16.5" customHeight="1" x14ac:dyDescent="0.25">
      <c r="A61" s="54" t="s">
        <v>133</v>
      </c>
      <c r="B61" s="54" t="s">
        <v>134</v>
      </c>
      <c r="C61" s="31">
        <v>4301132194</v>
      </c>
      <c r="D61" s="349">
        <v>4607111039712</v>
      </c>
      <c r="E61" s="350"/>
      <c r="F61" s="339">
        <v>0.2</v>
      </c>
      <c r="G61" s="32">
        <v>6</v>
      </c>
      <c r="H61" s="339">
        <v>1.2</v>
      </c>
      <c r="I61" s="339">
        <v>1.56</v>
      </c>
      <c r="J61" s="32">
        <v>126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513" t="s">
        <v>135</v>
      </c>
      <c r="Q61" s="345"/>
      <c r="R61" s="345"/>
      <c r="S61" s="345"/>
      <c r="T61" s="346"/>
      <c r="U61" s="34"/>
      <c r="V61" s="34"/>
      <c r="W61" s="35" t="s">
        <v>69</v>
      </c>
      <c r="X61" s="340">
        <v>0</v>
      </c>
      <c r="Y61" s="341">
        <f>IFERROR(IF(X61="","",X61),"")</f>
        <v>0</v>
      </c>
      <c r="Z61" s="36">
        <f>IFERROR(IF(X61="","",X61*0.00936),"")</f>
        <v>0</v>
      </c>
      <c r="AA61" s="56"/>
      <c r="AB61" s="57"/>
      <c r="AC61" s="110" t="s">
        <v>136</v>
      </c>
      <c r="AG61" s="67"/>
      <c r="AJ61" s="71" t="s">
        <v>71</v>
      </c>
      <c r="AK61" s="71">
        <v>1</v>
      </c>
      <c r="BB61" s="111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62"/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63"/>
      <c r="P62" s="352" t="s">
        <v>72</v>
      </c>
      <c r="Q62" s="353"/>
      <c r="R62" s="353"/>
      <c r="S62" s="353"/>
      <c r="T62" s="353"/>
      <c r="U62" s="353"/>
      <c r="V62" s="354"/>
      <c r="W62" s="37" t="s">
        <v>69</v>
      </c>
      <c r="X62" s="342">
        <f>IFERROR(SUM(X61:X61),"0")</f>
        <v>0</v>
      </c>
      <c r="Y62" s="342">
        <f>IFERROR(SUM(Y61:Y61),"0")</f>
        <v>0</v>
      </c>
      <c r="Z62" s="342">
        <f>IFERROR(IF(Z61="",0,Z61),"0")</f>
        <v>0</v>
      </c>
      <c r="AA62" s="343"/>
      <c r="AB62" s="343"/>
      <c r="AC62" s="343"/>
    </row>
    <row r="63" spans="1:68" x14ac:dyDescent="0.2">
      <c r="A63" s="356"/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63"/>
      <c r="P63" s="352" t="s">
        <v>72</v>
      </c>
      <c r="Q63" s="353"/>
      <c r="R63" s="353"/>
      <c r="S63" s="353"/>
      <c r="T63" s="353"/>
      <c r="U63" s="353"/>
      <c r="V63" s="354"/>
      <c r="W63" s="37" t="s">
        <v>73</v>
      </c>
      <c r="X63" s="342">
        <f>IFERROR(SUMPRODUCT(X61:X61*H61:H61),"0")</f>
        <v>0</v>
      </c>
      <c r="Y63" s="342">
        <f>IFERROR(SUMPRODUCT(Y61:Y61*H61:H61),"0")</f>
        <v>0</v>
      </c>
      <c r="Z63" s="37"/>
      <c r="AA63" s="343"/>
      <c r="AB63" s="343"/>
      <c r="AC63" s="343"/>
    </row>
    <row r="64" spans="1:68" ht="14.25" customHeight="1" x14ac:dyDescent="0.25">
      <c r="A64" s="357" t="s">
        <v>137</v>
      </c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56"/>
      <c r="P64" s="356"/>
      <c r="Q64" s="356"/>
      <c r="R64" s="356"/>
      <c r="S64" s="356"/>
      <c r="T64" s="356"/>
      <c r="U64" s="356"/>
      <c r="V64" s="356"/>
      <c r="W64" s="356"/>
      <c r="X64" s="356"/>
      <c r="Y64" s="356"/>
      <c r="Z64" s="356"/>
      <c r="AA64" s="336"/>
      <c r="AB64" s="336"/>
      <c r="AC64" s="336"/>
    </row>
    <row r="65" spans="1:68" ht="16.5" customHeight="1" x14ac:dyDescent="0.25">
      <c r="A65" s="54" t="s">
        <v>138</v>
      </c>
      <c r="B65" s="54" t="s">
        <v>139</v>
      </c>
      <c r="C65" s="31">
        <v>4301136018</v>
      </c>
      <c r="D65" s="349">
        <v>4607111037008</v>
      </c>
      <c r="E65" s="350"/>
      <c r="F65" s="339">
        <v>0.36</v>
      </c>
      <c r="G65" s="32">
        <v>4</v>
      </c>
      <c r="H65" s="339">
        <v>1.44</v>
      </c>
      <c r="I65" s="339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4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5"/>
      <c r="R65" s="345"/>
      <c r="S65" s="345"/>
      <c r="T65" s="346"/>
      <c r="U65" s="34"/>
      <c r="V65" s="34"/>
      <c r="W65" s="35" t="s">
        <v>69</v>
      </c>
      <c r="X65" s="340">
        <v>0</v>
      </c>
      <c r="Y65" s="341">
        <f>IFERROR(IF(X65="","",X65),"")</f>
        <v>0</v>
      </c>
      <c r="Z65" s="36">
        <f>IFERROR(IF(X65="","",X65*0.00941),"")</f>
        <v>0</v>
      </c>
      <c r="AA65" s="56"/>
      <c r="AB65" s="57"/>
      <c r="AC65" s="112" t="s">
        <v>140</v>
      </c>
      <c r="AG65" s="67"/>
      <c r="AJ65" s="71" t="s">
        <v>71</v>
      </c>
      <c r="AK65" s="71">
        <v>1</v>
      </c>
      <c r="BB65" s="113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141</v>
      </c>
      <c r="B66" s="54" t="s">
        <v>142</v>
      </c>
      <c r="C66" s="31">
        <v>4301136015</v>
      </c>
      <c r="D66" s="349">
        <v>4607111037398</v>
      </c>
      <c r="E66" s="350"/>
      <c r="F66" s="339">
        <v>0.09</v>
      </c>
      <c r="G66" s="32">
        <v>24</v>
      </c>
      <c r="H66" s="339">
        <v>2.16</v>
      </c>
      <c r="I66" s="339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3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5"/>
      <c r="R66" s="345"/>
      <c r="S66" s="345"/>
      <c r="T66" s="346"/>
      <c r="U66" s="34"/>
      <c r="V66" s="34"/>
      <c r="W66" s="35" t="s">
        <v>69</v>
      </c>
      <c r="X66" s="340">
        <v>0</v>
      </c>
      <c r="Y66" s="341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140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62"/>
      <c r="B67" s="356"/>
      <c r="C67" s="356"/>
      <c r="D67" s="356"/>
      <c r="E67" s="356"/>
      <c r="F67" s="356"/>
      <c r="G67" s="356"/>
      <c r="H67" s="356"/>
      <c r="I67" s="356"/>
      <c r="J67" s="356"/>
      <c r="K67" s="356"/>
      <c r="L67" s="356"/>
      <c r="M67" s="356"/>
      <c r="N67" s="356"/>
      <c r="O67" s="363"/>
      <c r="P67" s="352" t="s">
        <v>72</v>
      </c>
      <c r="Q67" s="353"/>
      <c r="R67" s="353"/>
      <c r="S67" s="353"/>
      <c r="T67" s="353"/>
      <c r="U67" s="353"/>
      <c r="V67" s="354"/>
      <c r="W67" s="37" t="s">
        <v>69</v>
      </c>
      <c r="X67" s="342">
        <f>IFERROR(SUM(X65:X66),"0")</f>
        <v>0</v>
      </c>
      <c r="Y67" s="342">
        <f>IFERROR(SUM(Y65:Y66),"0")</f>
        <v>0</v>
      </c>
      <c r="Z67" s="342">
        <f>IFERROR(IF(Z65="",0,Z65),"0")+IFERROR(IF(Z66="",0,Z66),"0")</f>
        <v>0</v>
      </c>
      <c r="AA67" s="343"/>
      <c r="AB67" s="343"/>
      <c r="AC67" s="343"/>
    </row>
    <row r="68" spans="1:68" x14ac:dyDescent="0.2">
      <c r="A68" s="356"/>
      <c r="B68" s="356"/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  <c r="N68" s="356"/>
      <c r="O68" s="363"/>
      <c r="P68" s="352" t="s">
        <v>72</v>
      </c>
      <c r="Q68" s="353"/>
      <c r="R68" s="353"/>
      <c r="S68" s="353"/>
      <c r="T68" s="353"/>
      <c r="U68" s="353"/>
      <c r="V68" s="354"/>
      <c r="W68" s="37" t="s">
        <v>73</v>
      </c>
      <c r="X68" s="342">
        <f>IFERROR(SUMPRODUCT(X65:X66*H65:H66),"0")</f>
        <v>0</v>
      </c>
      <c r="Y68" s="342">
        <f>IFERROR(SUMPRODUCT(Y65:Y66*H65:H66),"0")</f>
        <v>0</v>
      </c>
      <c r="Z68" s="37"/>
      <c r="AA68" s="343"/>
      <c r="AB68" s="343"/>
      <c r="AC68" s="343"/>
    </row>
    <row r="69" spans="1:68" ht="14.25" customHeight="1" x14ac:dyDescent="0.25">
      <c r="A69" s="357" t="s">
        <v>143</v>
      </c>
      <c r="B69" s="356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356"/>
      <c r="O69" s="356"/>
      <c r="P69" s="356"/>
      <c r="Q69" s="356"/>
      <c r="R69" s="356"/>
      <c r="S69" s="356"/>
      <c r="T69" s="356"/>
      <c r="U69" s="356"/>
      <c r="V69" s="356"/>
      <c r="W69" s="356"/>
      <c r="X69" s="356"/>
      <c r="Y69" s="356"/>
      <c r="Z69" s="356"/>
      <c r="AA69" s="336"/>
      <c r="AB69" s="336"/>
      <c r="AC69" s="336"/>
    </row>
    <row r="70" spans="1:68" ht="16.5" customHeight="1" x14ac:dyDescent="0.25">
      <c r="A70" s="54" t="s">
        <v>144</v>
      </c>
      <c r="B70" s="54" t="s">
        <v>145</v>
      </c>
      <c r="C70" s="31">
        <v>4301135664</v>
      </c>
      <c r="D70" s="349">
        <v>4607111039705</v>
      </c>
      <c r="E70" s="350"/>
      <c r="F70" s="339">
        <v>0.2</v>
      </c>
      <c r="G70" s="32">
        <v>6</v>
      </c>
      <c r="H70" s="339">
        <v>1.2</v>
      </c>
      <c r="I70" s="339">
        <v>1.56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7" t="s">
        <v>146</v>
      </c>
      <c r="Q70" s="345"/>
      <c r="R70" s="345"/>
      <c r="S70" s="345"/>
      <c r="T70" s="346"/>
      <c r="U70" s="34"/>
      <c r="V70" s="34"/>
      <c r="W70" s="35" t="s">
        <v>69</v>
      </c>
      <c r="X70" s="340">
        <v>0</v>
      </c>
      <c r="Y70" s="341">
        <f>IFERROR(IF(X70="","",X70),"")</f>
        <v>0</v>
      </c>
      <c r="Z70" s="36">
        <f>IFERROR(IF(X70="","",X70*0.00936),"")</f>
        <v>0</v>
      </c>
      <c r="AA70" s="56"/>
      <c r="AB70" s="57"/>
      <c r="AC70" s="116" t="s">
        <v>140</v>
      </c>
      <c r="AG70" s="67"/>
      <c r="AJ70" s="71" t="s">
        <v>71</v>
      </c>
      <c r="AK70" s="71">
        <v>1</v>
      </c>
      <c r="BB70" s="117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147</v>
      </c>
      <c r="B71" s="54" t="s">
        <v>148</v>
      </c>
      <c r="C71" s="31">
        <v>4301135665</v>
      </c>
      <c r="D71" s="349">
        <v>4607111039729</v>
      </c>
      <c r="E71" s="350"/>
      <c r="F71" s="339">
        <v>0.2</v>
      </c>
      <c r="G71" s="32">
        <v>6</v>
      </c>
      <c r="H71" s="339">
        <v>1.2</v>
      </c>
      <c r="I71" s="339">
        <v>1.56</v>
      </c>
      <c r="J71" s="32">
        <v>126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3" t="s">
        <v>149</v>
      </c>
      <c r="Q71" s="345"/>
      <c r="R71" s="345"/>
      <c r="S71" s="345"/>
      <c r="T71" s="346"/>
      <c r="U71" s="34"/>
      <c r="V71" s="34"/>
      <c r="W71" s="35" t="s">
        <v>69</v>
      </c>
      <c r="X71" s="340">
        <v>0</v>
      </c>
      <c r="Y71" s="341">
        <f>IFERROR(IF(X71="","",X71),"")</f>
        <v>0</v>
      </c>
      <c r="Z71" s="36">
        <f>IFERROR(IF(X71="","",X71*0.00936),"")</f>
        <v>0</v>
      </c>
      <c r="AA71" s="56"/>
      <c r="AB71" s="57"/>
      <c r="AC71" s="118" t="s">
        <v>150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151</v>
      </c>
      <c r="B72" s="54" t="s">
        <v>152</v>
      </c>
      <c r="C72" s="31">
        <v>4301135199</v>
      </c>
      <c r="D72" s="349">
        <v>4607111038166</v>
      </c>
      <c r="E72" s="350"/>
      <c r="F72" s="339">
        <v>0.25</v>
      </c>
      <c r="G72" s="32">
        <v>6</v>
      </c>
      <c r="H72" s="339">
        <v>1.5</v>
      </c>
      <c r="I72" s="339">
        <v>1.86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3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2" s="345"/>
      <c r="R72" s="345"/>
      <c r="S72" s="345"/>
      <c r="T72" s="346"/>
      <c r="U72" s="34"/>
      <c r="V72" s="34"/>
      <c r="W72" s="35" t="s">
        <v>69</v>
      </c>
      <c r="X72" s="340">
        <v>0</v>
      </c>
      <c r="Y72" s="341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150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153</v>
      </c>
      <c r="B73" s="54" t="s">
        <v>154</v>
      </c>
      <c r="C73" s="31">
        <v>4301135702</v>
      </c>
      <c r="D73" s="349">
        <v>4620207490228</v>
      </c>
      <c r="E73" s="350"/>
      <c r="F73" s="339">
        <v>0.2</v>
      </c>
      <c r="G73" s="32">
        <v>6</v>
      </c>
      <c r="H73" s="339">
        <v>1.2</v>
      </c>
      <c r="I73" s="339">
        <v>1.56</v>
      </c>
      <c r="J73" s="32">
        <v>126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47" t="s">
        <v>155</v>
      </c>
      <c r="Q73" s="345"/>
      <c r="R73" s="345"/>
      <c r="S73" s="345"/>
      <c r="T73" s="346"/>
      <c r="U73" s="34"/>
      <c r="V73" s="34"/>
      <c r="W73" s="35" t="s">
        <v>69</v>
      </c>
      <c r="X73" s="340">
        <v>0</v>
      </c>
      <c r="Y73" s="341">
        <f>IFERROR(IF(X73="","",X73),"")</f>
        <v>0</v>
      </c>
      <c r="Z73" s="36">
        <f>IFERROR(IF(X73="","",X73*0.00936),"")</f>
        <v>0</v>
      </c>
      <c r="AA73" s="56"/>
      <c r="AB73" s="57"/>
      <c r="AC73" s="122" t="s">
        <v>150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156</v>
      </c>
      <c r="B74" s="54" t="s">
        <v>157</v>
      </c>
      <c r="C74" s="31">
        <v>4301135200</v>
      </c>
      <c r="D74" s="349">
        <v>4607111038159</v>
      </c>
      <c r="E74" s="350"/>
      <c r="F74" s="339">
        <v>0.25</v>
      </c>
      <c r="G74" s="32">
        <v>6</v>
      </c>
      <c r="H74" s="339">
        <v>1.5</v>
      </c>
      <c r="I74" s="339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49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4" s="345"/>
      <c r="R74" s="345"/>
      <c r="S74" s="345"/>
      <c r="T74" s="346"/>
      <c r="U74" s="34"/>
      <c r="V74" s="34"/>
      <c r="W74" s="35" t="s">
        <v>69</v>
      </c>
      <c r="X74" s="340">
        <v>0</v>
      </c>
      <c r="Y74" s="341">
        <f>IFERROR(IF(X74="","",X74),"")</f>
        <v>0</v>
      </c>
      <c r="Z74" s="36">
        <f>IFERROR(IF(X74="","",X74*0.00941),"")</f>
        <v>0</v>
      </c>
      <c r="AA74" s="56"/>
      <c r="AB74" s="57"/>
      <c r="AC74" s="124" t="s">
        <v>150</v>
      </c>
      <c r="AG74" s="67"/>
      <c r="AJ74" s="71" t="s">
        <v>71</v>
      </c>
      <c r="AK74" s="71">
        <v>1</v>
      </c>
      <c r="BB74" s="125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62"/>
      <c r="B75" s="356"/>
      <c r="C75" s="356"/>
      <c r="D75" s="356"/>
      <c r="E75" s="356"/>
      <c r="F75" s="356"/>
      <c r="G75" s="356"/>
      <c r="H75" s="356"/>
      <c r="I75" s="356"/>
      <c r="J75" s="356"/>
      <c r="K75" s="356"/>
      <c r="L75" s="356"/>
      <c r="M75" s="356"/>
      <c r="N75" s="356"/>
      <c r="O75" s="363"/>
      <c r="P75" s="352" t="s">
        <v>72</v>
      </c>
      <c r="Q75" s="353"/>
      <c r="R75" s="353"/>
      <c r="S75" s="353"/>
      <c r="T75" s="353"/>
      <c r="U75" s="353"/>
      <c r="V75" s="354"/>
      <c r="W75" s="37" t="s">
        <v>69</v>
      </c>
      <c r="X75" s="342">
        <f>IFERROR(SUM(X70:X74),"0")</f>
        <v>0</v>
      </c>
      <c r="Y75" s="342">
        <f>IFERROR(SUM(Y70:Y74),"0")</f>
        <v>0</v>
      </c>
      <c r="Z75" s="342">
        <f>IFERROR(IF(Z70="",0,Z70),"0")+IFERROR(IF(Z71="",0,Z71),"0")+IFERROR(IF(Z72="",0,Z72),"0")+IFERROR(IF(Z73="",0,Z73),"0")+IFERROR(IF(Z74="",0,Z74),"0")</f>
        <v>0</v>
      </c>
      <c r="AA75" s="343"/>
      <c r="AB75" s="343"/>
      <c r="AC75" s="343"/>
    </row>
    <row r="76" spans="1:68" x14ac:dyDescent="0.2">
      <c r="A76" s="356"/>
      <c r="B76" s="356"/>
      <c r="C76" s="356"/>
      <c r="D76" s="356"/>
      <c r="E76" s="356"/>
      <c r="F76" s="356"/>
      <c r="G76" s="356"/>
      <c r="H76" s="356"/>
      <c r="I76" s="356"/>
      <c r="J76" s="356"/>
      <c r="K76" s="356"/>
      <c r="L76" s="356"/>
      <c r="M76" s="356"/>
      <c r="N76" s="356"/>
      <c r="O76" s="363"/>
      <c r="P76" s="352" t="s">
        <v>72</v>
      </c>
      <c r="Q76" s="353"/>
      <c r="R76" s="353"/>
      <c r="S76" s="353"/>
      <c r="T76" s="353"/>
      <c r="U76" s="353"/>
      <c r="V76" s="354"/>
      <c r="W76" s="37" t="s">
        <v>73</v>
      </c>
      <c r="X76" s="342">
        <f>IFERROR(SUMPRODUCT(X70:X74*H70:H74),"0")</f>
        <v>0</v>
      </c>
      <c r="Y76" s="342">
        <f>IFERROR(SUMPRODUCT(Y70:Y74*H70:H74),"0")</f>
        <v>0</v>
      </c>
      <c r="Z76" s="37"/>
      <c r="AA76" s="343"/>
      <c r="AB76" s="343"/>
      <c r="AC76" s="343"/>
    </row>
    <row r="77" spans="1:68" ht="16.5" customHeight="1" x14ac:dyDescent="0.25">
      <c r="A77" s="355" t="s">
        <v>158</v>
      </c>
      <c r="B77" s="356"/>
      <c r="C77" s="356"/>
      <c r="D77" s="356"/>
      <c r="E77" s="356"/>
      <c r="F77" s="356"/>
      <c r="G77" s="356"/>
      <c r="H77" s="356"/>
      <c r="I77" s="356"/>
      <c r="J77" s="356"/>
      <c r="K77" s="356"/>
      <c r="L77" s="356"/>
      <c r="M77" s="356"/>
      <c r="N77" s="356"/>
      <c r="O77" s="356"/>
      <c r="P77" s="356"/>
      <c r="Q77" s="356"/>
      <c r="R77" s="356"/>
      <c r="S77" s="356"/>
      <c r="T77" s="356"/>
      <c r="U77" s="356"/>
      <c r="V77" s="356"/>
      <c r="W77" s="356"/>
      <c r="X77" s="356"/>
      <c r="Y77" s="356"/>
      <c r="Z77" s="356"/>
      <c r="AA77" s="335"/>
      <c r="AB77" s="335"/>
      <c r="AC77" s="335"/>
    </row>
    <row r="78" spans="1:68" ht="14.25" customHeight="1" x14ac:dyDescent="0.25">
      <c r="A78" s="357" t="s">
        <v>63</v>
      </c>
      <c r="B78" s="356"/>
      <c r="C78" s="356"/>
      <c r="D78" s="356"/>
      <c r="E78" s="356"/>
      <c r="F78" s="356"/>
      <c r="G78" s="356"/>
      <c r="H78" s="356"/>
      <c r="I78" s="356"/>
      <c r="J78" s="356"/>
      <c r="K78" s="356"/>
      <c r="L78" s="356"/>
      <c r="M78" s="356"/>
      <c r="N78" s="356"/>
      <c r="O78" s="356"/>
      <c r="P78" s="356"/>
      <c r="Q78" s="356"/>
      <c r="R78" s="356"/>
      <c r="S78" s="356"/>
      <c r="T78" s="356"/>
      <c r="U78" s="356"/>
      <c r="V78" s="356"/>
      <c r="W78" s="356"/>
      <c r="X78" s="356"/>
      <c r="Y78" s="356"/>
      <c r="Z78" s="356"/>
      <c r="AA78" s="336"/>
      <c r="AB78" s="336"/>
      <c r="AC78" s="336"/>
    </row>
    <row r="79" spans="1:68" ht="27" customHeight="1" x14ac:dyDescent="0.25">
      <c r="A79" s="54" t="s">
        <v>159</v>
      </c>
      <c r="B79" s="54" t="s">
        <v>160</v>
      </c>
      <c r="C79" s="31">
        <v>4301070977</v>
      </c>
      <c r="D79" s="349">
        <v>4607111037411</v>
      </c>
      <c r="E79" s="350"/>
      <c r="F79" s="339">
        <v>2.7</v>
      </c>
      <c r="G79" s="32">
        <v>1</v>
      </c>
      <c r="H79" s="339">
        <v>2.7</v>
      </c>
      <c r="I79" s="339">
        <v>2.8132000000000001</v>
      </c>
      <c r="J79" s="32">
        <v>234</v>
      </c>
      <c r="K79" s="32" t="s">
        <v>161</v>
      </c>
      <c r="L79" s="32" t="s">
        <v>67</v>
      </c>
      <c r="M79" s="33" t="s">
        <v>68</v>
      </c>
      <c r="N79" s="33"/>
      <c r="O79" s="32">
        <v>180</v>
      </c>
      <c r="P79" s="34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345"/>
      <c r="R79" s="345"/>
      <c r="S79" s="345"/>
      <c r="T79" s="346"/>
      <c r="U79" s="34"/>
      <c r="V79" s="34"/>
      <c r="W79" s="35" t="s">
        <v>69</v>
      </c>
      <c r="X79" s="340">
        <v>126</v>
      </c>
      <c r="Y79" s="341">
        <f>IFERROR(IF(X79="","",X79),"")</f>
        <v>126</v>
      </c>
      <c r="Z79" s="36">
        <f>IFERROR(IF(X79="","",X79*0.00502),"")</f>
        <v>0.63251999999999997</v>
      </c>
      <c r="AA79" s="56"/>
      <c r="AB79" s="57"/>
      <c r="AC79" s="126" t="s">
        <v>162</v>
      </c>
      <c r="AG79" s="67"/>
      <c r="AJ79" s="71" t="s">
        <v>71</v>
      </c>
      <c r="AK79" s="71">
        <v>1</v>
      </c>
      <c r="BB79" s="127" t="s">
        <v>1</v>
      </c>
      <c r="BM79" s="67">
        <f>IFERROR(X79*I79,"0")</f>
        <v>354.46320000000003</v>
      </c>
      <c r="BN79" s="67">
        <f>IFERROR(Y79*I79,"0")</f>
        <v>354.46320000000003</v>
      </c>
      <c r="BO79" s="67">
        <f>IFERROR(X79/J79,"0")</f>
        <v>0.53846153846153844</v>
      </c>
      <c r="BP79" s="67">
        <f>IFERROR(Y79/J79,"0")</f>
        <v>0.53846153846153844</v>
      </c>
    </row>
    <row r="80" spans="1:68" ht="27" customHeight="1" x14ac:dyDescent="0.25">
      <c r="A80" s="54" t="s">
        <v>163</v>
      </c>
      <c r="B80" s="54" t="s">
        <v>164</v>
      </c>
      <c r="C80" s="31">
        <v>4301070981</v>
      </c>
      <c r="D80" s="349">
        <v>4607111036728</v>
      </c>
      <c r="E80" s="350"/>
      <c r="F80" s="339">
        <v>5</v>
      </c>
      <c r="G80" s="32">
        <v>1</v>
      </c>
      <c r="H80" s="339">
        <v>5</v>
      </c>
      <c r="I80" s="339">
        <v>5.2131999999999996</v>
      </c>
      <c r="J80" s="32">
        <v>144</v>
      </c>
      <c r="K80" s="32" t="s">
        <v>66</v>
      </c>
      <c r="L80" s="32" t="s">
        <v>67</v>
      </c>
      <c r="M80" s="33" t="s">
        <v>68</v>
      </c>
      <c r="N80" s="33"/>
      <c r="O80" s="32">
        <v>180</v>
      </c>
      <c r="P80" s="50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345"/>
      <c r="R80" s="345"/>
      <c r="S80" s="345"/>
      <c r="T80" s="346"/>
      <c r="U80" s="34"/>
      <c r="V80" s="34"/>
      <c r="W80" s="35" t="s">
        <v>69</v>
      </c>
      <c r="X80" s="340">
        <v>48</v>
      </c>
      <c r="Y80" s="341">
        <f>IFERROR(IF(X80="","",X80),"")</f>
        <v>48</v>
      </c>
      <c r="Z80" s="36">
        <f>IFERROR(IF(X80="","",X80*0.00866),"")</f>
        <v>0.41567999999999994</v>
      </c>
      <c r="AA80" s="56"/>
      <c r="AB80" s="57"/>
      <c r="AC80" s="128" t="s">
        <v>162</v>
      </c>
      <c r="AG80" s="67"/>
      <c r="AJ80" s="71" t="s">
        <v>71</v>
      </c>
      <c r="AK80" s="71">
        <v>1</v>
      </c>
      <c r="BB80" s="129" t="s">
        <v>1</v>
      </c>
      <c r="BM80" s="67">
        <f>IFERROR(X80*I80,"0")</f>
        <v>250.23359999999997</v>
      </c>
      <c r="BN80" s="67">
        <f>IFERROR(Y80*I80,"0")</f>
        <v>250.23359999999997</v>
      </c>
      <c r="BO80" s="67">
        <f>IFERROR(X80/J80,"0")</f>
        <v>0.33333333333333331</v>
      </c>
      <c r="BP80" s="67">
        <f>IFERROR(Y80/J80,"0")</f>
        <v>0.33333333333333331</v>
      </c>
    </row>
    <row r="81" spans="1:68" x14ac:dyDescent="0.2">
      <c r="A81" s="362"/>
      <c r="B81" s="356"/>
      <c r="C81" s="356"/>
      <c r="D81" s="356"/>
      <c r="E81" s="356"/>
      <c r="F81" s="356"/>
      <c r="G81" s="356"/>
      <c r="H81" s="356"/>
      <c r="I81" s="356"/>
      <c r="J81" s="356"/>
      <c r="K81" s="356"/>
      <c r="L81" s="356"/>
      <c r="M81" s="356"/>
      <c r="N81" s="356"/>
      <c r="O81" s="363"/>
      <c r="P81" s="352" t="s">
        <v>72</v>
      </c>
      <c r="Q81" s="353"/>
      <c r="R81" s="353"/>
      <c r="S81" s="353"/>
      <c r="T81" s="353"/>
      <c r="U81" s="353"/>
      <c r="V81" s="354"/>
      <c r="W81" s="37" t="s">
        <v>69</v>
      </c>
      <c r="X81" s="342">
        <f>IFERROR(SUM(X79:X80),"0")</f>
        <v>174</v>
      </c>
      <c r="Y81" s="342">
        <f>IFERROR(SUM(Y79:Y80),"0")</f>
        <v>174</v>
      </c>
      <c r="Z81" s="342">
        <f>IFERROR(IF(Z79="",0,Z79),"0")+IFERROR(IF(Z80="",0,Z80),"0")</f>
        <v>1.0482</v>
      </c>
      <c r="AA81" s="343"/>
      <c r="AB81" s="343"/>
      <c r="AC81" s="343"/>
    </row>
    <row r="82" spans="1:68" x14ac:dyDescent="0.2">
      <c r="A82" s="356"/>
      <c r="B82" s="356"/>
      <c r="C82" s="356"/>
      <c r="D82" s="356"/>
      <c r="E82" s="356"/>
      <c r="F82" s="356"/>
      <c r="G82" s="356"/>
      <c r="H82" s="356"/>
      <c r="I82" s="356"/>
      <c r="J82" s="356"/>
      <c r="K82" s="356"/>
      <c r="L82" s="356"/>
      <c r="M82" s="356"/>
      <c r="N82" s="356"/>
      <c r="O82" s="363"/>
      <c r="P82" s="352" t="s">
        <v>72</v>
      </c>
      <c r="Q82" s="353"/>
      <c r="R82" s="353"/>
      <c r="S82" s="353"/>
      <c r="T82" s="353"/>
      <c r="U82" s="353"/>
      <c r="V82" s="354"/>
      <c r="W82" s="37" t="s">
        <v>73</v>
      </c>
      <c r="X82" s="342">
        <f>IFERROR(SUMPRODUCT(X79:X80*H79:H80),"0")</f>
        <v>580.20000000000005</v>
      </c>
      <c r="Y82" s="342">
        <f>IFERROR(SUMPRODUCT(Y79:Y80*H79:H80),"0")</f>
        <v>580.20000000000005</v>
      </c>
      <c r="Z82" s="37"/>
      <c r="AA82" s="343"/>
      <c r="AB82" s="343"/>
      <c r="AC82" s="343"/>
    </row>
    <row r="83" spans="1:68" ht="16.5" customHeight="1" x14ac:dyDescent="0.25">
      <c r="A83" s="355" t="s">
        <v>165</v>
      </c>
      <c r="B83" s="356"/>
      <c r="C83" s="356"/>
      <c r="D83" s="356"/>
      <c r="E83" s="356"/>
      <c r="F83" s="356"/>
      <c r="G83" s="356"/>
      <c r="H83" s="356"/>
      <c r="I83" s="356"/>
      <c r="J83" s="356"/>
      <c r="K83" s="356"/>
      <c r="L83" s="356"/>
      <c r="M83" s="356"/>
      <c r="N83" s="356"/>
      <c r="O83" s="356"/>
      <c r="P83" s="356"/>
      <c r="Q83" s="356"/>
      <c r="R83" s="356"/>
      <c r="S83" s="356"/>
      <c r="T83" s="356"/>
      <c r="U83" s="356"/>
      <c r="V83" s="356"/>
      <c r="W83" s="356"/>
      <c r="X83" s="356"/>
      <c r="Y83" s="356"/>
      <c r="Z83" s="356"/>
      <c r="AA83" s="335"/>
      <c r="AB83" s="335"/>
      <c r="AC83" s="335"/>
    </row>
    <row r="84" spans="1:68" ht="14.25" customHeight="1" x14ac:dyDescent="0.25">
      <c r="A84" s="357" t="s">
        <v>143</v>
      </c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6"/>
      <c r="N84" s="356"/>
      <c r="O84" s="356"/>
      <c r="P84" s="356"/>
      <c r="Q84" s="356"/>
      <c r="R84" s="356"/>
      <c r="S84" s="356"/>
      <c r="T84" s="356"/>
      <c r="U84" s="356"/>
      <c r="V84" s="356"/>
      <c r="W84" s="356"/>
      <c r="X84" s="356"/>
      <c r="Y84" s="356"/>
      <c r="Z84" s="356"/>
      <c r="AA84" s="336"/>
      <c r="AB84" s="336"/>
      <c r="AC84" s="336"/>
    </row>
    <row r="85" spans="1:68" ht="27" customHeight="1" x14ac:dyDescent="0.25">
      <c r="A85" s="54" t="s">
        <v>166</v>
      </c>
      <c r="B85" s="54" t="s">
        <v>167</v>
      </c>
      <c r="C85" s="31">
        <v>4301135584</v>
      </c>
      <c r="D85" s="349">
        <v>4607111033659</v>
      </c>
      <c r="E85" s="350"/>
      <c r="F85" s="339">
        <v>0.3</v>
      </c>
      <c r="G85" s="32">
        <v>12</v>
      </c>
      <c r="H85" s="339">
        <v>3.6</v>
      </c>
      <c r="I85" s="33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5" t="s">
        <v>168</v>
      </c>
      <c r="Q85" s="345"/>
      <c r="R85" s="345"/>
      <c r="S85" s="345"/>
      <c r="T85" s="346"/>
      <c r="U85" s="34"/>
      <c r="V85" s="34"/>
      <c r="W85" s="35" t="s">
        <v>69</v>
      </c>
      <c r="X85" s="340">
        <v>0</v>
      </c>
      <c r="Y85" s="341">
        <f>IFERROR(IF(X85="","",X85),"")</f>
        <v>0</v>
      </c>
      <c r="Z85" s="36">
        <f>IFERROR(IF(X85="","",X85*0.01788),"")</f>
        <v>0</v>
      </c>
      <c r="AA85" s="56"/>
      <c r="AB85" s="57"/>
      <c r="AC85" s="130" t="s">
        <v>169</v>
      </c>
      <c r="AG85" s="67"/>
      <c r="AJ85" s="71" t="s">
        <v>71</v>
      </c>
      <c r="AK85" s="71">
        <v>1</v>
      </c>
      <c r="BB85" s="131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62"/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63"/>
      <c r="P86" s="352" t="s">
        <v>72</v>
      </c>
      <c r="Q86" s="353"/>
      <c r="R86" s="353"/>
      <c r="S86" s="353"/>
      <c r="T86" s="353"/>
      <c r="U86" s="353"/>
      <c r="V86" s="354"/>
      <c r="W86" s="37" t="s">
        <v>69</v>
      </c>
      <c r="X86" s="342">
        <f>IFERROR(SUM(X85:X85),"0")</f>
        <v>0</v>
      </c>
      <c r="Y86" s="342">
        <f>IFERROR(SUM(Y85:Y85),"0")</f>
        <v>0</v>
      </c>
      <c r="Z86" s="342">
        <f>IFERROR(IF(Z85="",0,Z85),"0")</f>
        <v>0</v>
      </c>
      <c r="AA86" s="343"/>
      <c r="AB86" s="343"/>
      <c r="AC86" s="343"/>
    </row>
    <row r="87" spans="1:68" x14ac:dyDescent="0.2">
      <c r="A87" s="356"/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56"/>
      <c r="N87" s="356"/>
      <c r="O87" s="363"/>
      <c r="P87" s="352" t="s">
        <v>72</v>
      </c>
      <c r="Q87" s="353"/>
      <c r="R87" s="353"/>
      <c r="S87" s="353"/>
      <c r="T87" s="353"/>
      <c r="U87" s="353"/>
      <c r="V87" s="354"/>
      <c r="W87" s="37" t="s">
        <v>73</v>
      </c>
      <c r="X87" s="342">
        <f>IFERROR(SUMPRODUCT(X85:X85*H85:H85),"0")</f>
        <v>0</v>
      </c>
      <c r="Y87" s="342">
        <f>IFERROR(SUMPRODUCT(Y85:Y85*H85:H85),"0")</f>
        <v>0</v>
      </c>
      <c r="Z87" s="37"/>
      <c r="AA87" s="343"/>
      <c r="AB87" s="343"/>
      <c r="AC87" s="343"/>
    </row>
    <row r="88" spans="1:68" ht="16.5" customHeight="1" x14ac:dyDescent="0.25">
      <c r="A88" s="355" t="s">
        <v>170</v>
      </c>
      <c r="B88" s="356"/>
      <c r="C88" s="356"/>
      <c r="D88" s="356"/>
      <c r="E88" s="356"/>
      <c r="F88" s="356"/>
      <c r="G88" s="356"/>
      <c r="H88" s="356"/>
      <c r="I88" s="356"/>
      <c r="J88" s="356"/>
      <c r="K88" s="356"/>
      <c r="L88" s="356"/>
      <c r="M88" s="356"/>
      <c r="N88" s="356"/>
      <c r="O88" s="356"/>
      <c r="P88" s="356"/>
      <c r="Q88" s="356"/>
      <c r="R88" s="356"/>
      <c r="S88" s="356"/>
      <c r="T88" s="356"/>
      <c r="U88" s="356"/>
      <c r="V88" s="356"/>
      <c r="W88" s="356"/>
      <c r="X88" s="356"/>
      <c r="Y88" s="356"/>
      <c r="Z88" s="356"/>
      <c r="AA88" s="335"/>
      <c r="AB88" s="335"/>
      <c r="AC88" s="335"/>
    </row>
    <row r="89" spans="1:68" ht="14.25" customHeight="1" x14ac:dyDescent="0.25">
      <c r="A89" s="357" t="s">
        <v>171</v>
      </c>
      <c r="B89" s="356"/>
      <c r="C89" s="356"/>
      <c r="D89" s="356"/>
      <c r="E89" s="356"/>
      <c r="F89" s="356"/>
      <c r="G89" s="356"/>
      <c r="H89" s="356"/>
      <c r="I89" s="356"/>
      <c r="J89" s="356"/>
      <c r="K89" s="356"/>
      <c r="L89" s="356"/>
      <c r="M89" s="356"/>
      <c r="N89" s="356"/>
      <c r="O89" s="356"/>
      <c r="P89" s="356"/>
      <c r="Q89" s="356"/>
      <c r="R89" s="356"/>
      <c r="S89" s="356"/>
      <c r="T89" s="356"/>
      <c r="U89" s="356"/>
      <c r="V89" s="356"/>
      <c r="W89" s="356"/>
      <c r="X89" s="356"/>
      <c r="Y89" s="356"/>
      <c r="Z89" s="356"/>
      <c r="AA89" s="336"/>
      <c r="AB89" s="336"/>
      <c r="AC89" s="336"/>
    </row>
    <row r="90" spans="1:68" ht="27" customHeight="1" x14ac:dyDescent="0.25">
      <c r="A90" s="54" t="s">
        <v>172</v>
      </c>
      <c r="B90" s="54" t="s">
        <v>173</v>
      </c>
      <c r="C90" s="31">
        <v>4301131022</v>
      </c>
      <c r="D90" s="349">
        <v>4607111034120</v>
      </c>
      <c r="E90" s="350"/>
      <c r="F90" s="339">
        <v>0.3</v>
      </c>
      <c r="G90" s="32">
        <v>12</v>
      </c>
      <c r="H90" s="339">
        <v>3.6</v>
      </c>
      <c r="I90" s="339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8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0" s="345"/>
      <c r="R90" s="345"/>
      <c r="S90" s="345"/>
      <c r="T90" s="346"/>
      <c r="U90" s="34"/>
      <c r="V90" s="34"/>
      <c r="W90" s="35" t="s">
        <v>69</v>
      </c>
      <c r="X90" s="340">
        <v>140</v>
      </c>
      <c r="Y90" s="341">
        <f>IFERROR(IF(X90="","",X90),"")</f>
        <v>140</v>
      </c>
      <c r="Z90" s="36">
        <f>IFERROR(IF(X90="","",X90*0.01788),"")</f>
        <v>2.5032000000000001</v>
      </c>
      <c r="AA90" s="56"/>
      <c r="AB90" s="57"/>
      <c r="AC90" s="132" t="s">
        <v>174</v>
      </c>
      <c r="AG90" s="67"/>
      <c r="AJ90" s="71" t="s">
        <v>71</v>
      </c>
      <c r="AK90" s="71">
        <v>1</v>
      </c>
      <c r="BB90" s="133" t="s">
        <v>82</v>
      </c>
      <c r="BM90" s="67">
        <f>IFERROR(X90*I90,"0")</f>
        <v>602.50400000000002</v>
      </c>
      <c r="BN90" s="67">
        <f>IFERROR(Y90*I90,"0")</f>
        <v>602.50400000000002</v>
      </c>
      <c r="BO90" s="67">
        <f>IFERROR(X90/J90,"0")</f>
        <v>2</v>
      </c>
      <c r="BP90" s="67">
        <f>IFERROR(Y90/J90,"0")</f>
        <v>2</v>
      </c>
    </row>
    <row r="91" spans="1:68" ht="27" customHeight="1" x14ac:dyDescent="0.25">
      <c r="A91" s="54" t="s">
        <v>175</v>
      </c>
      <c r="B91" s="54" t="s">
        <v>176</v>
      </c>
      <c r="C91" s="31">
        <v>4301131021</v>
      </c>
      <c r="D91" s="349">
        <v>4607111034137</v>
      </c>
      <c r="E91" s="350"/>
      <c r="F91" s="339">
        <v>0.3</v>
      </c>
      <c r="G91" s="32">
        <v>12</v>
      </c>
      <c r="H91" s="339">
        <v>3.6</v>
      </c>
      <c r="I91" s="339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8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345"/>
      <c r="R91" s="345"/>
      <c r="S91" s="345"/>
      <c r="T91" s="346"/>
      <c r="U91" s="34"/>
      <c r="V91" s="34"/>
      <c r="W91" s="35" t="s">
        <v>69</v>
      </c>
      <c r="X91" s="340">
        <v>70</v>
      </c>
      <c r="Y91" s="341">
        <f>IFERROR(IF(X91="","",X91),"")</f>
        <v>70</v>
      </c>
      <c r="Z91" s="36">
        <f>IFERROR(IF(X91="","",X91*0.01788),"")</f>
        <v>1.2516</v>
      </c>
      <c r="AA91" s="56"/>
      <c r="AB91" s="57"/>
      <c r="AC91" s="134" t="s">
        <v>177</v>
      </c>
      <c r="AG91" s="67"/>
      <c r="AJ91" s="71" t="s">
        <v>71</v>
      </c>
      <c r="AK91" s="71">
        <v>1</v>
      </c>
      <c r="BB91" s="135" t="s">
        <v>82</v>
      </c>
      <c r="BM91" s="67">
        <f>IFERROR(X91*I91,"0")</f>
        <v>301.25200000000001</v>
      </c>
      <c r="BN91" s="67">
        <f>IFERROR(Y91*I91,"0")</f>
        <v>301.25200000000001</v>
      </c>
      <c r="BO91" s="67">
        <f>IFERROR(X91/J91,"0")</f>
        <v>1</v>
      </c>
      <c r="BP91" s="67">
        <f>IFERROR(Y91/J91,"0")</f>
        <v>1</v>
      </c>
    </row>
    <row r="92" spans="1:68" x14ac:dyDescent="0.2">
      <c r="A92" s="362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6"/>
      <c r="N92" s="356"/>
      <c r="O92" s="363"/>
      <c r="P92" s="352" t="s">
        <v>72</v>
      </c>
      <c r="Q92" s="353"/>
      <c r="R92" s="353"/>
      <c r="S92" s="353"/>
      <c r="T92" s="353"/>
      <c r="U92" s="353"/>
      <c r="V92" s="354"/>
      <c r="W92" s="37" t="s">
        <v>69</v>
      </c>
      <c r="X92" s="342">
        <f>IFERROR(SUM(X90:X91),"0")</f>
        <v>210</v>
      </c>
      <c r="Y92" s="342">
        <f>IFERROR(SUM(Y90:Y91),"0")</f>
        <v>210</v>
      </c>
      <c r="Z92" s="342">
        <f>IFERROR(IF(Z90="",0,Z90),"0")+IFERROR(IF(Z91="",0,Z91),"0")</f>
        <v>3.7548000000000004</v>
      </c>
      <c r="AA92" s="343"/>
      <c r="AB92" s="343"/>
      <c r="AC92" s="343"/>
    </row>
    <row r="93" spans="1:68" x14ac:dyDescent="0.2">
      <c r="A93" s="356"/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63"/>
      <c r="P93" s="352" t="s">
        <v>72</v>
      </c>
      <c r="Q93" s="353"/>
      <c r="R93" s="353"/>
      <c r="S93" s="353"/>
      <c r="T93" s="353"/>
      <c r="U93" s="353"/>
      <c r="V93" s="354"/>
      <c r="W93" s="37" t="s">
        <v>73</v>
      </c>
      <c r="X93" s="342">
        <f>IFERROR(SUMPRODUCT(X90:X91*H90:H91),"0")</f>
        <v>756</v>
      </c>
      <c r="Y93" s="342">
        <f>IFERROR(SUMPRODUCT(Y90:Y91*H90:H91),"0")</f>
        <v>756</v>
      </c>
      <c r="Z93" s="37"/>
      <c r="AA93" s="343"/>
      <c r="AB93" s="343"/>
      <c r="AC93" s="343"/>
    </row>
    <row r="94" spans="1:68" ht="16.5" customHeight="1" x14ac:dyDescent="0.25">
      <c r="A94" s="355" t="s">
        <v>178</v>
      </c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56"/>
      <c r="N94" s="356"/>
      <c r="O94" s="356"/>
      <c r="P94" s="356"/>
      <c r="Q94" s="356"/>
      <c r="R94" s="356"/>
      <c r="S94" s="356"/>
      <c r="T94" s="356"/>
      <c r="U94" s="356"/>
      <c r="V94" s="356"/>
      <c r="W94" s="356"/>
      <c r="X94" s="356"/>
      <c r="Y94" s="356"/>
      <c r="Z94" s="356"/>
      <c r="AA94" s="335"/>
      <c r="AB94" s="335"/>
      <c r="AC94" s="335"/>
    </row>
    <row r="95" spans="1:68" ht="14.25" customHeight="1" x14ac:dyDescent="0.25">
      <c r="A95" s="357" t="s">
        <v>143</v>
      </c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56"/>
      <c r="P95" s="356"/>
      <c r="Q95" s="356"/>
      <c r="R95" s="356"/>
      <c r="S95" s="356"/>
      <c r="T95" s="356"/>
      <c r="U95" s="356"/>
      <c r="V95" s="356"/>
      <c r="W95" s="356"/>
      <c r="X95" s="356"/>
      <c r="Y95" s="356"/>
      <c r="Z95" s="356"/>
      <c r="AA95" s="336"/>
      <c r="AB95" s="336"/>
      <c r="AC95" s="336"/>
    </row>
    <row r="96" spans="1:68" ht="27" customHeight="1" x14ac:dyDescent="0.25">
      <c r="A96" s="54" t="s">
        <v>179</v>
      </c>
      <c r="B96" s="54" t="s">
        <v>180</v>
      </c>
      <c r="C96" s="31">
        <v>4301135569</v>
      </c>
      <c r="D96" s="349">
        <v>4607111033628</v>
      </c>
      <c r="E96" s="350"/>
      <c r="F96" s="339">
        <v>0.3</v>
      </c>
      <c r="G96" s="32">
        <v>12</v>
      </c>
      <c r="H96" s="339">
        <v>3.6</v>
      </c>
      <c r="I96" s="339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8" t="s">
        <v>181</v>
      </c>
      <c r="Q96" s="345"/>
      <c r="R96" s="345"/>
      <c r="S96" s="345"/>
      <c r="T96" s="346"/>
      <c r="U96" s="34"/>
      <c r="V96" s="34"/>
      <c r="W96" s="35" t="s">
        <v>69</v>
      </c>
      <c r="X96" s="340">
        <v>56</v>
      </c>
      <c r="Y96" s="341">
        <f t="shared" ref="Y96:Y101" si="6">IFERROR(IF(X96="","",X96),"")</f>
        <v>56</v>
      </c>
      <c r="Z96" s="36">
        <f t="shared" ref="Z96:Z101" si="7">IFERROR(IF(X96="","",X96*0.01788),"")</f>
        <v>1.0012799999999999</v>
      </c>
      <c r="AA96" s="56"/>
      <c r="AB96" s="57"/>
      <c r="AC96" s="136" t="s">
        <v>169</v>
      </c>
      <c r="AG96" s="67"/>
      <c r="AJ96" s="71" t="s">
        <v>71</v>
      </c>
      <c r="AK96" s="71">
        <v>1</v>
      </c>
      <c r="BB96" s="137" t="s">
        <v>82</v>
      </c>
      <c r="BM96" s="67">
        <f t="shared" ref="BM96:BM101" si="8">IFERROR(X96*I96,"0")</f>
        <v>241.00160000000002</v>
      </c>
      <c r="BN96" s="67">
        <f t="shared" ref="BN96:BN101" si="9">IFERROR(Y96*I96,"0")</f>
        <v>241.00160000000002</v>
      </c>
      <c r="BO96" s="67">
        <f t="shared" ref="BO96:BO101" si="10">IFERROR(X96/J96,"0")</f>
        <v>0.8</v>
      </c>
      <c r="BP96" s="67">
        <f t="shared" ref="BP96:BP101" si="11">IFERROR(Y96/J96,"0")</f>
        <v>0.8</v>
      </c>
    </row>
    <row r="97" spans="1:68" ht="27" customHeight="1" x14ac:dyDescent="0.25">
      <c r="A97" s="54" t="s">
        <v>182</v>
      </c>
      <c r="B97" s="54" t="s">
        <v>183</v>
      </c>
      <c r="C97" s="31">
        <v>4301135565</v>
      </c>
      <c r="D97" s="349">
        <v>4607111033451</v>
      </c>
      <c r="E97" s="350"/>
      <c r="F97" s="339">
        <v>0.3</v>
      </c>
      <c r="G97" s="32">
        <v>12</v>
      </c>
      <c r="H97" s="339">
        <v>3.6</v>
      </c>
      <c r="I97" s="339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0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5"/>
      <c r="R97" s="345"/>
      <c r="S97" s="345"/>
      <c r="T97" s="346"/>
      <c r="U97" s="34"/>
      <c r="V97" s="34"/>
      <c r="W97" s="35" t="s">
        <v>69</v>
      </c>
      <c r="X97" s="340">
        <v>70</v>
      </c>
      <c r="Y97" s="341">
        <f t="shared" si="6"/>
        <v>70</v>
      </c>
      <c r="Z97" s="36">
        <f t="shared" si="7"/>
        <v>1.2516</v>
      </c>
      <c r="AA97" s="56"/>
      <c r="AB97" s="57"/>
      <c r="AC97" s="138" t="s">
        <v>169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301.25200000000001</v>
      </c>
      <c r="BN97" s="67">
        <f t="shared" si="9"/>
        <v>301.25200000000001</v>
      </c>
      <c r="BO97" s="67">
        <f t="shared" si="10"/>
        <v>1</v>
      </c>
      <c r="BP97" s="67">
        <f t="shared" si="11"/>
        <v>1</v>
      </c>
    </row>
    <row r="98" spans="1:68" ht="27" customHeight="1" x14ac:dyDescent="0.25">
      <c r="A98" s="54" t="s">
        <v>184</v>
      </c>
      <c r="B98" s="54" t="s">
        <v>185</v>
      </c>
      <c r="C98" s="31">
        <v>4301135575</v>
      </c>
      <c r="D98" s="349">
        <v>4607111035141</v>
      </c>
      <c r="E98" s="350"/>
      <c r="F98" s="339">
        <v>0.3</v>
      </c>
      <c r="G98" s="32">
        <v>12</v>
      </c>
      <c r="H98" s="339">
        <v>3.6</v>
      </c>
      <c r="I98" s="339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4" t="s">
        <v>186</v>
      </c>
      <c r="Q98" s="345"/>
      <c r="R98" s="345"/>
      <c r="S98" s="345"/>
      <c r="T98" s="346"/>
      <c r="U98" s="34"/>
      <c r="V98" s="34"/>
      <c r="W98" s="35" t="s">
        <v>69</v>
      </c>
      <c r="X98" s="340">
        <v>42</v>
      </c>
      <c r="Y98" s="341">
        <f t="shared" si="6"/>
        <v>42</v>
      </c>
      <c r="Z98" s="36">
        <f t="shared" si="7"/>
        <v>0.75095999999999996</v>
      </c>
      <c r="AA98" s="56"/>
      <c r="AB98" s="57"/>
      <c r="AC98" s="140" t="s">
        <v>187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180.75120000000001</v>
      </c>
      <c r="BN98" s="67">
        <f t="shared" si="9"/>
        <v>180.75120000000001</v>
      </c>
      <c r="BO98" s="67">
        <f t="shared" si="10"/>
        <v>0.6</v>
      </c>
      <c r="BP98" s="67">
        <f t="shared" si="11"/>
        <v>0.6</v>
      </c>
    </row>
    <row r="99" spans="1:68" ht="27" customHeight="1" x14ac:dyDescent="0.25">
      <c r="A99" s="54" t="s">
        <v>188</v>
      </c>
      <c r="B99" s="54" t="s">
        <v>189</v>
      </c>
      <c r="C99" s="31">
        <v>4301135578</v>
      </c>
      <c r="D99" s="349">
        <v>4607111033444</v>
      </c>
      <c r="E99" s="350"/>
      <c r="F99" s="339">
        <v>0.3</v>
      </c>
      <c r="G99" s="32">
        <v>12</v>
      </c>
      <c r="H99" s="339">
        <v>3.6</v>
      </c>
      <c r="I99" s="339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7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45"/>
      <c r="R99" s="345"/>
      <c r="S99" s="345"/>
      <c r="T99" s="346"/>
      <c r="U99" s="34"/>
      <c r="V99" s="34"/>
      <c r="W99" s="35" t="s">
        <v>69</v>
      </c>
      <c r="X99" s="340">
        <v>98</v>
      </c>
      <c r="Y99" s="341">
        <f t="shared" si="6"/>
        <v>98</v>
      </c>
      <c r="Z99" s="36">
        <f t="shared" si="7"/>
        <v>1.75224</v>
      </c>
      <c r="AA99" s="56"/>
      <c r="AB99" s="57"/>
      <c r="AC99" s="142" t="s">
        <v>169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421.75280000000004</v>
      </c>
      <c r="BN99" s="67">
        <f t="shared" si="9"/>
        <v>421.75280000000004</v>
      </c>
      <c r="BO99" s="67">
        <f t="shared" si="10"/>
        <v>1.4</v>
      </c>
      <c r="BP99" s="67">
        <f t="shared" si="11"/>
        <v>1.4</v>
      </c>
    </row>
    <row r="100" spans="1:68" ht="27" customHeight="1" x14ac:dyDescent="0.25">
      <c r="A100" s="54" t="s">
        <v>190</v>
      </c>
      <c r="B100" s="54" t="s">
        <v>191</v>
      </c>
      <c r="C100" s="31">
        <v>4301135290</v>
      </c>
      <c r="D100" s="349">
        <v>4607111035028</v>
      </c>
      <c r="E100" s="350"/>
      <c r="F100" s="339">
        <v>0.48</v>
      </c>
      <c r="G100" s="32">
        <v>8</v>
      </c>
      <c r="H100" s="339">
        <v>3.84</v>
      </c>
      <c r="I100" s="339">
        <v>4.4488000000000003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345"/>
      <c r="R100" s="345"/>
      <c r="S100" s="345"/>
      <c r="T100" s="346"/>
      <c r="U100" s="34"/>
      <c r="V100" s="34"/>
      <c r="W100" s="35" t="s">
        <v>69</v>
      </c>
      <c r="X100" s="340">
        <v>42</v>
      </c>
      <c r="Y100" s="341">
        <f t="shared" si="6"/>
        <v>42</v>
      </c>
      <c r="Z100" s="36">
        <f t="shared" si="7"/>
        <v>0.75095999999999996</v>
      </c>
      <c r="AA100" s="56"/>
      <c r="AB100" s="57"/>
      <c r="AC100" s="144" t="s">
        <v>187</v>
      </c>
      <c r="AG100" s="67"/>
      <c r="AJ100" s="71" t="s">
        <v>71</v>
      </c>
      <c r="AK100" s="71">
        <v>1</v>
      </c>
      <c r="BB100" s="145" t="s">
        <v>82</v>
      </c>
      <c r="BM100" s="67">
        <f t="shared" si="8"/>
        <v>186.84960000000001</v>
      </c>
      <c r="BN100" s="67">
        <f t="shared" si="9"/>
        <v>186.84960000000001</v>
      </c>
      <c r="BO100" s="67">
        <f t="shared" si="10"/>
        <v>0.6</v>
      </c>
      <c r="BP100" s="67">
        <f t="shared" si="11"/>
        <v>0.6</v>
      </c>
    </row>
    <row r="101" spans="1:68" ht="27" customHeight="1" x14ac:dyDescent="0.25">
      <c r="A101" s="54" t="s">
        <v>192</v>
      </c>
      <c r="B101" s="54" t="s">
        <v>193</v>
      </c>
      <c r="C101" s="31">
        <v>4301135285</v>
      </c>
      <c r="D101" s="349">
        <v>4607111036407</v>
      </c>
      <c r="E101" s="350"/>
      <c r="F101" s="339">
        <v>0.3</v>
      </c>
      <c r="G101" s="32">
        <v>14</v>
      </c>
      <c r="H101" s="339">
        <v>4.2</v>
      </c>
      <c r="I101" s="339">
        <v>4.5292000000000003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45"/>
      <c r="R101" s="345"/>
      <c r="S101" s="345"/>
      <c r="T101" s="346"/>
      <c r="U101" s="34"/>
      <c r="V101" s="34"/>
      <c r="W101" s="35" t="s">
        <v>69</v>
      </c>
      <c r="X101" s="340">
        <v>14</v>
      </c>
      <c r="Y101" s="341">
        <f t="shared" si="6"/>
        <v>14</v>
      </c>
      <c r="Z101" s="36">
        <f t="shared" si="7"/>
        <v>0.25031999999999999</v>
      </c>
      <c r="AA101" s="56"/>
      <c r="AB101" s="57"/>
      <c r="AC101" s="146" t="s">
        <v>194</v>
      </c>
      <c r="AG101" s="67"/>
      <c r="AJ101" s="71" t="s">
        <v>71</v>
      </c>
      <c r="AK101" s="71">
        <v>1</v>
      </c>
      <c r="BB101" s="147" t="s">
        <v>82</v>
      </c>
      <c r="BM101" s="67">
        <f t="shared" si="8"/>
        <v>63.408800000000006</v>
      </c>
      <c r="BN101" s="67">
        <f t="shared" si="9"/>
        <v>63.408800000000006</v>
      </c>
      <c r="BO101" s="67">
        <f t="shared" si="10"/>
        <v>0.2</v>
      </c>
      <c r="BP101" s="67">
        <f t="shared" si="11"/>
        <v>0.2</v>
      </c>
    </row>
    <row r="102" spans="1:68" x14ac:dyDescent="0.2">
      <c r="A102" s="362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6"/>
      <c r="N102" s="356"/>
      <c r="O102" s="363"/>
      <c r="P102" s="352" t="s">
        <v>72</v>
      </c>
      <c r="Q102" s="353"/>
      <c r="R102" s="353"/>
      <c r="S102" s="353"/>
      <c r="T102" s="353"/>
      <c r="U102" s="353"/>
      <c r="V102" s="354"/>
      <c r="W102" s="37" t="s">
        <v>69</v>
      </c>
      <c r="X102" s="342">
        <f>IFERROR(SUM(X96:X101),"0")</f>
        <v>322</v>
      </c>
      <c r="Y102" s="342">
        <f>IFERROR(SUM(Y96:Y101),"0")</f>
        <v>322</v>
      </c>
      <c r="Z102" s="342">
        <f>IFERROR(IF(Z96="",0,Z96),"0")+IFERROR(IF(Z97="",0,Z97),"0")+IFERROR(IF(Z98="",0,Z98),"0")+IFERROR(IF(Z99="",0,Z99),"0")+IFERROR(IF(Z100="",0,Z100),"0")+IFERROR(IF(Z101="",0,Z101),"0")</f>
        <v>5.7573600000000011</v>
      </c>
      <c r="AA102" s="343"/>
      <c r="AB102" s="343"/>
      <c r="AC102" s="343"/>
    </row>
    <row r="103" spans="1:68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6"/>
      <c r="N103" s="356"/>
      <c r="O103" s="363"/>
      <c r="P103" s="352" t="s">
        <v>72</v>
      </c>
      <c r="Q103" s="353"/>
      <c r="R103" s="353"/>
      <c r="S103" s="353"/>
      <c r="T103" s="353"/>
      <c r="U103" s="353"/>
      <c r="V103" s="354"/>
      <c r="W103" s="37" t="s">
        <v>73</v>
      </c>
      <c r="X103" s="342">
        <f>IFERROR(SUMPRODUCT(X96:X101*H96:H101),"0")</f>
        <v>1177.68</v>
      </c>
      <c r="Y103" s="342">
        <f>IFERROR(SUMPRODUCT(Y96:Y101*H96:H101),"0")</f>
        <v>1177.68</v>
      </c>
      <c r="Z103" s="37"/>
      <c r="AA103" s="343"/>
      <c r="AB103" s="343"/>
      <c r="AC103" s="343"/>
    </row>
    <row r="104" spans="1:68" ht="16.5" customHeight="1" x14ac:dyDescent="0.25">
      <c r="A104" s="355" t="s">
        <v>195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56"/>
      <c r="Z104" s="356"/>
      <c r="AA104" s="335"/>
      <c r="AB104" s="335"/>
      <c r="AC104" s="335"/>
    </row>
    <row r="105" spans="1:68" ht="14.25" customHeight="1" x14ac:dyDescent="0.25">
      <c r="A105" s="357" t="s">
        <v>137</v>
      </c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56"/>
      <c r="N105" s="356"/>
      <c r="O105" s="356"/>
      <c r="P105" s="356"/>
      <c r="Q105" s="356"/>
      <c r="R105" s="356"/>
      <c r="S105" s="356"/>
      <c r="T105" s="356"/>
      <c r="U105" s="356"/>
      <c r="V105" s="356"/>
      <c r="W105" s="356"/>
      <c r="X105" s="356"/>
      <c r="Y105" s="356"/>
      <c r="Z105" s="356"/>
      <c r="AA105" s="336"/>
      <c r="AB105" s="336"/>
      <c r="AC105" s="336"/>
    </row>
    <row r="106" spans="1:68" ht="27" customHeight="1" x14ac:dyDescent="0.25">
      <c r="A106" s="54" t="s">
        <v>196</v>
      </c>
      <c r="B106" s="54" t="s">
        <v>197</v>
      </c>
      <c r="C106" s="31">
        <v>4301136042</v>
      </c>
      <c r="D106" s="349">
        <v>4607025784012</v>
      </c>
      <c r="E106" s="350"/>
      <c r="F106" s="339">
        <v>0.09</v>
      </c>
      <c r="G106" s="32">
        <v>24</v>
      </c>
      <c r="H106" s="339">
        <v>2.16</v>
      </c>
      <c r="I106" s="339">
        <v>2.4912000000000001</v>
      </c>
      <c r="J106" s="32">
        <v>126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45"/>
      <c r="R106" s="345"/>
      <c r="S106" s="345"/>
      <c r="T106" s="346"/>
      <c r="U106" s="34"/>
      <c r="V106" s="34"/>
      <c r="W106" s="35" t="s">
        <v>69</v>
      </c>
      <c r="X106" s="340">
        <v>0</v>
      </c>
      <c r="Y106" s="341">
        <f>IFERROR(IF(X106="","",X106),"")</f>
        <v>0</v>
      </c>
      <c r="Z106" s="36">
        <f>IFERROR(IF(X106="","",X106*0.00936),"")</f>
        <v>0</v>
      </c>
      <c r="AA106" s="56"/>
      <c r="AB106" s="57"/>
      <c r="AC106" s="148" t="s">
        <v>198</v>
      </c>
      <c r="AG106" s="67"/>
      <c r="AJ106" s="71" t="s">
        <v>71</v>
      </c>
      <c r="AK106" s="71">
        <v>1</v>
      </c>
      <c r="BB106" s="149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199</v>
      </c>
      <c r="B107" s="54" t="s">
        <v>200</v>
      </c>
      <c r="C107" s="31">
        <v>4301136040</v>
      </c>
      <c r="D107" s="349">
        <v>4607025784319</v>
      </c>
      <c r="E107" s="350"/>
      <c r="F107" s="339">
        <v>0.36</v>
      </c>
      <c r="G107" s="32">
        <v>10</v>
      </c>
      <c r="H107" s="339">
        <v>3.6</v>
      </c>
      <c r="I107" s="339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24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45"/>
      <c r="R107" s="345"/>
      <c r="S107" s="345"/>
      <c r="T107" s="346"/>
      <c r="U107" s="34"/>
      <c r="V107" s="34"/>
      <c r="W107" s="35" t="s">
        <v>69</v>
      </c>
      <c r="X107" s="340">
        <v>0</v>
      </c>
      <c r="Y107" s="341">
        <f>IFERROR(IF(X107="","",X107),"")</f>
        <v>0</v>
      </c>
      <c r="Z107" s="36">
        <f>IFERROR(IF(X107="","",X107*0.01788),"")</f>
        <v>0</v>
      </c>
      <c r="AA107" s="56"/>
      <c r="AB107" s="57"/>
      <c r="AC107" s="150" t="s">
        <v>201</v>
      </c>
      <c r="AG107" s="67"/>
      <c r="AJ107" s="71" t="s">
        <v>71</v>
      </c>
      <c r="AK107" s="71">
        <v>1</v>
      </c>
      <c r="BB107" s="151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16.5" customHeight="1" x14ac:dyDescent="0.25">
      <c r="A108" s="54" t="s">
        <v>202</v>
      </c>
      <c r="B108" s="54" t="s">
        <v>203</v>
      </c>
      <c r="C108" s="31">
        <v>4301136039</v>
      </c>
      <c r="D108" s="349">
        <v>4607111035370</v>
      </c>
      <c r="E108" s="350"/>
      <c r="F108" s="339">
        <v>0.14000000000000001</v>
      </c>
      <c r="G108" s="32">
        <v>22</v>
      </c>
      <c r="H108" s="339">
        <v>3.08</v>
      </c>
      <c r="I108" s="339">
        <v>3.464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8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345"/>
      <c r="R108" s="345"/>
      <c r="S108" s="345"/>
      <c r="T108" s="346"/>
      <c r="U108" s="34"/>
      <c r="V108" s="34"/>
      <c r="W108" s="35" t="s">
        <v>69</v>
      </c>
      <c r="X108" s="340">
        <v>0</v>
      </c>
      <c r="Y108" s="341">
        <f>IFERROR(IF(X108="","",X108),"")</f>
        <v>0</v>
      </c>
      <c r="Z108" s="36">
        <f>IFERROR(IF(X108="","",X108*0.0155),"")</f>
        <v>0</v>
      </c>
      <c r="AA108" s="56"/>
      <c r="AB108" s="57"/>
      <c r="AC108" s="152" t="s">
        <v>204</v>
      </c>
      <c r="AG108" s="67"/>
      <c r="AJ108" s="71" t="s">
        <v>71</v>
      </c>
      <c r="AK108" s="71">
        <v>1</v>
      </c>
      <c r="BB108" s="153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62"/>
      <c r="B109" s="356"/>
      <c r="C109" s="356"/>
      <c r="D109" s="356"/>
      <c r="E109" s="356"/>
      <c r="F109" s="356"/>
      <c r="G109" s="356"/>
      <c r="H109" s="356"/>
      <c r="I109" s="356"/>
      <c r="J109" s="356"/>
      <c r="K109" s="356"/>
      <c r="L109" s="356"/>
      <c r="M109" s="356"/>
      <c r="N109" s="356"/>
      <c r="O109" s="363"/>
      <c r="P109" s="352" t="s">
        <v>72</v>
      </c>
      <c r="Q109" s="353"/>
      <c r="R109" s="353"/>
      <c r="S109" s="353"/>
      <c r="T109" s="353"/>
      <c r="U109" s="353"/>
      <c r="V109" s="354"/>
      <c r="W109" s="37" t="s">
        <v>69</v>
      </c>
      <c r="X109" s="342">
        <f>IFERROR(SUM(X106:X108),"0")</f>
        <v>0</v>
      </c>
      <c r="Y109" s="342">
        <f>IFERROR(SUM(Y106:Y108),"0")</f>
        <v>0</v>
      </c>
      <c r="Z109" s="342">
        <f>IFERROR(IF(Z106="",0,Z106),"0")+IFERROR(IF(Z107="",0,Z107),"0")+IFERROR(IF(Z108="",0,Z108),"0")</f>
        <v>0</v>
      </c>
      <c r="AA109" s="343"/>
      <c r="AB109" s="343"/>
      <c r="AC109" s="343"/>
    </row>
    <row r="110" spans="1:68" x14ac:dyDescent="0.2">
      <c r="A110" s="356"/>
      <c r="B110" s="356"/>
      <c r="C110" s="356"/>
      <c r="D110" s="356"/>
      <c r="E110" s="356"/>
      <c r="F110" s="356"/>
      <c r="G110" s="356"/>
      <c r="H110" s="356"/>
      <c r="I110" s="356"/>
      <c r="J110" s="356"/>
      <c r="K110" s="356"/>
      <c r="L110" s="356"/>
      <c r="M110" s="356"/>
      <c r="N110" s="356"/>
      <c r="O110" s="363"/>
      <c r="P110" s="352" t="s">
        <v>72</v>
      </c>
      <c r="Q110" s="353"/>
      <c r="R110" s="353"/>
      <c r="S110" s="353"/>
      <c r="T110" s="353"/>
      <c r="U110" s="353"/>
      <c r="V110" s="354"/>
      <c r="W110" s="37" t="s">
        <v>73</v>
      </c>
      <c r="X110" s="342">
        <f>IFERROR(SUMPRODUCT(X106:X108*H106:H108),"0")</f>
        <v>0</v>
      </c>
      <c r="Y110" s="342">
        <f>IFERROR(SUMPRODUCT(Y106:Y108*H106:H108),"0")</f>
        <v>0</v>
      </c>
      <c r="Z110" s="37"/>
      <c r="AA110" s="343"/>
      <c r="AB110" s="343"/>
      <c r="AC110" s="343"/>
    </row>
    <row r="111" spans="1:68" ht="16.5" customHeight="1" x14ac:dyDescent="0.25">
      <c r="A111" s="355" t="s">
        <v>205</v>
      </c>
      <c r="B111" s="356"/>
      <c r="C111" s="356"/>
      <c r="D111" s="356"/>
      <c r="E111" s="356"/>
      <c r="F111" s="356"/>
      <c r="G111" s="356"/>
      <c r="H111" s="356"/>
      <c r="I111" s="356"/>
      <c r="J111" s="356"/>
      <c r="K111" s="356"/>
      <c r="L111" s="356"/>
      <c r="M111" s="356"/>
      <c r="N111" s="356"/>
      <c r="O111" s="356"/>
      <c r="P111" s="356"/>
      <c r="Q111" s="356"/>
      <c r="R111" s="356"/>
      <c r="S111" s="356"/>
      <c r="T111" s="356"/>
      <c r="U111" s="356"/>
      <c r="V111" s="356"/>
      <c r="W111" s="356"/>
      <c r="X111" s="356"/>
      <c r="Y111" s="356"/>
      <c r="Z111" s="356"/>
      <c r="AA111" s="335"/>
      <c r="AB111" s="335"/>
      <c r="AC111" s="335"/>
    </row>
    <row r="112" spans="1:68" ht="14.25" customHeight="1" x14ac:dyDescent="0.25">
      <c r="A112" s="357" t="s">
        <v>63</v>
      </c>
      <c r="B112" s="356"/>
      <c r="C112" s="356"/>
      <c r="D112" s="356"/>
      <c r="E112" s="356"/>
      <c r="F112" s="356"/>
      <c r="G112" s="356"/>
      <c r="H112" s="356"/>
      <c r="I112" s="356"/>
      <c r="J112" s="356"/>
      <c r="K112" s="356"/>
      <c r="L112" s="356"/>
      <c r="M112" s="356"/>
      <c r="N112" s="356"/>
      <c r="O112" s="356"/>
      <c r="P112" s="356"/>
      <c r="Q112" s="356"/>
      <c r="R112" s="356"/>
      <c r="S112" s="356"/>
      <c r="T112" s="356"/>
      <c r="U112" s="356"/>
      <c r="V112" s="356"/>
      <c r="W112" s="356"/>
      <c r="X112" s="356"/>
      <c r="Y112" s="356"/>
      <c r="Z112" s="356"/>
      <c r="AA112" s="336"/>
      <c r="AB112" s="336"/>
      <c r="AC112" s="336"/>
    </row>
    <row r="113" spans="1:68" ht="27" customHeight="1" x14ac:dyDescent="0.25">
      <c r="A113" s="54" t="s">
        <v>206</v>
      </c>
      <c r="B113" s="54" t="s">
        <v>207</v>
      </c>
      <c r="C113" s="31">
        <v>4301071051</v>
      </c>
      <c r="D113" s="349">
        <v>4607111039262</v>
      </c>
      <c r="E113" s="350"/>
      <c r="F113" s="339">
        <v>0.4</v>
      </c>
      <c r="G113" s="32">
        <v>16</v>
      </c>
      <c r="H113" s="339">
        <v>6.4</v>
      </c>
      <c r="I113" s="339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1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5"/>
      <c r="R113" s="345"/>
      <c r="S113" s="345"/>
      <c r="T113" s="346"/>
      <c r="U113" s="34"/>
      <c r="V113" s="34"/>
      <c r="W113" s="35" t="s">
        <v>69</v>
      </c>
      <c r="X113" s="340">
        <v>48</v>
      </c>
      <c r="Y113" s="341">
        <f>IFERROR(IF(X113="","",X113),"")</f>
        <v>48</v>
      </c>
      <c r="Z113" s="36">
        <f>IFERROR(IF(X113="","",X113*0.0155),"")</f>
        <v>0.74399999999999999</v>
      </c>
      <c r="AA113" s="56"/>
      <c r="AB113" s="57"/>
      <c r="AC113" s="154" t="s">
        <v>162</v>
      </c>
      <c r="AG113" s="67"/>
      <c r="AJ113" s="71" t="s">
        <v>71</v>
      </c>
      <c r="AK113" s="71">
        <v>1</v>
      </c>
      <c r="BB113" s="155" t="s">
        <v>1</v>
      </c>
      <c r="BM113" s="67">
        <f>IFERROR(X113*I113,"0")</f>
        <v>322.54079999999999</v>
      </c>
      <c r="BN113" s="67">
        <f>IFERROR(Y113*I113,"0")</f>
        <v>322.54079999999999</v>
      </c>
      <c r="BO113" s="67">
        <f>IFERROR(X113/J113,"0")</f>
        <v>0.5714285714285714</v>
      </c>
      <c r="BP113" s="67">
        <f>IFERROR(Y113/J113,"0")</f>
        <v>0.5714285714285714</v>
      </c>
    </row>
    <row r="114" spans="1:68" ht="27" customHeight="1" x14ac:dyDescent="0.25">
      <c r="A114" s="54" t="s">
        <v>208</v>
      </c>
      <c r="B114" s="54" t="s">
        <v>209</v>
      </c>
      <c r="C114" s="31">
        <v>4301071038</v>
      </c>
      <c r="D114" s="349">
        <v>4607111039248</v>
      </c>
      <c r="E114" s="350"/>
      <c r="F114" s="339">
        <v>0.7</v>
      </c>
      <c r="G114" s="32">
        <v>10</v>
      </c>
      <c r="H114" s="339">
        <v>7</v>
      </c>
      <c r="I114" s="339">
        <v>7.3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2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45"/>
      <c r="R114" s="345"/>
      <c r="S114" s="345"/>
      <c r="T114" s="346"/>
      <c r="U114" s="34"/>
      <c r="V114" s="34"/>
      <c r="W114" s="35" t="s">
        <v>69</v>
      </c>
      <c r="X114" s="340">
        <v>264</v>
      </c>
      <c r="Y114" s="341">
        <f>IFERROR(IF(X114="","",X114),"")</f>
        <v>264</v>
      </c>
      <c r="Z114" s="36">
        <f>IFERROR(IF(X114="","",X114*0.0155),"")</f>
        <v>4.0919999999999996</v>
      </c>
      <c r="AA114" s="56"/>
      <c r="AB114" s="57"/>
      <c r="AC114" s="156" t="s">
        <v>162</v>
      </c>
      <c r="AG114" s="67"/>
      <c r="AJ114" s="71" t="s">
        <v>71</v>
      </c>
      <c r="AK114" s="71">
        <v>1</v>
      </c>
      <c r="BB114" s="157" t="s">
        <v>1</v>
      </c>
      <c r="BM114" s="67">
        <f>IFERROR(X114*I114,"0")</f>
        <v>1927.2</v>
      </c>
      <c r="BN114" s="67">
        <f>IFERROR(Y114*I114,"0")</f>
        <v>1927.2</v>
      </c>
      <c r="BO114" s="67">
        <f>IFERROR(X114/J114,"0")</f>
        <v>3.1428571428571428</v>
      </c>
      <c r="BP114" s="67">
        <f>IFERROR(Y114/J114,"0")</f>
        <v>3.1428571428571428</v>
      </c>
    </row>
    <row r="115" spans="1:68" ht="27" customHeight="1" x14ac:dyDescent="0.25">
      <c r="A115" s="54" t="s">
        <v>210</v>
      </c>
      <c r="B115" s="54" t="s">
        <v>211</v>
      </c>
      <c r="C115" s="31">
        <v>4301070976</v>
      </c>
      <c r="D115" s="349">
        <v>4607111034144</v>
      </c>
      <c r="E115" s="350"/>
      <c r="F115" s="339">
        <v>0.9</v>
      </c>
      <c r="G115" s="32">
        <v>8</v>
      </c>
      <c r="H115" s="339">
        <v>7.2</v>
      </c>
      <c r="I115" s="339">
        <v>7.4859999999999998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6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45"/>
      <c r="R115" s="345"/>
      <c r="S115" s="345"/>
      <c r="T115" s="346"/>
      <c r="U115" s="34"/>
      <c r="V115" s="34"/>
      <c r="W115" s="35" t="s">
        <v>69</v>
      </c>
      <c r="X115" s="340">
        <v>0</v>
      </c>
      <c r="Y115" s="341">
        <f>IFERROR(IF(X115="","",X115),"")</f>
        <v>0</v>
      </c>
      <c r="Z115" s="36">
        <f>IFERROR(IF(X115="","",X115*0.0155),"")</f>
        <v>0</v>
      </c>
      <c r="AA115" s="56"/>
      <c r="AB115" s="57"/>
      <c r="AC115" s="158" t="s">
        <v>162</v>
      </c>
      <c r="AG115" s="67"/>
      <c r="AJ115" s="71" t="s">
        <v>71</v>
      </c>
      <c r="AK115" s="71">
        <v>1</v>
      </c>
      <c r="BB115" s="159" t="s">
        <v>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212</v>
      </c>
      <c r="B116" s="54" t="s">
        <v>213</v>
      </c>
      <c r="C116" s="31">
        <v>4301071049</v>
      </c>
      <c r="D116" s="349">
        <v>4607111039293</v>
      </c>
      <c r="E116" s="350"/>
      <c r="F116" s="339">
        <v>0.4</v>
      </c>
      <c r="G116" s="32">
        <v>16</v>
      </c>
      <c r="H116" s="339">
        <v>6.4</v>
      </c>
      <c r="I116" s="339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0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5"/>
      <c r="R116" s="345"/>
      <c r="S116" s="345"/>
      <c r="T116" s="346"/>
      <c r="U116" s="34"/>
      <c r="V116" s="34"/>
      <c r="W116" s="35" t="s">
        <v>69</v>
      </c>
      <c r="X116" s="340">
        <v>204</v>
      </c>
      <c r="Y116" s="341">
        <f>IFERROR(IF(X116="","",X116),"")</f>
        <v>204</v>
      </c>
      <c r="Z116" s="36">
        <f>IFERROR(IF(X116="","",X116*0.0155),"")</f>
        <v>3.1619999999999999</v>
      </c>
      <c r="AA116" s="56"/>
      <c r="AB116" s="57"/>
      <c r="AC116" s="160" t="s">
        <v>162</v>
      </c>
      <c r="AG116" s="67"/>
      <c r="AJ116" s="71" t="s">
        <v>71</v>
      </c>
      <c r="AK116" s="71">
        <v>1</v>
      </c>
      <c r="BB116" s="161" t="s">
        <v>1</v>
      </c>
      <c r="BM116" s="67">
        <f>IFERROR(X116*I116,"0")</f>
        <v>1370.7983999999999</v>
      </c>
      <c r="BN116" s="67">
        <f>IFERROR(Y116*I116,"0")</f>
        <v>1370.7983999999999</v>
      </c>
      <c r="BO116" s="67">
        <f>IFERROR(X116/J116,"0")</f>
        <v>2.4285714285714284</v>
      </c>
      <c r="BP116" s="67">
        <f>IFERROR(Y116/J116,"0")</f>
        <v>2.4285714285714284</v>
      </c>
    </row>
    <row r="117" spans="1:68" ht="27" customHeight="1" x14ac:dyDescent="0.25">
      <c r="A117" s="54" t="s">
        <v>214</v>
      </c>
      <c r="B117" s="54" t="s">
        <v>215</v>
      </c>
      <c r="C117" s="31">
        <v>4301071039</v>
      </c>
      <c r="D117" s="349">
        <v>4607111039279</v>
      </c>
      <c r="E117" s="350"/>
      <c r="F117" s="339">
        <v>0.7</v>
      </c>
      <c r="G117" s="32">
        <v>10</v>
      </c>
      <c r="H117" s="339">
        <v>7</v>
      </c>
      <c r="I117" s="339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2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5"/>
      <c r="R117" s="345"/>
      <c r="S117" s="345"/>
      <c r="T117" s="346"/>
      <c r="U117" s="34"/>
      <c r="V117" s="34"/>
      <c r="W117" s="35" t="s">
        <v>69</v>
      </c>
      <c r="X117" s="340">
        <v>156</v>
      </c>
      <c r="Y117" s="341">
        <f>IFERROR(IF(X117="","",X117),"")</f>
        <v>156</v>
      </c>
      <c r="Z117" s="36">
        <f>IFERROR(IF(X117="","",X117*0.0155),"")</f>
        <v>2.4180000000000001</v>
      </c>
      <c r="AA117" s="56"/>
      <c r="AB117" s="57"/>
      <c r="AC117" s="162" t="s">
        <v>162</v>
      </c>
      <c r="AG117" s="67"/>
      <c r="AJ117" s="71" t="s">
        <v>71</v>
      </c>
      <c r="AK117" s="71">
        <v>1</v>
      </c>
      <c r="BB117" s="163" t="s">
        <v>1</v>
      </c>
      <c r="BM117" s="67">
        <f>IFERROR(X117*I117,"0")</f>
        <v>1138.8</v>
      </c>
      <c r="BN117" s="67">
        <f>IFERROR(Y117*I117,"0")</f>
        <v>1138.8</v>
      </c>
      <c r="BO117" s="67">
        <f>IFERROR(X117/J117,"0")</f>
        <v>1.8571428571428572</v>
      </c>
      <c r="BP117" s="67">
        <f>IFERROR(Y117/J117,"0")</f>
        <v>1.8571428571428572</v>
      </c>
    </row>
    <row r="118" spans="1:68" x14ac:dyDescent="0.2">
      <c r="A118" s="362"/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63"/>
      <c r="P118" s="352" t="s">
        <v>72</v>
      </c>
      <c r="Q118" s="353"/>
      <c r="R118" s="353"/>
      <c r="S118" s="353"/>
      <c r="T118" s="353"/>
      <c r="U118" s="353"/>
      <c r="V118" s="354"/>
      <c r="W118" s="37" t="s">
        <v>69</v>
      </c>
      <c r="X118" s="342">
        <f>IFERROR(SUM(X113:X117),"0")</f>
        <v>672</v>
      </c>
      <c r="Y118" s="342">
        <f>IFERROR(SUM(Y113:Y117),"0")</f>
        <v>672</v>
      </c>
      <c r="Z118" s="342">
        <f>IFERROR(IF(Z113="",0,Z113),"0")+IFERROR(IF(Z114="",0,Z114),"0")+IFERROR(IF(Z115="",0,Z115),"0")+IFERROR(IF(Z116="",0,Z116),"0")+IFERROR(IF(Z117="",0,Z117),"0")</f>
        <v>10.416</v>
      </c>
      <c r="AA118" s="343"/>
      <c r="AB118" s="343"/>
      <c r="AC118" s="343"/>
    </row>
    <row r="119" spans="1:68" x14ac:dyDescent="0.2">
      <c r="A119" s="356"/>
      <c r="B119" s="356"/>
      <c r="C119" s="356"/>
      <c r="D119" s="356"/>
      <c r="E119" s="356"/>
      <c r="F119" s="356"/>
      <c r="G119" s="356"/>
      <c r="H119" s="356"/>
      <c r="I119" s="356"/>
      <c r="J119" s="356"/>
      <c r="K119" s="356"/>
      <c r="L119" s="356"/>
      <c r="M119" s="356"/>
      <c r="N119" s="356"/>
      <c r="O119" s="363"/>
      <c r="P119" s="352" t="s">
        <v>72</v>
      </c>
      <c r="Q119" s="353"/>
      <c r="R119" s="353"/>
      <c r="S119" s="353"/>
      <c r="T119" s="353"/>
      <c r="U119" s="353"/>
      <c r="V119" s="354"/>
      <c r="W119" s="37" t="s">
        <v>73</v>
      </c>
      <c r="X119" s="342">
        <f>IFERROR(SUMPRODUCT(X113:X117*H113:H117),"0")</f>
        <v>4552.8</v>
      </c>
      <c r="Y119" s="342">
        <f>IFERROR(SUMPRODUCT(Y113:Y117*H113:H117),"0")</f>
        <v>4552.8</v>
      </c>
      <c r="Z119" s="37"/>
      <c r="AA119" s="343"/>
      <c r="AB119" s="343"/>
      <c r="AC119" s="343"/>
    </row>
    <row r="120" spans="1:68" ht="16.5" customHeight="1" x14ac:dyDescent="0.25">
      <c r="A120" s="355" t="s">
        <v>216</v>
      </c>
      <c r="B120" s="356"/>
      <c r="C120" s="356"/>
      <c r="D120" s="356"/>
      <c r="E120" s="356"/>
      <c r="F120" s="356"/>
      <c r="G120" s="356"/>
      <c r="H120" s="356"/>
      <c r="I120" s="356"/>
      <c r="J120" s="356"/>
      <c r="K120" s="356"/>
      <c r="L120" s="356"/>
      <c r="M120" s="356"/>
      <c r="N120" s="356"/>
      <c r="O120" s="356"/>
      <c r="P120" s="356"/>
      <c r="Q120" s="356"/>
      <c r="R120" s="356"/>
      <c r="S120" s="356"/>
      <c r="T120" s="356"/>
      <c r="U120" s="356"/>
      <c r="V120" s="356"/>
      <c r="W120" s="356"/>
      <c r="X120" s="356"/>
      <c r="Y120" s="356"/>
      <c r="Z120" s="356"/>
      <c r="AA120" s="335"/>
      <c r="AB120" s="335"/>
      <c r="AC120" s="335"/>
    </row>
    <row r="121" spans="1:68" ht="14.25" customHeight="1" x14ac:dyDescent="0.25">
      <c r="A121" s="357" t="s">
        <v>143</v>
      </c>
      <c r="B121" s="356"/>
      <c r="C121" s="356"/>
      <c r="D121" s="356"/>
      <c r="E121" s="356"/>
      <c r="F121" s="356"/>
      <c r="G121" s="356"/>
      <c r="H121" s="356"/>
      <c r="I121" s="356"/>
      <c r="J121" s="356"/>
      <c r="K121" s="356"/>
      <c r="L121" s="356"/>
      <c r="M121" s="356"/>
      <c r="N121" s="356"/>
      <c r="O121" s="356"/>
      <c r="P121" s="356"/>
      <c r="Q121" s="356"/>
      <c r="R121" s="356"/>
      <c r="S121" s="356"/>
      <c r="T121" s="356"/>
      <c r="U121" s="356"/>
      <c r="V121" s="356"/>
      <c r="W121" s="356"/>
      <c r="X121" s="356"/>
      <c r="Y121" s="356"/>
      <c r="Z121" s="356"/>
      <c r="AA121" s="336"/>
      <c r="AB121" s="336"/>
      <c r="AC121" s="336"/>
    </row>
    <row r="122" spans="1:68" ht="27" customHeight="1" x14ac:dyDescent="0.25">
      <c r="A122" s="54" t="s">
        <v>217</v>
      </c>
      <c r="B122" s="54" t="s">
        <v>218</v>
      </c>
      <c r="C122" s="31">
        <v>4301135533</v>
      </c>
      <c r="D122" s="349">
        <v>4607111034014</v>
      </c>
      <c r="E122" s="350"/>
      <c r="F122" s="339">
        <v>0.25</v>
      </c>
      <c r="G122" s="32">
        <v>12</v>
      </c>
      <c r="H122" s="339">
        <v>3</v>
      </c>
      <c r="I122" s="339">
        <v>3.7035999999999998</v>
      </c>
      <c r="J122" s="32">
        <v>70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4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45"/>
      <c r="R122" s="345"/>
      <c r="S122" s="345"/>
      <c r="T122" s="346"/>
      <c r="U122" s="34"/>
      <c r="V122" s="34"/>
      <c r="W122" s="35" t="s">
        <v>69</v>
      </c>
      <c r="X122" s="340">
        <v>126</v>
      </c>
      <c r="Y122" s="341">
        <f>IFERROR(IF(X122="","",X122),"")</f>
        <v>126</v>
      </c>
      <c r="Z122" s="36">
        <f>IFERROR(IF(X122="","",X122*0.01788),"")</f>
        <v>2.2528800000000002</v>
      </c>
      <c r="AA122" s="56"/>
      <c r="AB122" s="57"/>
      <c r="AC122" s="164" t="s">
        <v>219</v>
      </c>
      <c r="AG122" s="67"/>
      <c r="AJ122" s="71" t="s">
        <v>71</v>
      </c>
      <c r="AK122" s="71">
        <v>1</v>
      </c>
      <c r="BB122" s="165" t="s">
        <v>82</v>
      </c>
      <c r="BM122" s="67">
        <f>IFERROR(X122*I122,"0")</f>
        <v>466.65359999999998</v>
      </c>
      <c r="BN122" s="67">
        <f>IFERROR(Y122*I122,"0")</f>
        <v>466.65359999999998</v>
      </c>
      <c r="BO122" s="67">
        <f>IFERROR(X122/J122,"0")</f>
        <v>1.8</v>
      </c>
      <c r="BP122" s="67">
        <f>IFERROR(Y122/J122,"0")</f>
        <v>1.8</v>
      </c>
    </row>
    <row r="123" spans="1:68" ht="27" customHeight="1" x14ac:dyDescent="0.25">
      <c r="A123" s="54" t="s">
        <v>220</v>
      </c>
      <c r="B123" s="54" t="s">
        <v>221</v>
      </c>
      <c r="C123" s="31">
        <v>4301135532</v>
      </c>
      <c r="D123" s="349">
        <v>4607111033994</v>
      </c>
      <c r="E123" s="350"/>
      <c r="F123" s="339">
        <v>0.25</v>
      </c>
      <c r="G123" s="32">
        <v>12</v>
      </c>
      <c r="H123" s="339">
        <v>3</v>
      </c>
      <c r="I123" s="339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54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45"/>
      <c r="R123" s="345"/>
      <c r="S123" s="345"/>
      <c r="T123" s="346"/>
      <c r="U123" s="34"/>
      <c r="V123" s="34"/>
      <c r="W123" s="35" t="s">
        <v>69</v>
      </c>
      <c r="X123" s="340">
        <v>126</v>
      </c>
      <c r="Y123" s="341">
        <f>IFERROR(IF(X123="","",X123),"")</f>
        <v>126</v>
      </c>
      <c r="Z123" s="36">
        <f>IFERROR(IF(X123="","",X123*0.01788),"")</f>
        <v>2.2528800000000002</v>
      </c>
      <c r="AA123" s="56"/>
      <c r="AB123" s="57"/>
      <c r="AC123" s="166" t="s">
        <v>169</v>
      </c>
      <c r="AG123" s="67"/>
      <c r="AJ123" s="71" t="s">
        <v>71</v>
      </c>
      <c r="AK123" s="71">
        <v>1</v>
      </c>
      <c r="BB123" s="167" t="s">
        <v>82</v>
      </c>
      <c r="BM123" s="67">
        <f>IFERROR(X123*I123,"0")</f>
        <v>466.65359999999998</v>
      </c>
      <c r="BN123" s="67">
        <f>IFERROR(Y123*I123,"0")</f>
        <v>466.65359999999998</v>
      </c>
      <c r="BO123" s="67">
        <f>IFERROR(X123/J123,"0")</f>
        <v>1.8</v>
      </c>
      <c r="BP123" s="67">
        <f>IFERROR(Y123/J123,"0")</f>
        <v>1.8</v>
      </c>
    </row>
    <row r="124" spans="1:68" x14ac:dyDescent="0.2">
      <c r="A124" s="362"/>
      <c r="B124" s="356"/>
      <c r="C124" s="356"/>
      <c r="D124" s="356"/>
      <c r="E124" s="356"/>
      <c r="F124" s="356"/>
      <c r="G124" s="356"/>
      <c r="H124" s="356"/>
      <c r="I124" s="356"/>
      <c r="J124" s="356"/>
      <c r="K124" s="356"/>
      <c r="L124" s="356"/>
      <c r="M124" s="356"/>
      <c r="N124" s="356"/>
      <c r="O124" s="363"/>
      <c r="P124" s="352" t="s">
        <v>72</v>
      </c>
      <c r="Q124" s="353"/>
      <c r="R124" s="353"/>
      <c r="S124" s="353"/>
      <c r="T124" s="353"/>
      <c r="U124" s="353"/>
      <c r="V124" s="354"/>
      <c r="W124" s="37" t="s">
        <v>69</v>
      </c>
      <c r="X124" s="342">
        <f>IFERROR(SUM(X122:X123),"0")</f>
        <v>252</v>
      </c>
      <c r="Y124" s="342">
        <f>IFERROR(SUM(Y122:Y123),"0")</f>
        <v>252</v>
      </c>
      <c r="Z124" s="342">
        <f>IFERROR(IF(Z122="",0,Z122),"0")+IFERROR(IF(Z123="",0,Z123),"0")</f>
        <v>4.5057600000000004</v>
      </c>
      <c r="AA124" s="343"/>
      <c r="AB124" s="343"/>
      <c r="AC124" s="343"/>
    </row>
    <row r="125" spans="1:68" x14ac:dyDescent="0.2">
      <c r="A125" s="356"/>
      <c r="B125" s="356"/>
      <c r="C125" s="356"/>
      <c r="D125" s="356"/>
      <c r="E125" s="356"/>
      <c r="F125" s="356"/>
      <c r="G125" s="356"/>
      <c r="H125" s="356"/>
      <c r="I125" s="356"/>
      <c r="J125" s="356"/>
      <c r="K125" s="356"/>
      <c r="L125" s="356"/>
      <c r="M125" s="356"/>
      <c r="N125" s="356"/>
      <c r="O125" s="363"/>
      <c r="P125" s="352" t="s">
        <v>72</v>
      </c>
      <c r="Q125" s="353"/>
      <c r="R125" s="353"/>
      <c r="S125" s="353"/>
      <c r="T125" s="353"/>
      <c r="U125" s="353"/>
      <c r="V125" s="354"/>
      <c r="W125" s="37" t="s">
        <v>73</v>
      </c>
      <c r="X125" s="342">
        <f>IFERROR(SUMPRODUCT(X122:X123*H122:H123),"0")</f>
        <v>756</v>
      </c>
      <c r="Y125" s="342">
        <f>IFERROR(SUMPRODUCT(Y122:Y123*H122:H123),"0")</f>
        <v>756</v>
      </c>
      <c r="Z125" s="37"/>
      <c r="AA125" s="343"/>
      <c r="AB125" s="343"/>
      <c r="AC125" s="343"/>
    </row>
    <row r="126" spans="1:68" ht="16.5" customHeight="1" x14ac:dyDescent="0.25">
      <c r="A126" s="355" t="s">
        <v>222</v>
      </c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6"/>
      <c r="N126" s="356"/>
      <c r="O126" s="356"/>
      <c r="P126" s="356"/>
      <c r="Q126" s="356"/>
      <c r="R126" s="356"/>
      <c r="S126" s="356"/>
      <c r="T126" s="356"/>
      <c r="U126" s="356"/>
      <c r="V126" s="356"/>
      <c r="W126" s="356"/>
      <c r="X126" s="356"/>
      <c r="Y126" s="356"/>
      <c r="Z126" s="356"/>
      <c r="AA126" s="335"/>
      <c r="AB126" s="335"/>
      <c r="AC126" s="335"/>
    </row>
    <row r="127" spans="1:68" ht="14.25" customHeight="1" x14ac:dyDescent="0.25">
      <c r="A127" s="357" t="s">
        <v>143</v>
      </c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6"/>
      <c r="N127" s="356"/>
      <c r="O127" s="356"/>
      <c r="P127" s="356"/>
      <c r="Q127" s="356"/>
      <c r="R127" s="356"/>
      <c r="S127" s="356"/>
      <c r="T127" s="356"/>
      <c r="U127" s="356"/>
      <c r="V127" s="356"/>
      <c r="W127" s="356"/>
      <c r="X127" s="356"/>
      <c r="Y127" s="356"/>
      <c r="Z127" s="356"/>
      <c r="AA127" s="336"/>
      <c r="AB127" s="336"/>
      <c r="AC127" s="336"/>
    </row>
    <row r="128" spans="1:68" ht="27" customHeight="1" x14ac:dyDescent="0.25">
      <c r="A128" s="54" t="s">
        <v>223</v>
      </c>
      <c r="B128" s="54" t="s">
        <v>224</v>
      </c>
      <c r="C128" s="31">
        <v>4301135311</v>
      </c>
      <c r="D128" s="349">
        <v>4607111039095</v>
      </c>
      <c r="E128" s="350"/>
      <c r="F128" s="339">
        <v>0.25</v>
      </c>
      <c r="G128" s="32">
        <v>12</v>
      </c>
      <c r="H128" s="339">
        <v>3</v>
      </c>
      <c r="I128" s="339">
        <v>3.7480000000000002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3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45"/>
      <c r="R128" s="345"/>
      <c r="S128" s="345"/>
      <c r="T128" s="346"/>
      <c r="U128" s="34"/>
      <c r="V128" s="34"/>
      <c r="W128" s="35" t="s">
        <v>69</v>
      </c>
      <c r="X128" s="340">
        <v>0</v>
      </c>
      <c r="Y128" s="341">
        <f>IFERROR(IF(X128="","",X128),"")</f>
        <v>0</v>
      </c>
      <c r="Z128" s="36">
        <f>IFERROR(IF(X128="","",X128*0.01788),"")</f>
        <v>0</v>
      </c>
      <c r="AA128" s="56"/>
      <c r="AB128" s="57"/>
      <c r="AC128" s="168" t="s">
        <v>225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16.5" customHeight="1" x14ac:dyDescent="0.25">
      <c r="A129" s="54" t="s">
        <v>226</v>
      </c>
      <c r="B129" s="54" t="s">
        <v>227</v>
      </c>
      <c r="C129" s="31">
        <v>4301135534</v>
      </c>
      <c r="D129" s="349">
        <v>4607111034199</v>
      </c>
      <c r="E129" s="350"/>
      <c r="F129" s="339">
        <v>0.25</v>
      </c>
      <c r="G129" s="32">
        <v>12</v>
      </c>
      <c r="H129" s="339">
        <v>3</v>
      </c>
      <c r="I129" s="339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45"/>
      <c r="R129" s="345"/>
      <c r="S129" s="345"/>
      <c r="T129" s="346"/>
      <c r="U129" s="34"/>
      <c r="V129" s="34"/>
      <c r="W129" s="35" t="s">
        <v>69</v>
      </c>
      <c r="X129" s="340">
        <v>140</v>
      </c>
      <c r="Y129" s="341">
        <f>IFERROR(IF(X129="","",X129),"")</f>
        <v>140</v>
      </c>
      <c r="Z129" s="36">
        <f>IFERROR(IF(X129="","",X129*0.01788),"")</f>
        <v>2.5032000000000001</v>
      </c>
      <c r="AA129" s="56"/>
      <c r="AB129" s="57"/>
      <c r="AC129" s="170" t="s">
        <v>228</v>
      </c>
      <c r="AG129" s="67"/>
      <c r="AJ129" s="71" t="s">
        <v>71</v>
      </c>
      <c r="AK129" s="71">
        <v>1</v>
      </c>
      <c r="BB129" s="171" t="s">
        <v>82</v>
      </c>
      <c r="BM129" s="67">
        <f>IFERROR(X129*I129,"0")</f>
        <v>518.50400000000002</v>
      </c>
      <c r="BN129" s="67">
        <f>IFERROR(Y129*I129,"0")</f>
        <v>518.50400000000002</v>
      </c>
      <c r="BO129" s="67">
        <f>IFERROR(X129/J129,"0")</f>
        <v>2</v>
      </c>
      <c r="BP129" s="67">
        <f>IFERROR(Y129/J129,"0")</f>
        <v>2</v>
      </c>
    </row>
    <row r="130" spans="1:68" x14ac:dyDescent="0.2">
      <c r="A130" s="362"/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56"/>
      <c r="N130" s="356"/>
      <c r="O130" s="363"/>
      <c r="P130" s="352" t="s">
        <v>72</v>
      </c>
      <c r="Q130" s="353"/>
      <c r="R130" s="353"/>
      <c r="S130" s="353"/>
      <c r="T130" s="353"/>
      <c r="U130" s="353"/>
      <c r="V130" s="354"/>
      <c r="W130" s="37" t="s">
        <v>69</v>
      </c>
      <c r="X130" s="342">
        <f>IFERROR(SUM(X128:X129),"0")</f>
        <v>140</v>
      </c>
      <c r="Y130" s="342">
        <f>IFERROR(SUM(Y128:Y129),"0")</f>
        <v>140</v>
      </c>
      <c r="Z130" s="342">
        <f>IFERROR(IF(Z128="",0,Z128),"0")+IFERROR(IF(Z129="",0,Z129),"0")</f>
        <v>2.5032000000000001</v>
      </c>
      <c r="AA130" s="343"/>
      <c r="AB130" s="343"/>
      <c r="AC130" s="343"/>
    </row>
    <row r="131" spans="1:68" x14ac:dyDescent="0.2">
      <c r="A131" s="356"/>
      <c r="B131" s="356"/>
      <c r="C131" s="356"/>
      <c r="D131" s="356"/>
      <c r="E131" s="356"/>
      <c r="F131" s="356"/>
      <c r="G131" s="356"/>
      <c r="H131" s="356"/>
      <c r="I131" s="356"/>
      <c r="J131" s="356"/>
      <c r="K131" s="356"/>
      <c r="L131" s="356"/>
      <c r="M131" s="356"/>
      <c r="N131" s="356"/>
      <c r="O131" s="363"/>
      <c r="P131" s="352" t="s">
        <v>72</v>
      </c>
      <c r="Q131" s="353"/>
      <c r="R131" s="353"/>
      <c r="S131" s="353"/>
      <c r="T131" s="353"/>
      <c r="U131" s="353"/>
      <c r="V131" s="354"/>
      <c r="W131" s="37" t="s">
        <v>73</v>
      </c>
      <c r="X131" s="342">
        <f>IFERROR(SUMPRODUCT(X128:X129*H128:H129),"0")</f>
        <v>420</v>
      </c>
      <c r="Y131" s="342">
        <f>IFERROR(SUMPRODUCT(Y128:Y129*H128:H129),"0")</f>
        <v>420</v>
      </c>
      <c r="Z131" s="37"/>
      <c r="AA131" s="343"/>
      <c r="AB131" s="343"/>
      <c r="AC131" s="343"/>
    </row>
    <row r="132" spans="1:68" ht="16.5" customHeight="1" x14ac:dyDescent="0.25">
      <c r="A132" s="355" t="s">
        <v>229</v>
      </c>
      <c r="B132" s="356"/>
      <c r="C132" s="356"/>
      <c r="D132" s="356"/>
      <c r="E132" s="356"/>
      <c r="F132" s="356"/>
      <c r="G132" s="356"/>
      <c r="H132" s="356"/>
      <c r="I132" s="356"/>
      <c r="J132" s="356"/>
      <c r="K132" s="356"/>
      <c r="L132" s="356"/>
      <c r="M132" s="356"/>
      <c r="N132" s="356"/>
      <c r="O132" s="356"/>
      <c r="P132" s="356"/>
      <c r="Q132" s="356"/>
      <c r="R132" s="356"/>
      <c r="S132" s="356"/>
      <c r="T132" s="356"/>
      <c r="U132" s="356"/>
      <c r="V132" s="356"/>
      <c r="W132" s="356"/>
      <c r="X132" s="356"/>
      <c r="Y132" s="356"/>
      <c r="Z132" s="356"/>
      <c r="AA132" s="335"/>
      <c r="AB132" s="335"/>
      <c r="AC132" s="335"/>
    </row>
    <row r="133" spans="1:68" ht="14.25" customHeight="1" x14ac:dyDescent="0.25">
      <c r="A133" s="357" t="s">
        <v>143</v>
      </c>
      <c r="B133" s="356"/>
      <c r="C133" s="356"/>
      <c r="D133" s="356"/>
      <c r="E133" s="356"/>
      <c r="F133" s="356"/>
      <c r="G133" s="356"/>
      <c r="H133" s="356"/>
      <c r="I133" s="356"/>
      <c r="J133" s="356"/>
      <c r="K133" s="356"/>
      <c r="L133" s="356"/>
      <c r="M133" s="356"/>
      <c r="N133" s="356"/>
      <c r="O133" s="356"/>
      <c r="P133" s="356"/>
      <c r="Q133" s="356"/>
      <c r="R133" s="356"/>
      <c r="S133" s="356"/>
      <c r="T133" s="356"/>
      <c r="U133" s="356"/>
      <c r="V133" s="356"/>
      <c r="W133" s="356"/>
      <c r="X133" s="356"/>
      <c r="Y133" s="356"/>
      <c r="Z133" s="356"/>
      <c r="AA133" s="336"/>
      <c r="AB133" s="336"/>
      <c r="AC133" s="336"/>
    </row>
    <row r="134" spans="1:68" ht="27" customHeight="1" x14ac:dyDescent="0.25">
      <c r="A134" s="54" t="s">
        <v>230</v>
      </c>
      <c r="B134" s="54" t="s">
        <v>231</v>
      </c>
      <c r="C134" s="31">
        <v>4301135275</v>
      </c>
      <c r="D134" s="349">
        <v>4607111034380</v>
      </c>
      <c r="E134" s="350"/>
      <c r="F134" s="339">
        <v>0.25</v>
      </c>
      <c r="G134" s="32">
        <v>12</v>
      </c>
      <c r="H134" s="339">
        <v>3</v>
      </c>
      <c r="I134" s="339">
        <v>3.28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5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4" s="345"/>
      <c r="R134" s="345"/>
      <c r="S134" s="345"/>
      <c r="T134" s="346"/>
      <c r="U134" s="34"/>
      <c r="V134" s="34"/>
      <c r="W134" s="35" t="s">
        <v>69</v>
      </c>
      <c r="X134" s="340">
        <v>70</v>
      </c>
      <c r="Y134" s="341">
        <f>IFERROR(IF(X134="","",X134),"")</f>
        <v>70</v>
      </c>
      <c r="Z134" s="36">
        <f>IFERROR(IF(X134="","",X134*0.01788),"")</f>
        <v>1.2516</v>
      </c>
      <c r="AA134" s="56"/>
      <c r="AB134" s="57"/>
      <c r="AC134" s="172" t="s">
        <v>232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229.6</v>
      </c>
      <c r="BN134" s="67">
        <f>IFERROR(Y134*I134,"0")</f>
        <v>229.6</v>
      </c>
      <c r="BO134" s="67">
        <f>IFERROR(X134/J134,"0")</f>
        <v>1</v>
      </c>
      <c r="BP134" s="67">
        <f>IFERROR(Y134/J134,"0")</f>
        <v>1</v>
      </c>
    </row>
    <row r="135" spans="1:68" ht="27" customHeight="1" x14ac:dyDescent="0.25">
      <c r="A135" s="54" t="s">
        <v>233</v>
      </c>
      <c r="B135" s="54" t="s">
        <v>234</v>
      </c>
      <c r="C135" s="31">
        <v>4301135277</v>
      </c>
      <c r="D135" s="349">
        <v>4607111034397</v>
      </c>
      <c r="E135" s="350"/>
      <c r="F135" s="339">
        <v>0.25</v>
      </c>
      <c r="G135" s="32">
        <v>12</v>
      </c>
      <c r="H135" s="339">
        <v>3</v>
      </c>
      <c r="I135" s="339">
        <v>3.28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5" s="345"/>
      <c r="R135" s="345"/>
      <c r="S135" s="345"/>
      <c r="T135" s="346"/>
      <c r="U135" s="34"/>
      <c r="V135" s="34"/>
      <c r="W135" s="35" t="s">
        <v>69</v>
      </c>
      <c r="X135" s="340">
        <v>0</v>
      </c>
      <c r="Y135" s="341">
        <f>IFERROR(IF(X135="","",X135),"")</f>
        <v>0</v>
      </c>
      <c r="Z135" s="36">
        <f>IFERROR(IF(X135="","",X135*0.01788),"")</f>
        <v>0</v>
      </c>
      <c r="AA135" s="56"/>
      <c r="AB135" s="57"/>
      <c r="AC135" s="174" t="s">
        <v>219</v>
      </c>
      <c r="AG135" s="67"/>
      <c r="AJ135" s="71" t="s">
        <v>71</v>
      </c>
      <c r="AK135" s="71">
        <v>1</v>
      </c>
      <c r="BB135" s="175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62"/>
      <c r="B136" s="356"/>
      <c r="C136" s="356"/>
      <c r="D136" s="356"/>
      <c r="E136" s="356"/>
      <c r="F136" s="356"/>
      <c r="G136" s="356"/>
      <c r="H136" s="356"/>
      <c r="I136" s="356"/>
      <c r="J136" s="356"/>
      <c r="K136" s="356"/>
      <c r="L136" s="356"/>
      <c r="M136" s="356"/>
      <c r="N136" s="356"/>
      <c r="O136" s="363"/>
      <c r="P136" s="352" t="s">
        <v>72</v>
      </c>
      <c r="Q136" s="353"/>
      <c r="R136" s="353"/>
      <c r="S136" s="353"/>
      <c r="T136" s="353"/>
      <c r="U136" s="353"/>
      <c r="V136" s="354"/>
      <c r="W136" s="37" t="s">
        <v>69</v>
      </c>
      <c r="X136" s="342">
        <f>IFERROR(SUM(X134:X135),"0")</f>
        <v>70</v>
      </c>
      <c r="Y136" s="342">
        <f>IFERROR(SUM(Y134:Y135),"0")</f>
        <v>70</v>
      </c>
      <c r="Z136" s="342">
        <f>IFERROR(IF(Z134="",0,Z134),"0")+IFERROR(IF(Z135="",0,Z135),"0")</f>
        <v>1.2516</v>
      </c>
      <c r="AA136" s="343"/>
      <c r="AB136" s="343"/>
      <c r="AC136" s="343"/>
    </row>
    <row r="137" spans="1:68" x14ac:dyDescent="0.2">
      <c r="A137" s="356"/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63"/>
      <c r="P137" s="352" t="s">
        <v>72</v>
      </c>
      <c r="Q137" s="353"/>
      <c r="R137" s="353"/>
      <c r="S137" s="353"/>
      <c r="T137" s="353"/>
      <c r="U137" s="353"/>
      <c r="V137" s="354"/>
      <c r="W137" s="37" t="s">
        <v>73</v>
      </c>
      <c r="X137" s="342">
        <f>IFERROR(SUMPRODUCT(X134:X135*H134:H135),"0")</f>
        <v>210</v>
      </c>
      <c r="Y137" s="342">
        <f>IFERROR(SUMPRODUCT(Y134:Y135*H134:H135),"0")</f>
        <v>210</v>
      </c>
      <c r="Z137" s="37"/>
      <c r="AA137" s="343"/>
      <c r="AB137" s="343"/>
      <c r="AC137" s="343"/>
    </row>
    <row r="138" spans="1:68" ht="16.5" customHeight="1" x14ac:dyDescent="0.25">
      <c r="A138" s="355" t="s">
        <v>235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56"/>
      <c r="Z138" s="356"/>
      <c r="AA138" s="335"/>
      <c r="AB138" s="335"/>
      <c r="AC138" s="335"/>
    </row>
    <row r="139" spans="1:68" ht="14.25" customHeight="1" x14ac:dyDescent="0.25">
      <c r="A139" s="357" t="s">
        <v>143</v>
      </c>
      <c r="B139" s="356"/>
      <c r="C139" s="356"/>
      <c r="D139" s="356"/>
      <c r="E139" s="356"/>
      <c r="F139" s="356"/>
      <c r="G139" s="356"/>
      <c r="H139" s="356"/>
      <c r="I139" s="356"/>
      <c r="J139" s="356"/>
      <c r="K139" s="356"/>
      <c r="L139" s="356"/>
      <c r="M139" s="356"/>
      <c r="N139" s="356"/>
      <c r="O139" s="356"/>
      <c r="P139" s="356"/>
      <c r="Q139" s="356"/>
      <c r="R139" s="356"/>
      <c r="S139" s="356"/>
      <c r="T139" s="356"/>
      <c r="U139" s="356"/>
      <c r="V139" s="356"/>
      <c r="W139" s="356"/>
      <c r="X139" s="356"/>
      <c r="Y139" s="356"/>
      <c r="Z139" s="356"/>
      <c r="AA139" s="336"/>
      <c r="AB139" s="336"/>
      <c r="AC139" s="336"/>
    </row>
    <row r="140" spans="1:68" ht="27" customHeight="1" x14ac:dyDescent="0.25">
      <c r="A140" s="54" t="s">
        <v>236</v>
      </c>
      <c r="B140" s="54" t="s">
        <v>237</v>
      </c>
      <c r="C140" s="31">
        <v>4301135570</v>
      </c>
      <c r="D140" s="349">
        <v>4607111035806</v>
      </c>
      <c r="E140" s="350"/>
      <c r="F140" s="339">
        <v>0.25</v>
      </c>
      <c r="G140" s="32">
        <v>12</v>
      </c>
      <c r="H140" s="339">
        <v>3</v>
      </c>
      <c r="I140" s="339">
        <v>3.7035999999999998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57" t="s">
        <v>238</v>
      </c>
      <c r="Q140" s="345"/>
      <c r="R140" s="345"/>
      <c r="S140" s="345"/>
      <c r="T140" s="346"/>
      <c r="U140" s="34"/>
      <c r="V140" s="34"/>
      <c r="W140" s="35" t="s">
        <v>69</v>
      </c>
      <c r="X140" s="340">
        <v>0</v>
      </c>
      <c r="Y140" s="341">
        <f>IFERROR(IF(X140="","",X140),"")</f>
        <v>0</v>
      </c>
      <c r="Z140" s="36">
        <f>IFERROR(IF(X140="","",X140*0.01788),"")</f>
        <v>0</v>
      </c>
      <c r="AA140" s="56"/>
      <c r="AB140" s="57"/>
      <c r="AC140" s="176" t="s">
        <v>239</v>
      </c>
      <c r="AG140" s="67"/>
      <c r="AJ140" s="71" t="s">
        <v>71</v>
      </c>
      <c r="AK140" s="71">
        <v>1</v>
      </c>
      <c r="BB140" s="177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62"/>
      <c r="B141" s="356"/>
      <c r="C141" s="356"/>
      <c r="D141" s="356"/>
      <c r="E141" s="356"/>
      <c r="F141" s="356"/>
      <c r="G141" s="356"/>
      <c r="H141" s="356"/>
      <c r="I141" s="356"/>
      <c r="J141" s="356"/>
      <c r="K141" s="356"/>
      <c r="L141" s="356"/>
      <c r="M141" s="356"/>
      <c r="N141" s="356"/>
      <c r="O141" s="363"/>
      <c r="P141" s="352" t="s">
        <v>72</v>
      </c>
      <c r="Q141" s="353"/>
      <c r="R141" s="353"/>
      <c r="S141" s="353"/>
      <c r="T141" s="353"/>
      <c r="U141" s="353"/>
      <c r="V141" s="354"/>
      <c r="W141" s="37" t="s">
        <v>69</v>
      </c>
      <c r="X141" s="342">
        <f>IFERROR(SUM(X140:X140),"0")</f>
        <v>0</v>
      </c>
      <c r="Y141" s="342">
        <f>IFERROR(SUM(Y140:Y140),"0")</f>
        <v>0</v>
      </c>
      <c r="Z141" s="342">
        <f>IFERROR(IF(Z140="",0,Z140),"0")</f>
        <v>0</v>
      </c>
      <c r="AA141" s="343"/>
      <c r="AB141" s="343"/>
      <c r="AC141" s="343"/>
    </row>
    <row r="142" spans="1:68" x14ac:dyDescent="0.2">
      <c r="A142" s="356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  <c r="N142" s="356"/>
      <c r="O142" s="363"/>
      <c r="P142" s="352" t="s">
        <v>72</v>
      </c>
      <c r="Q142" s="353"/>
      <c r="R142" s="353"/>
      <c r="S142" s="353"/>
      <c r="T142" s="353"/>
      <c r="U142" s="353"/>
      <c r="V142" s="354"/>
      <c r="W142" s="37" t="s">
        <v>73</v>
      </c>
      <c r="X142" s="342">
        <f>IFERROR(SUMPRODUCT(X140:X140*H140:H140),"0")</f>
        <v>0</v>
      </c>
      <c r="Y142" s="342">
        <f>IFERROR(SUMPRODUCT(Y140:Y140*H140:H140),"0")</f>
        <v>0</v>
      </c>
      <c r="Z142" s="37"/>
      <c r="AA142" s="343"/>
      <c r="AB142" s="343"/>
      <c r="AC142" s="343"/>
    </row>
    <row r="143" spans="1:68" ht="16.5" customHeight="1" x14ac:dyDescent="0.25">
      <c r="A143" s="355" t="s">
        <v>240</v>
      </c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6"/>
      <c r="N143" s="356"/>
      <c r="O143" s="356"/>
      <c r="P143" s="356"/>
      <c r="Q143" s="356"/>
      <c r="R143" s="356"/>
      <c r="S143" s="356"/>
      <c r="T143" s="356"/>
      <c r="U143" s="356"/>
      <c r="V143" s="356"/>
      <c r="W143" s="356"/>
      <c r="X143" s="356"/>
      <c r="Y143" s="356"/>
      <c r="Z143" s="356"/>
      <c r="AA143" s="335"/>
      <c r="AB143" s="335"/>
      <c r="AC143" s="335"/>
    </row>
    <row r="144" spans="1:68" ht="14.25" customHeight="1" x14ac:dyDescent="0.25">
      <c r="A144" s="357" t="s">
        <v>143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56"/>
      <c r="Z144" s="356"/>
      <c r="AA144" s="336"/>
      <c r="AB144" s="336"/>
      <c r="AC144" s="336"/>
    </row>
    <row r="145" spans="1:68" ht="16.5" customHeight="1" x14ac:dyDescent="0.25">
      <c r="A145" s="54" t="s">
        <v>241</v>
      </c>
      <c r="B145" s="54" t="s">
        <v>242</v>
      </c>
      <c r="C145" s="31">
        <v>4301135596</v>
      </c>
      <c r="D145" s="349">
        <v>4607111039613</v>
      </c>
      <c r="E145" s="350"/>
      <c r="F145" s="339">
        <v>0.09</v>
      </c>
      <c r="G145" s="32">
        <v>30</v>
      </c>
      <c r="H145" s="339">
        <v>2.7</v>
      </c>
      <c r="I145" s="339">
        <v>3.09</v>
      </c>
      <c r="J145" s="32">
        <v>126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45"/>
      <c r="R145" s="345"/>
      <c r="S145" s="345"/>
      <c r="T145" s="346"/>
      <c r="U145" s="34"/>
      <c r="V145" s="34"/>
      <c r="W145" s="35" t="s">
        <v>69</v>
      </c>
      <c r="X145" s="340">
        <v>0</v>
      </c>
      <c r="Y145" s="341">
        <f>IFERROR(IF(X145="","",X145),"")</f>
        <v>0</v>
      </c>
      <c r="Z145" s="36">
        <f>IFERROR(IF(X145="","",X145*0.00936),"")</f>
        <v>0</v>
      </c>
      <c r="AA145" s="56"/>
      <c r="AB145" s="57"/>
      <c r="AC145" s="178" t="s">
        <v>225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62"/>
      <c r="B146" s="356"/>
      <c r="C146" s="356"/>
      <c r="D146" s="356"/>
      <c r="E146" s="356"/>
      <c r="F146" s="356"/>
      <c r="G146" s="356"/>
      <c r="H146" s="356"/>
      <c r="I146" s="356"/>
      <c r="J146" s="356"/>
      <c r="K146" s="356"/>
      <c r="L146" s="356"/>
      <c r="M146" s="356"/>
      <c r="N146" s="356"/>
      <c r="O146" s="363"/>
      <c r="P146" s="352" t="s">
        <v>72</v>
      </c>
      <c r="Q146" s="353"/>
      <c r="R146" s="353"/>
      <c r="S146" s="353"/>
      <c r="T146" s="353"/>
      <c r="U146" s="353"/>
      <c r="V146" s="354"/>
      <c r="W146" s="37" t="s">
        <v>69</v>
      </c>
      <c r="X146" s="342">
        <f>IFERROR(SUM(X145:X145),"0")</f>
        <v>0</v>
      </c>
      <c r="Y146" s="342">
        <f>IFERROR(SUM(Y145:Y145),"0")</f>
        <v>0</v>
      </c>
      <c r="Z146" s="342">
        <f>IFERROR(IF(Z145="",0,Z145),"0")</f>
        <v>0</v>
      </c>
      <c r="AA146" s="343"/>
      <c r="AB146" s="343"/>
      <c r="AC146" s="343"/>
    </row>
    <row r="147" spans="1:68" x14ac:dyDescent="0.2">
      <c r="A147" s="356"/>
      <c r="B147" s="356"/>
      <c r="C147" s="356"/>
      <c r="D147" s="356"/>
      <c r="E147" s="356"/>
      <c r="F147" s="356"/>
      <c r="G147" s="356"/>
      <c r="H147" s="356"/>
      <c r="I147" s="356"/>
      <c r="J147" s="356"/>
      <c r="K147" s="356"/>
      <c r="L147" s="356"/>
      <c r="M147" s="356"/>
      <c r="N147" s="356"/>
      <c r="O147" s="363"/>
      <c r="P147" s="352" t="s">
        <v>72</v>
      </c>
      <c r="Q147" s="353"/>
      <c r="R147" s="353"/>
      <c r="S147" s="353"/>
      <c r="T147" s="353"/>
      <c r="U147" s="353"/>
      <c r="V147" s="354"/>
      <c r="W147" s="37" t="s">
        <v>73</v>
      </c>
      <c r="X147" s="342">
        <f>IFERROR(SUMPRODUCT(X145:X145*H145:H145),"0")</f>
        <v>0</v>
      </c>
      <c r="Y147" s="342">
        <f>IFERROR(SUMPRODUCT(Y145:Y145*H145:H145),"0")</f>
        <v>0</v>
      </c>
      <c r="Z147" s="37"/>
      <c r="AA147" s="343"/>
      <c r="AB147" s="343"/>
      <c r="AC147" s="343"/>
    </row>
    <row r="148" spans="1:68" ht="16.5" customHeight="1" x14ac:dyDescent="0.25">
      <c r="A148" s="355" t="s">
        <v>243</v>
      </c>
      <c r="B148" s="356"/>
      <c r="C148" s="356"/>
      <c r="D148" s="356"/>
      <c r="E148" s="356"/>
      <c r="F148" s="356"/>
      <c r="G148" s="356"/>
      <c r="H148" s="356"/>
      <c r="I148" s="356"/>
      <c r="J148" s="356"/>
      <c r="K148" s="356"/>
      <c r="L148" s="356"/>
      <c r="M148" s="356"/>
      <c r="N148" s="356"/>
      <c r="O148" s="356"/>
      <c r="P148" s="356"/>
      <c r="Q148" s="356"/>
      <c r="R148" s="356"/>
      <c r="S148" s="356"/>
      <c r="T148" s="356"/>
      <c r="U148" s="356"/>
      <c r="V148" s="356"/>
      <c r="W148" s="356"/>
      <c r="X148" s="356"/>
      <c r="Y148" s="356"/>
      <c r="Z148" s="356"/>
      <c r="AA148" s="335"/>
      <c r="AB148" s="335"/>
      <c r="AC148" s="335"/>
    </row>
    <row r="149" spans="1:68" ht="14.25" customHeight="1" x14ac:dyDescent="0.25">
      <c r="A149" s="357" t="s">
        <v>244</v>
      </c>
      <c r="B149" s="356"/>
      <c r="C149" s="356"/>
      <c r="D149" s="356"/>
      <c r="E149" s="356"/>
      <c r="F149" s="356"/>
      <c r="G149" s="356"/>
      <c r="H149" s="356"/>
      <c r="I149" s="356"/>
      <c r="J149" s="356"/>
      <c r="K149" s="356"/>
      <c r="L149" s="356"/>
      <c r="M149" s="356"/>
      <c r="N149" s="356"/>
      <c r="O149" s="356"/>
      <c r="P149" s="356"/>
      <c r="Q149" s="356"/>
      <c r="R149" s="356"/>
      <c r="S149" s="356"/>
      <c r="T149" s="356"/>
      <c r="U149" s="356"/>
      <c r="V149" s="356"/>
      <c r="W149" s="356"/>
      <c r="X149" s="356"/>
      <c r="Y149" s="356"/>
      <c r="Z149" s="356"/>
      <c r="AA149" s="336"/>
      <c r="AB149" s="336"/>
      <c r="AC149" s="336"/>
    </row>
    <row r="150" spans="1:68" ht="27" customHeight="1" x14ac:dyDescent="0.25">
      <c r="A150" s="54" t="s">
        <v>245</v>
      </c>
      <c r="B150" s="54" t="s">
        <v>246</v>
      </c>
      <c r="C150" s="31">
        <v>4301071054</v>
      </c>
      <c r="D150" s="349">
        <v>4607111035639</v>
      </c>
      <c r="E150" s="350"/>
      <c r="F150" s="339">
        <v>0.2</v>
      </c>
      <c r="G150" s="32">
        <v>8</v>
      </c>
      <c r="H150" s="339">
        <v>1.6</v>
      </c>
      <c r="I150" s="339">
        <v>2.12</v>
      </c>
      <c r="J150" s="32">
        <v>72</v>
      </c>
      <c r="K150" s="32" t="s">
        <v>247</v>
      </c>
      <c r="L150" s="32" t="s">
        <v>67</v>
      </c>
      <c r="M150" s="33" t="s">
        <v>68</v>
      </c>
      <c r="N150" s="33"/>
      <c r="O150" s="32">
        <v>180</v>
      </c>
      <c r="P150" s="37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0" s="345"/>
      <c r="R150" s="345"/>
      <c r="S150" s="345"/>
      <c r="T150" s="346"/>
      <c r="U150" s="34"/>
      <c r="V150" s="34"/>
      <c r="W150" s="35" t="s">
        <v>69</v>
      </c>
      <c r="X150" s="340">
        <v>0</v>
      </c>
      <c r="Y150" s="341">
        <f>IFERROR(IF(X150="","",X150),"")</f>
        <v>0</v>
      </c>
      <c r="Z150" s="36">
        <f>IFERROR(IF(X150="","",X150*0.01157),"")</f>
        <v>0</v>
      </c>
      <c r="AA150" s="56"/>
      <c r="AB150" s="57"/>
      <c r="AC150" s="180" t="s">
        <v>248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27" customHeight="1" x14ac:dyDescent="0.25">
      <c r="A151" s="54" t="s">
        <v>249</v>
      </c>
      <c r="B151" s="54" t="s">
        <v>250</v>
      </c>
      <c r="C151" s="31">
        <v>4301135540</v>
      </c>
      <c r="D151" s="349">
        <v>4607111035646</v>
      </c>
      <c r="E151" s="350"/>
      <c r="F151" s="339">
        <v>0.2</v>
      </c>
      <c r="G151" s="32">
        <v>8</v>
      </c>
      <c r="H151" s="339">
        <v>1.6</v>
      </c>
      <c r="I151" s="339">
        <v>2.12</v>
      </c>
      <c r="J151" s="32">
        <v>72</v>
      </c>
      <c r="K151" s="32" t="s">
        <v>247</v>
      </c>
      <c r="L151" s="32" t="s">
        <v>67</v>
      </c>
      <c r="M151" s="33" t="s">
        <v>68</v>
      </c>
      <c r="N151" s="33"/>
      <c r="O151" s="32">
        <v>180</v>
      </c>
      <c r="P151" s="56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45"/>
      <c r="R151" s="345"/>
      <c r="S151" s="345"/>
      <c r="T151" s="346"/>
      <c r="U151" s="34"/>
      <c r="V151" s="34"/>
      <c r="W151" s="35" t="s">
        <v>69</v>
      </c>
      <c r="X151" s="340">
        <v>0</v>
      </c>
      <c r="Y151" s="341">
        <f>IFERROR(IF(X151="","",X151),"")</f>
        <v>0</v>
      </c>
      <c r="Z151" s="36">
        <f>IFERROR(IF(X151="","",X151*0.01157),"")</f>
        <v>0</v>
      </c>
      <c r="AA151" s="56"/>
      <c r="AB151" s="57"/>
      <c r="AC151" s="182" t="s">
        <v>248</v>
      </c>
      <c r="AG151" s="67"/>
      <c r="AJ151" s="71" t="s">
        <v>71</v>
      </c>
      <c r="AK151" s="71">
        <v>1</v>
      </c>
      <c r="BB151" s="183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62"/>
      <c r="B152" s="356"/>
      <c r="C152" s="356"/>
      <c r="D152" s="356"/>
      <c r="E152" s="356"/>
      <c r="F152" s="356"/>
      <c r="G152" s="356"/>
      <c r="H152" s="356"/>
      <c r="I152" s="356"/>
      <c r="J152" s="356"/>
      <c r="K152" s="356"/>
      <c r="L152" s="356"/>
      <c r="M152" s="356"/>
      <c r="N152" s="356"/>
      <c r="O152" s="363"/>
      <c r="P152" s="352" t="s">
        <v>72</v>
      </c>
      <c r="Q152" s="353"/>
      <c r="R152" s="353"/>
      <c r="S152" s="353"/>
      <c r="T152" s="353"/>
      <c r="U152" s="353"/>
      <c r="V152" s="354"/>
      <c r="W152" s="37" t="s">
        <v>69</v>
      </c>
      <c r="X152" s="342">
        <f>IFERROR(SUM(X150:X151),"0")</f>
        <v>0</v>
      </c>
      <c r="Y152" s="342">
        <f>IFERROR(SUM(Y150:Y151),"0")</f>
        <v>0</v>
      </c>
      <c r="Z152" s="342">
        <f>IFERROR(IF(Z150="",0,Z150),"0")+IFERROR(IF(Z151="",0,Z151),"0")</f>
        <v>0</v>
      </c>
      <c r="AA152" s="343"/>
      <c r="AB152" s="343"/>
      <c r="AC152" s="343"/>
    </row>
    <row r="153" spans="1:68" x14ac:dyDescent="0.2">
      <c r="A153" s="356"/>
      <c r="B153" s="356"/>
      <c r="C153" s="356"/>
      <c r="D153" s="356"/>
      <c r="E153" s="356"/>
      <c r="F153" s="356"/>
      <c r="G153" s="356"/>
      <c r="H153" s="356"/>
      <c r="I153" s="356"/>
      <c r="J153" s="356"/>
      <c r="K153" s="356"/>
      <c r="L153" s="356"/>
      <c r="M153" s="356"/>
      <c r="N153" s="356"/>
      <c r="O153" s="363"/>
      <c r="P153" s="352" t="s">
        <v>72</v>
      </c>
      <c r="Q153" s="353"/>
      <c r="R153" s="353"/>
      <c r="S153" s="353"/>
      <c r="T153" s="353"/>
      <c r="U153" s="353"/>
      <c r="V153" s="354"/>
      <c r="W153" s="37" t="s">
        <v>73</v>
      </c>
      <c r="X153" s="342">
        <f>IFERROR(SUMPRODUCT(X150:X151*H150:H151),"0")</f>
        <v>0</v>
      </c>
      <c r="Y153" s="342">
        <f>IFERROR(SUMPRODUCT(Y150:Y151*H150:H151),"0")</f>
        <v>0</v>
      </c>
      <c r="Z153" s="37"/>
      <c r="AA153" s="343"/>
      <c r="AB153" s="343"/>
      <c r="AC153" s="343"/>
    </row>
    <row r="154" spans="1:68" ht="16.5" customHeight="1" x14ac:dyDescent="0.25">
      <c r="A154" s="355" t="s">
        <v>251</v>
      </c>
      <c r="B154" s="356"/>
      <c r="C154" s="356"/>
      <c r="D154" s="356"/>
      <c r="E154" s="356"/>
      <c r="F154" s="356"/>
      <c r="G154" s="356"/>
      <c r="H154" s="356"/>
      <c r="I154" s="356"/>
      <c r="J154" s="356"/>
      <c r="K154" s="356"/>
      <c r="L154" s="356"/>
      <c r="M154" s="356"/>
      <c r="N154" s="356"/>
      <c r="O154" s="356"/>
      <c r="P154" s="356"/>
      <c r="Q154" s="356"/>
      <c r="R154" s="356"/>
      <c r="S154" s="356"/>
      <c r="T154" s="356"/>
      <c r="U154" s="356"/>
      <c r="V154" s="356"/>
      <c r="W154" s="356"/>
      <c r="X154" s="356"/>
      <c r="Y154" s="356"/>
      <c r="Z154" s="356"/>
      <c r="AA154" s="335"/>
      <c r="AB154" s="335"/>
      <c r="AC154" s="335"/>
    </row>
    <row r="155" spans="1:68" ht="14.25" customHeight="1" x14ac:dyDescent="0.25">
      <c r="A155" s="357" t="s">
        <v>143</v>
      </c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6"/>
      <c r="N155" s="356"/>
      <c r="O155" s="356"/>
      <c r="P155" s="356"/>
      <c r="Q155" s="356"/>
      <c r="R155" s="356"/>
      <c r="S155" s="356"/>
      <c r="T155" s="356"/>
      <c r="U155" s="356"/>
      <c r="V155" s="356"/>
      <c r="W155" s="356"/>
      <c r="X155" s="356"/>
      <c r="Y155" s="356"/>
      <c r="Z155" s="356"/>
      <c r="AA155" s="336"/>
      <c r="AB155" s="336"/>
      <c r="AC155" s="336"/>
    </row>
    <row r="156" spans="1:68" ht="27" customHeight="1" x14ac:dyDescent="0.25">
      <c r="A156" s="54" t="s">
        <v>252</v>
      </c>
      <c r="B156" s="54" t="s">
        <v>253</v>
      </c>
      <c r="C156" s="31">
        <v>4301135281</v>
      </c>
      <c r="D156" s="349">
        <v>4607111036568</v>
      </c>
      <c r="E156" s="350"/>
      <c r="F156" s="339">
        <v>0.28000000000000003</v>
      </c>
      <c r="G156" s="32">
        <v>6</v>
      </c>
      <c r="H156" s="339">
        <v>1.68</v>
      </c>
      <c r="I156" s="339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8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6" s="345"/>
      <c r="R156" s="345"/>
      <c r="S156" s="345"/>
      <c r="T156" s="346"/>
      <c r="U156" s="34"/>
      <c r="V156" s="34"/>
      <c r="W156" s="35" t="s">
        <v>69</v>
      </c>
      <c r="X156" s="340">
        <v>0</v>
      </c>
      <c r="Y156" s="341">
        <f>IFERROR(IF(X156="","",X156),"")</f>
        <v>0</v>
      </c>
      <c r="Z156" s="36">
        <f>IFERROR(IF(X156="","",X156*0.00941),"")</f>
        <v>0</v>
      </c>
      <c r="AA156" s="56"/>
      <c r="AB156" s="57"/>
      <c r="AC156" s="184" t="s">
        <v>254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62"/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63"/>
      <c r="P157" s="352" t="s">
        <v>72</v>
      </c>
      <c r="Q157" s="353"/>
      <c r="R157" s="353"/>
      <c r="S157" s="353"/>
      <c r="T157" s="353"/>
      <c r="U157" s="353"/>
      <c r="V157" s="354"/>
      <c r="W157" s="37" t="s">
        <v>69</v>
      </c>
      <c r="X157" s="342">
        <f>IFERROR(SUM(X156:X156),"0")</f>
        <v>0</v>
      </c>
      <c r="Y157" s="342">
        <f>IFERROR(SUM(Y156:Y156),"0")</f>
        <v>0</v>
      </c>
      <c r="Z157" s="342">
        <f>IFERROR(IF(Z156="",0,Z156),"0")</f>
        <v>0</v>
      </c>
      <c r="AA157" s="343"/>
      <c r="AB157" s="343"/>
      <c r="AC157" s="343"/>
    </row>
    <row r="158" spans="1:68" x14ac:dyDescent="0.2">
      <c r="A158" s="356"/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63"/>
      <c r="P158" s="352" t="s">
        <v>72</v>
      </c>
      <c r="Q158" s="353"/>
      <c r="R158" s="353"/>
      <c r="S158" s="353"/>
      <c r="T158" s="353"/>
      <c r="U158" s="353"/>
      <c r="V158" s="354"/>
      <c r="W158" s="37" t="s">
        <v>73</v>
      </c>
      <c r="X158" s="342">
        <f>IFERROR(SUMPRODUCT(X156:X156*H156:H156),"0")</f>
        <v>0</v>
      </c>
      <c r="Y158" s="342">
        <f>IFERROR(SUMPRODUCT(Y156:Y156*H156:H156),"0")</f>
        <v>0</v>
      </c>
      <c r="Z158" s="37"/>
      <c r="AA158" s="343"/>
      <c r="AB158" s="343"/>
      <c r="AC158" s="343"/>
    </row>
    <row r="159" spans="1:68" ht="27.75" customHeight="1" x14ac:dyDescent="0.2">
      <c r="A159" s="358" t="s">
        <v>255</v>
      </c>
      <c r="B159" s="359"/>
      <c r="C159" s="359"/>
      <c r="D159" s="359"/>
      <c r="E159" s="359"/>
      <c r="F159" s="359"/>
      <c r="G159" s="359"/>
      <c r="H159" s="359"/>
      <c r="I159" s="359"/>
      <c r="J159" s="359"/>
      <c r="K159" s="359"/>
      <c r="L159" s="359"/>
      <c r="M159" s="359"/>
      <c r="N159" s="359"/>
      <c r="O159" s="359"/>
      <c r="P159" s="359"/>
      <c r="Q159" s="359"/>
      <c r="R159" s="359"/>
      <c r="S159" s="359"/>
      <c r="T159" s="359"/>
      <c r="U159" s="359"/>
      <c r="V159" s="359"/>
      <c r="W159" s="359"/>
      <c r="X159" s="359"/>
      <c r="Y159" s="359"/>
      <c r="Z159" s="359"/>
      <c r="AA159" s="48"/>
      <c r="AB159" s="48"/>
      <c r="AC159" s="48"/>
    </row>
    <row r="160" spans="1:68" ht="16.5" customHeight="1" x14ac:dyDescent="0.25">
      <c r="A160" s="355" t="s">
        <v>256</v>
      </c>
      <c r="B160" s="356"/>
      <c r="C160" s="356"/>
      <c r="D160" s="356"/>
      <c r="E160" s="356"/>
      <c r="F160" s="356"/>
      <c r="G160" s="356"/>
      <c r="H160" s="356"/>
      <c r="I160" s="356"/>
      <c r="J160" s="356"/>
      <c r="K160" s="356"/>
      <c r="L160" s="356"/>
      <c r="M160" s="356"/>
      <c r="N160" s="356"/>
      <c r="O160" s="356"/>
      <c r="P160" s="356"/>
      <c r="Q160" s="356"/>
      <c r="R160" s="356"/>
      <c r="S160" s="356"/>
      <c r="T160" s="356"/>
      <c r="U160" s="356"/>
      <c r="V160" s="356"/>
      <c r="W160" s="356"/>
      <c r="X160" s="356"/>
      <c r="Y160" s="356"/>
      <c r="Z160" s="356"/>
      <c r="AA160" s="335"/>
      <c r="AB160" s="335"/>
      <c r="AC160" s="335"/>
    </row>
    <row r="161" spans="1:68" ht="14.25" customHeight="1" x14ac:dyDescent="0.25">
      <c r="A161" s="357" t="s">
        <v>143</v>
      </c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  <c r="AA161" s="336"/>
      <c r="AB161" s="336"/>
      <c r="AC161" s="336"/>
    </row>
    <row r="162" spans="1:68" ht="27" customHeight="1" x14ac:dyDescent="0.25">
      <c r="A162" s="54" t="s">
        <v>257</v>
      </c>
      <c r="B162" s="54" t="s">
        <v>258</v>
      </c>
      <c r="C162" s="31">
        <v>4301135317</v>
      </c>
      <c r="D162" s="349">
        <v>4607111039057</v>
      </c>
      <c r="E162" s="350"/>
      <c r="F162" s="339">
        <v>1.8</v>
      </c>
      <c r="G162" s="32">
        <v>1</v>
      </c>
      <c r="H162" s="339">
        <v>1.8</v>
      </c>
      <c r="I162" s="339">
        <v>1.9</v>
      </c>
      <c r="J162" s="32">
        <v>234</v>
      </c>
      <c r="K162" s="32" t="s">
        <v>161</v>
      </c>
      <c r="L162" s="32" t="s">
        <v>67</v>
      </c>
      <c r="M162" s="33" t="s">
        <v>68</v>
      </c>
      <c r="N162" s="33"/>
      <c r="O162" s="32">
        <v>180</v>
      </c>
      <c r="P162" s="509" t="s">
        <v>259</v>
      </c>
      <c r="Q162" s="345"/>
      <c r="R162" s="345"/>
      <c r="S162" s="345"/>
      <c r="T162" s="346"/>
      <c r="U162" s="34"/>
      <c r="V162" s="34"/>
      <c r="W162" s="35" t="s">
        <v>69</v>
      </c>
      <c r="X162" s="340">
        <v>0</v>
      </c>
      <c r="Y162" s="341">
        <f>IFERROR(IF(X162="","",X162),"")</f>
        <v>0</v>
      </c>
      <c r="Z162" s="36">
        <f>IFERROR(IF(X162="","",X162*0.00502),"")</f>
        <v>0</v>
      </c>
      <c r="AA162" s="56"/>
      <c r="AB162" s="57"/>
      <c r="AC162" s="186" t="s">
        <v>225</v>
      </c>
      <c r="AG162" s="67"/>
      <c r="AJ162" s="71" t="s">
        <v>71</v>
      </c>
      <c r="AK162" s="71">
        <v>1</v>
      </c>
      <c r="BB162" s="18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2"/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63"/>
      <c r="P163" s="352" t="s">
        <v>72</v>
      </c>
      <c r="Q163" s="353"/>
      <c r="R163" s="353"/>
      <c r="S163" s="353"/>
      <c r="T163" s="353"/>
      <c r="U163" s="353"/>
      <c r="V163" s="354"/>
      <c r="W163" s="37" t="s">
        <v>69</v>
      </c>
      <c r="X163" s="342">
        <f>IFERROR(SUM(X162:X162),"0")</f>
        <v>0</v>
      </c>
      <c r="Y163" s="342">
        <f>IFERROR(SUM(Y162:Y162),"0")</f>
        <v>0</v>
      </c>
      <c r="Z163" s="342">
        <f>IFERROR(IF(Z162="",0,Z162),"0")</f>
        <v>0</v>
      </c>
      <c r="AA163" s="343"/>
      <c r="AB163" s="343"/>
      <c r="AC163" s="343"/>
    </row>
    <row r="164" spans="1:68" x14ac:dyDescent="0.2">
      <c r="A164" s="356"/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63"/>
      <c r="P164" s="352" t="s">
        <v>72</v>
      </c>
      <c r="Q164" s="353"/>
      <c r="R164" s="353"/>
      <c r="S164" s="353"/>
      <c r="T164" s="353"/>
      <c r="U164" s="353"/>
      <c r="V164" s="354"/>
      <c r="W164" s="37" t="s">
        <v>73</v>
      </c>
      <c r="X164" s="342">
        <f>IFERROR(SUMPRODUCT(X162:X162*H162:H162),"0")</f>
        <v>0</v>
      </c>
      <c r="Y164" s="342">
        <f>IFERROR(SUMPRODUCT(Y162:Y162*H162:H162),"0")</f>
        <v>0</v>
      </c>
      <c r="Z164" s="37"/>
      <c r="AA164" s="343"/>
      <c r="AB164" s="343"/>
      <c r="AC164" s="343"/>
    </row>
    <row r="165" spans="1:68" ht="16.5" customHeight="1" x14ac:dyDescent="0.25">
      <c r="A165" s="355" t="s">
        <v>260</v>
      </c>
      <c r="B165" s="356"/>
      <c r="C165" s="356"/>
      <c r="D165" s="356"/>
      <c r="E165" s="356"/>
      <c r="F165" s="356"/>
      <c r="G165" s="356"/>
      <c r="H165" s="356"/>
      <c r="I165" s="356"/>
      <c r="J165" s="356"/>
      <c r="K165" s="356"/>
      <c r="L165" s="356"/>
      <c r="M165" s="356"/>
      <c r="N165" s="356"/>
      <c r="O165" s="356"/>
      <c r="P165" s="356"/>
      <c r="Q165" s="356"/>
      <c r="R165" s="356"/>
      <c r="S165" s="356"/>
      <c r="T165" s="356"/>
      <c r="U165" s="356"/>
      <c r="V165" s="356"/>
      <c r="W165" s="356"/>
      <c r="X165" s="356"/>
      <c r="Y165" s="356"/>
      <c r="Z165" s="356"/>
      <c r="AA165" s="335"/>
      <c r="AB165" s="335"/>
      <c r="AC165" s="335"/>
    </row>
    <row r="166" spans="1:68" ht="14.25" customHeight="1" x14ac:dyDescent="0.25">
      <c r="A166" s="357" t="s">
        <v>63</v>
      </c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6"/>
      <c r="N166" s="356"/>
      <c r="O166" s="356"/>
      <c r="P166" s="356"/>
      <c r="Q166" s="356"/>
      <c r="R166" s="356"/>
      <c r="S166" s="356"/>
      <c r="T166" s="356"/>
      <c r="U166" s="356"/>
      <c r="V166" s="356"/>
      <c r="W166" s="356"/>
      <c r="X166" s="356"/>
      <c r="Y166" s="356"/>
      <c r="Z166" s="356"/>
      <c r="AA166" s="336"/>
      <c r="AB166" s="336"/>
      <c r="AC166" s="336"/>
    </row>
    <row r="167" spans="1:68" ht="16.5" customHeight="1" x14ac:dyDescent="0.25">
      <c r="A167" s="54" t="s">
        <v>261</v>
      </c>
      <c r="B167" s="54" t="s">
        <v>262</v>
      </c>
      <c r="C167" s="31">
        <v>4301071062</v>
      </c>
      <c r="D167" s="349">
        <v>4607111036384</v>
      </c>
      <c r="E167" s="350"/>
      <c r="F167" s="339">
        <v>5</v>
      </c>
      <c r="G167" s="32">
        <v>1</v>
      </c>
      <c r="H167" s="339">
        <v>5</v>
      </c>
      <c r="I167" s="339">
        <v>5.2106000000000003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180</v>
      </c>
      <c r="P167" s="426" t="s">
        <v>263</v>
      </c>
      <c r="Q167" s="345"/>
      <c r="R167" s="345"/>
      <c r="S167" s="345"/>
      <c r="T167" s="346"/>
      <c r="U167" s="34"/>
      <c r="V167" s="34"/>
      <c r="W167" s="35" t="s">
        <v>69</v>
      </c>
      <c r="X167" s="340">
        <v>0</v>
      </c>
      <c r="Y167" s="341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264</v>
      </c>
      <c r="AG167" s="67"/>
      <c r="AJ167" s="71" t="s">
        <v>71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16.5" customHeight="1" x14ac:dyDescent="0.25">
      <c r="A168" s="54" t="s">
        <v>265</v>
      </c>
      <c r="B168" s="54" t="s">
        <v>266</v>
      </c>
      <c r="C168" s="31">
        <v>4301071056</v>
      </c>
      <c r="D168" s="349">
        <v>4640242180250</v>
      </c>
      <c r="E168" s="350"/>
      <c r="F168" s="339">
        <v>5</v>
      </c>
      <c r="G168" s="32">
        <v>1</v>
      </c>
      <c r="H168" s="339">
        <v>5</v>
      </c>
      <c r="I168" s="339">
        <v>5.2131999999999996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180</v>
      </c>
      <c r="P168" s="405" t="s">
        <v>267</v>
      </c>
      <c r="Q168" s="345"/>
      <c r="R168" s="345"/>
      <c r="S168" s="345"/>
      <c r="T168" s="346"/>
      <c r="U168" s="34"/>
      <c r="V168" s="34"/>
      <c r="W168" s="35" t="s">
        <v>69</v>
      </c>
      <c r="X168" s="340">
        <v>0</v>
      </c>
      <c r="Y168" s="341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268</v>
      </c>
      <c r="AG168" s="67"/>
      <c r="AJ168" s="71" t="s">
        <v>71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269</v>
      </c>
      <c r="B169" s="54" t="s">
        <v>270</v>
      </c>
      <c r="C169" s="31">
        <v>4301071050</v>
      </c>
      <c r="D169" s="349">
        <v>4607111036216</v>
      </c>
      <c r="E169" s="350"/>
      <c r="F169" s="339">
        <v>5</v>
      </c>
      <c r="G169" s="32">
        <v>1</v>
      </c>
      <c r="H169" s="339">
        <v>5</v>
      </c>
      <c r="I169" s="339">
        <v>5.2131999999999996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3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45"/>
      <c r="R169" s="345"/>
      <c r="S169" s="345"/>
      <c r="T169" s="346"/>
      <c r="U169" s="34"/>
      <c r="V169" s="34"/>
      <c r="W169" s="35" t="s">
        <v>69</v>
      </c>
      <c r="X169" s="340">
        <v>0</v>
      </c>
      <c r="Y169" s="341">
        <f>IFERROR(IF(X169="","",X169),"")</f>
        <v>0</v>
      </c>
      <c r="Z169" s="36">
        <f>IFERROR(IF(X169="","",X169*0.00866),"")</f>
        <v>0</v>
      </c>
      <c r="AA169" s="56"/>
      <c r="AB169" s="57"/>
      <c r="AC169" s="192" t="s">
        <v>271</v>
      </c>
      <c r="AG169" s="67"/>
      <c r="AJ169" s="71" t="s">
        <v>71</v>
      </c>
      <c r="AK169" s="71">
        <v>1</v>
      </c>
      <c r="BB169" s="193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272</v>
      </c>
      <c r="B170" s="54" t="s">
        <v>273</v>
      </c>
      <c r="C170" s="31">
        <v>4301071061</v>
      </c>
      <c r="D170" s="349">
        <v>4607111036278</v>
      </c>
      <c r="E170" s="350"/>
      <c r="F170" s="339">
        <v>5</v>
      </c>
      <c r="G170" s="32">
        <v>1</v>
      </c>
      <c r="H170" s="339">
        <v>5</v>
      </c>
      <c r="I170" s="339">
        <v>5.2405999999999997</v>
      </c>
      <c r="J170" s="32">
        <v>84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8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45"/>
      <c r="R170" s="345"/>
      <c r="S170" s="345"/>
      <c r="T170" s="346"/>
      <c r="U170" s="34"/>
      <c r="V170" s="34"/>
      <c r="W170" s="35" t="s">
        <v>69</v>
      </c>
      <c r="X170" s="340">
        <v>0</v>
      </c>
      <c r="Y170" s="341">
        <f>IFERROR(IF(X170="","",X170),"")</f>
        <v>0</v>
      </c>
      <c r="Z170" s="36">
        <f>IFERROR(IF(X170="","",X170*0.0155),"")</f>
        <v>0</v>
      </c>
      <c r="AA170" s="56"/>
      <c r="AB170" s="57"/>
      <c r="AC170" s="194" t="s">
        <v>274</v>
      </c>
      <c r="AG170" s="67"/>
      <c r="AJ170" s="71" t="s">
        <v>71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62"/>
      <c r="B171" s="356"/>
      <c r="C171" s="356"/>
      <c r="D171" s="356"/>
      <c r="E171" s="356"/>
      <c r="F171" s="356"/>
      <c r="G171" s="356"/>
      <c r="H171" s="356"/>
      <c r="I171" s="356"/>
      <c r="J171" s="356"/>
      <c r="K171" s="356"/>
      <c r="L171" s="356"/>
      <c r="M171" s="356"/>
      <c r="N171" s="356"/>
      <c r="O171" s="363"/>
      <c r="P171" s="352" t="s">
        <v>72</v>
      </c>
      <c r="Q171" s="353"/>
      <c r="R171" s="353"/>
      <c r="S171" s="353"/>
      <c r="T171" s="353"/>
      <c r="U171" s="353"/>
      <c r="V171" s="354"/>
      <c r="W171" s="37" t="s">
        <v>69</v>
      </c>
      <c r="X171" s="342">
        <f>IFERROR(SUM(X167:X170),"0")</f>
        <v>0</v>
      </c>
      <c r="Y171" s="342">
        <f>IFERROR(SUM(Y167:Y170),"0")</f>
        <v>0</v>
      </c>
      <c r="Z171" s="342">
        <f>IFERROR(IF(Z167="",0,Z167),"0")+IFERROR(IF(Z168="",0,Z168),"0")+IFERROR(IF(Z169="",0,Z169),"0")+IFERROR(IF(Z170="",0,Z170),"0")</f>
        <v>0</v>
      </c>
      <c r="AA171" s="343"/>
      <c r="AB171" s="343"/>
      <c r="AC171" s="343"/>
    </row>
    <row r="172" spans="1:68" x14ac:dyDescent="0.2">
      <c r="A172" s="356"/>
      <c r="B172" s="356"/>
      <c r="C172" s="356"/>
      <c r="D172" s="356"/>
      <c r="E172" s="356"/>
      <c r="F172" s="356"/>
      <c r="G172" s="356"/>
      <c r="H172" s="356"/>
      <c r="I172" s="356"/>
      <c r="J172" s="356"/>
      <c r="K172" s="356"/>
      <c r="L172" s="356"/>
      <c r="M172" s="356"/>
      <c r="N172" s="356"/>
      <c r="O172" s="363"/>
      <c r="P172" s="352" t="s">
        <v>72</v>
      </c>
      <c r="Q172" s="353"/>
      <c r="R172" s="353"/>
      <c r="S172" s="353"/>
      <c r="T172" s="353"/>
      <c r="U172" s="353"/>
      <c r="V172" s="354"/>
      <c r="W172" s="37" t="s">
        <v>73</v>
      </c>
      <c r="X172" s="342">
        <f>IFERROR(SUMPRODUCT(X167:X170*H167:H170),"0")</f>
        <v>0</v>
      </c>
      <c r="Y172" s="342">
        <f>IFERROR(SUMPRODUCT(Y167:Y170*H167:H170),"0")</f>
        <v>0</v>
      </c>
      <c r="Z172" s="37"/>
      <c r="AA172" s="343"/>
      <c r="AB172" s="343"/>
      <c r="AC172" s="343"/>
    </row>
    <row r="173" spans="1:68" ht="14.25" customHeight="1" x14ac:dyDescent="0.25">
      <c r="A173" s="357" t="s">
        <v>275</v>
      </c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6"/>
      <c r="N173" s="356"/>
      <c r="O173" s="356"/>
      <c r="P173" s="356"/>
      <c r="Q173" s="356"/>
      <c r="R173" s="356"/>
      <c r="S173" s="356"/>
      <c r="T173" s="356"/>
      <c r="U173" s="356"/>
      <c r="V173" s="356"/>
      <c r="W173" s="356"/>
      <c r="X173" s="356"/>
      <c r="Y173" s="356"/>
      <c r="Z173" s="356"/>
      <c r="AA173" s="336"/>
      <c r="AB173" s="336"/>
      <c r="AC173" s="336"/>
    </row>
    <row r="174" spans="1:68" ht="27" customHeight="1" x14ac:dyDescent="0.25">
      <c r="A174" s="54" t="s">
        <v>276</v>
      </c>
      <c r="B174" s="54" t="s">
        <v>277</v>
      </c>
      <c r="C174" s="31">
        <v>4301080153</v>
      </c>
      <c r="D174" s="349">
        <v>4607111036827</v>
      </c>
      <c r="E174" s="350"/>
      <c r="F174" s="339">
        <v>1</v>
      </c>
      <c r="G174" s="32">
        <v>5</v>
      </c>
      <c r="H174" s="339">
        <v>5</v>
      </c>
      <c r="I174" s="339">
        <v>5.2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90</v>
      </c>
      <c r="P174" s="55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45"/>
      <c r="R174" s="345"/>
      <c r="S174" s="345"/>
      <c r="T174" s="346"/>
      <c r="U174" s="34"/>
      <c r="V174" s="34"/>
      <c r="W174" s="35" t="s">
        <v>69</v>
      </c>
      <c r="X174" s="340">
        <v>0</v>
      </c>
      <c r="Y174" s="341">
        <f>IFERROR(IF(X174="","",X174),"")</f>
        <v>0</v>
      </c>
      <c r="Z174" s="36">
        <f>IFERROR(IF(X174="","",X174*0.00866),"")</f>
        <v>0</v>
      </c>
      <c r="AA174" s="56"/>
      <c r="AB174" s="57"/>
      <c r="AC174" s="196" t="s">
        <v>278</v>
      </c>
      <c r="AG174" s="67"/>
      <c r="AJ174" s="71" t="s">
        <v>71</v>
      </c>
      <c r="AK174" s="71">
        <v>1</v>
      </c>
      <c r="BB174" s="197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279</v>
      </c>
      <c r="B175" s="54" t="s">
        <v>280</v>
      </c>
      <c r="C175" s="31">
        <v>4301080154</v>
      </c>
      <c r="D175" s="349">
        <v>4607111036834</v>
      </c>
      <c r="E175" s="350"/>
      <c r="F175" s="339">
        <v>1</v>
      </c>
      <c r="G175" s="32">
        <v>5</v>
      </c>
      <c r="H175" s="339">
        <v>5</v>
      </c>
      <c r="I175" s="339">
        <v>5.2530000000000001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90</v>
      </c>
      <c r="P175" s="5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45"/>
      <c r="R175" s="345"/>
      <c r="S175" s="345"/>
      <c r="T175" s="346"/>
      <c r="U175" s="34"/>
      <c r="V175" s="34"/>
      <c r="W175" s="35" t="s">
        <v>69</v>
      </c>
      <c r="X175" s="340">
        <v>0</v>
      </c>
      <c r="Y175" s="341">
        <f>IFERROR(IF(X175="","",X175),"")</f>
        <v>0</v>
      </c>
      <c r="Z175" s="36">
        <f>IFERROR(IF(X175="","",X175*0.00866),"")</f>
        <v>0</v>
      </c>
      <c r="AA175" s="56"/>
      <c r="AB175" s="57"/>
      <c r="AC175" s="198" t="s">
        <v>278</v>
      </c>
      <c r="AG175" s="67"/>
      <c r="AJ175" s="71" t="s">
        <v>71</v>
      </c>
      <c r="AK175" s="71">
        <v>1</v>
      </c>
      <c r="BB175" s="199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62"/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56"/>
      <c r="N176" s="356"/>
      <c r="O176" s="363"/>
      <c r="P176" s="352" t="s">
        <v>72</v>
      </c>
      <c r="Q176" s="353"/>
      <c r="R176" s="353"/>
      <c r="S176" s="353"/>
      <c r="T176" s="353"/>
      <c r="U176" s="353"/>
      <c r="V176" s="354"/>
      <c r="W176" s="37" t="s">
        <v>69</v>
      </c>
      <c r="X176" s="342">
        <f>IFERROR(SUM(X174:X175),"0")</f>
        <v>0</v>
      </c>
      <c r="Y176" s="342">
        <f>IFERROR(SUM(Y174:Y175),"0")</f>
        <v>0</v>
      </c>
      <c r="Z176" s="342">
        <f>IFERROR(IF(Z174="",0,Z174),"0")+IFERROR(IF(Z175="",0,Z175),"0")</f>
        <v>0</v>
      </c>
      <c r="AA176" s="343"/>
      <c r="AB176" s="343"/>
      <c r="AC176" s="343"/>
    </row>
    <row r="177" spans="1:68" x14ac:dyDescent="0.2">
      <c r="A177" s="356"/>
      <c r="B177" s="356"/>
      <c r="C177" s="356"/>
      <c r="D177" s="356"/>
      <c r="E177" s="356"/>
      <c r="F177" s="356"/>
      <c r="G177" s="356"/>
      <c r="H177" s="356"/>
      <c r="I177" s="356"/>
      <c r="J177" s="356"/>
      <c r="K177" s="356"/>
      <c r="L177" s="356"/>
      <c r="M177" s="356"/>
      <c r="N177" s="356"/>
      <c r="O177" s="363"/>
      <c r="P177" s="352" t="s">
        <v>72</v>
      </c>
      <c r="Q177" s="353"/>
      <c r="R177" s="353"/>
      <c r="S177" s="353"/>
      <c r="T177" s="353"/>
      <c r="U177" s="353"/>
      <c r="V177" s="354"/>
      <c r="W177" s="37" t="s">
        <v>73</v>
      </c>
      <c r="X177" s="342">
        <f>IFERROR(SUMPRODUCT(X174:X175*H174:H175),"0")</f>
        <v>0</v>
      </c>
      <c r="Y177" s="342">
        <f>IFERROR(SUMPRODUCT(Y174:Y175*H174:H175),"0")</f>
        <v>0</v>
      </c>
      <c r="Z177" s="37"/>
      <c r="AA177" s="343"/>
      <c r="AB177" s="343"/>
      <c r="AC177" s="343"/>
    </row>
    <row r="178" spans="1:68" ht="27.75" customHeight="1" x14ac:dyDescent="0.2">
      <c r="A178" s="358" t="s">
        <v>281</v>
      </c>
      <c r="B178" s="359"/>
      <c r="C178" s="359"/>
      <c r="D178" s="359"/>
      <c r="E178" s="359"/>
      <c r="F178" s="359"/>
      <c r="G178" s="359"/>
      <c r="H178" s="359"/>
      <c r="I178" s="359"/>
      <c r="J178" s="359"/>
      <c r="K178" s="359"/>
      <c r="L178" s="359"/>
      <c r="M178" s="359"/>
      <c r="N178" s="359"/>
      <c r="O178" s="359"/>
      <c r="P178" s="359"/>
      <c r="Q178" s="359"/>
      <c r="R178" s="359"/>
      <c r="S178" s="359"/>
      <c r="T178" s="359"/>
      <c r="U178" s="359"/>
      <c r="V178" s="359"/>
      <c r="W178" s="359"/>
      <c r="X178" s="359"/>
      <c r="Y178" s="359"/>
      <c r="Z178" s="359"/>
      <c r="AA178" s="48"/>
      <c r="AB178" s="48"/>
      <c r="AC178" s="48"/>
    </row>
    <row r="179" spans="1:68" ht="16.5" customHeight="1" x14ac:dyDescent="0.25">
      <c r="A179" s="355" t="s">
        <v>282</v>
      </c>
      <c r="B179" s="356"/>
      <c r="C179" s="356"/>
      <c r="D179" s="356"/>
      <c r="E179" s="356"/>
      <c r="F179" s="356"/>
      <c r="G179" s="356"/>
      <c r="H179" s="356"/>
      <c r="I179" s="356"/>
      <c r="J179" s="356"/>
      <c r="K179" s="356"/>
      <c r="L179" s="356"/>
      <c r="M179" s="356"/>
      <c r="N179" s="356"/>
      <c r="O179" s="356"/>
      <c r="P179" s="356"/>
      <c r="Q179" s="356"/>
      <c r="R179" s="356"/>
      <c r="S179" s="356"/>
      <c r="T179" s="356"/>
      <c r="U179" s="356"/>
      <c r="V179" s="356"/>
      <c r="W179" s="356"/>
      <c r="X179" s="356"/>
      <c r="Y179" s="356"/>
      <c r="Z179" s="356"/>
      <c r="AA179" s="335"/>
      <c r="AB179" s="335"/>
      <c r="AC179" s="335"/>
    </row>
    <row r="180" spans="1:68" ht="14.25" customHeight="1" x14ac:dyDescent="0.25">
      <c r="A180" s="357" t="s">
        <v>76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336"/>
      <c r="AB180" s="336"/>
      <c r="AC180" s="336"/>
    </row>
    <row r="181" spans="1:68" ht="27" customHeight="1" x14ac:dyDescent="0.25">
      <c r="A181" s="54" t="s">
        <v>283</v>
      </c>
      <c r="B181" s="54" t="s">
        <v>284</v>
      </c>
      <c r="C181" s="31">
        <v>4301132097</v>
      </c>
      <c r="D181" s="349">
        <v>4607111035721</v>
      </c>
      <c r="E181" s="350"/>
      <c r="F181" s="339">
        <v>0.25</v>
      </c>
      <c r="G181" s="32">
        <v>12</v>
      </c>
      <c r="H181" s="339">
        <v>3</v>
      </c>
      <c r="I181" s="339">
        <v>3.3879999999999999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365</v>
      </c>
      <c r="P181" s="54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1" s="345"/>
      <c r="R181" s="345"/>
      <c r="S181" s="345"/>
      <c r="T181" s="346"/>
      <c r="U181" s="34"/>
      <c r="V181" s="34"/>
      <c r="W181" s="35" t="s">
        <v>69</v>
      </c>
      <c r="X181" s="340">
        <v>0</v>
      </c>
      <c r="Y181" s="341">
        <f>IFERROR(IF(X181="","",X181),"")</f>
        <v>0</v>
      </c>
      <c r="Z181" s="36">
        <f>IFERROR(IF(X181="","",X181*0.01788),"")</f>
        <v>0</v>
      </c>
      <c r="AA181" s="56"/>
      <c r="AB181" s="57"/>
      <c r="AC181" s="200" t="s">
        <v>285</v>
      </c>
      <c r="AG181" s="67"/>
      <c r="AJ181" s="71" t="s">
        <v>71</v>
      </c>
      <c r="AK181" s="71">
        <v>1</v>
      </c>
      <c r="BB181" s="20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286</v>
      </c>
      <c r="B182" s="54" t="s">
        <v>287</v>
      </c>
      <c r="C182" s="31">
        <v>4301132100</v>
      </c>
      <c r="D182" s="349">
        <v>4607111035691</v>
      </c>
      <c r="E182" s="350"/>
      <c r="F182" s="339">
        <v>0.25</v>
      </c>
      <c r="G182" s="32">
        <v>12</v>
      </c>
      <c r="H182" s="339">
        <v>3</v>
      </c>
      <c r="I182" s="339">
        <v>3.3879999999999999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365</v>
      </c>
      <c r="P182" s="42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2" s="345"/>
      <c r="R182" s="345"/>
      <c r="S182" s="345"/>
      <c r="T182" s="346"/>
      <c r="U182" s="34"/>
      <c r="V182" s="34"/>
      <c r="W182" s="35" t="s">
        <v>69</v>
      </c>
      <c r="X182" s="340">
        <v>0</v>
      </c>
      <c r="Y182" s="341">
        <f>IFERROR(IF(X182="","",X182),"")</f>
        <v>0</v>
      </c>
      <c r="Z182" s="36">
        <f>IFERROR(IF(X182="","",X182*0.01788),"")</f>
        <v>0</v>
      </c>
      <c r="AA182" s="56"/>
      <c r="AB182" s="57"/>
      <c r="AC182" s="202" t="s">
        <v>288</v>
      </c>
      <c r="AG182" s="67"/>
      <c r="AJ182" s="71" t="s">
        <v>71</v>
      </c>
      <c r="AK182" s="71">
        <v>1</v>
      </c>
      <c r="BB182" s="203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289</v>
      </c>
      <c r="B183" s="54" t="s">
        <v>290</v>
      </c>
      <c r="C183" s="31">
        <v>4301132079</v>
      </c>
      <c r="D183" s="349">
        <v>4607111038487</v>
      </c>
      <c r="E183" s="350"/>
      <c r="F183" s="339">
        <v>0.25</v>
      </c>
      <c r="G183" s="32">
        <v>12</v>
      </c>
      <c r="H183" s="339">
        <v>3</v>
      </c>
      <c r="I183" s="339">
        <v>3.7360000000000002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52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3" s="345"/>
      <c r="R183" s="345"/>
      <c r="S183" s="345"/>
      <c r="T183" s="346"/>
      <c r="U183" s="34"/>
      <c r="V183" s="34"/>
      <c r="W183" s="35" t="s">
        <v>69</v>
      </c>
      <c r="X183" s="340">
        <v>0</v>
      </c>
      <c r="Y183" s="341">
        <f>IFERROR(IF(X183="","",X183),"")</f>
        <v>0</v>
      </c>
      <c r="Z183" s="36">
        <f>IFERROR(IF(X183="","",X183*0.01788),"")</f>
        <v>0</v>
      </c>
      <c r="AA183" s="56"/>
      <c r="AB183" s="57"/>
      <c r="AC183" s="204" t="s">
        <v>291</v>
      </c>
      <c r="AG183" s="67"/>
      <c r="AJ183" s="71" t="s">
        <v>71</v>
      </c>
      <c r="AK183" s="71">
        <v>1</v>
      </c>
      <c r="BB183" s="205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62"/>
      <c r="B184" s="356"/>
      <c r="C184" s="356"/>
      <c r="D184" s="356"/>
      <c r="E184" s="356"/>
      <c r="F184" s="356"/>
      <c r="G184" s="356"/>
      <c r="H184" s="356"/>
      <c r="I184" s="356"/>
      <c r="J184" s="356"/>
      <c r="K184" s="356"/>
      <c r="L184" s="356"/>
      <c r="M184" s="356"/>
      <c r="N184" s="356"/>
      <c r="O184" s="363"/>
      <c r="P184" s="352" t="s">
        <v>72</v>
      </c>
      <c r="Q184" s="353"/>
      <c r="R184" s="353"/>
      <c r="S184" s="353"/>
      <c r="T184" s="353"/>
      <c r="U184" s="353"/>
      <c r="V184" s="354"/>
      <c r="W184" s="37" t="s">
        <v>69</v>
      </c>
      <c r="X184" s="342">
        <f>IFERROR(SUM(X181:X183),"0")</f>
        <v>0</v>
      </c>
      <c r="Y184" s="342">
        <f>IFERROR(SUM(Y181:Y183),"0")</f>
        <v>0</v>
      </c>
      <c r="Z184" s="342">
        <f>IFERROR(IF(Z181="",0,Z181),"0")+IFERROR(IF(Z182="",0,Z182),"0")+IFERROR(IF(Z183="",0,Z183),"0")</f>
        <v>0</v>
      </c>
      <c r="AA184" s="343"/>
      <c r="AB184" s="343"/>
      <c r="AC184" s="343"/>
    </row>
    <row r="185" spans="1:68" x14ac:dyDescent="0.2">
      <c r="A185" s="356"/>
      <c r="B185" s="356"/>
      <c r="C185" s="356"/>
      <c r="D185" s="356"/>
      <c r="E185" s="356"/>
      <c r="F185" s="356"/>
      <c r="G185" s="356"/>
      <c r="H185" s="356"/>
      <c r="I185" s="356"/>
      <c r="J185" s="356"/>
      <c r="K185" s="356"/>
      <c r="L185" s="356"/>
      <c r="M185" s="356"/>
      <c r="N185" s="356"/>
      <c r="O185" s="363"/>
      <c r="P185" s="352" t="s">
        <v>72</v>
      </c>
      <c r="Q185" s="353"/>
      <c r="R185" s="353"/>
      <c r="S185" s="353"/>
      <c r="T185" s="353"/>
      <c r="U185" s="353"/>
      <c r="V185" s="354"/>
      <c r="W185" s="37" t="s">
        <v>73</v>
      </c>
      <c r="X185" s="342">
        <f>IFERROR(SUMPRODUCT(X181:X183*H181:H183),"0")</f>
        <v>0</v>
      </c>
      <c r="Y185" s="342">
        <f>IFERROR(SUMPRODUCT(Y181:Y183*H181:H183),"0")</f>
        <v>0</v>
      </c>
      <c r="Z185" s="37"/>
      <c r="AA185" s="343"/>
      <c r="AB185" s="343"/>
      <c r="AC185" s="343"/>
    </row>
    <row r="186" spans="1:68" ht="14.25" customHeight="1" x14ac:dyDescent="0.25">
      <c r="A186" s="357" t="s">
        <v>292</v>
      </c>
      <c r="B186" s="356"/>
      <c r="C186" s="356"/>
      <c r="D186" s="356"/>
      <c r="E186" s="356"/>
      <c r="F186" s="356"/>
      <c r="G186" s="356"/>
      <c r="H186" s="356"/>
      <c r="I186" s="356"/>
      <c r="J186" s="356"/>
      <c r="K186" s="356"/>
      <c r="L186" s="356"/>
      <c r="M186" s="356"/>
      <c r="N186" s="356"/>
      <c r="O186" s="356"/>
      <c r="P186" s="356"/>
      <c r="Q186" s="356"/>
      <c r="R186" s="356"/>
      <c r="S186" s="356"/>
      <c r="T186" s="356"/>
      <c r="U186" s="356"/>
      <c r="V186" s="356"/>
      <c r="W186" s="356"/>
      <c r="X186" s="356"/>
      <c r="Y186" s="356"/>
      <c r="Z186" s="356"/>
      <c r="AA186" s="336"/>
      <c r="AB186" s="336"/>
      <c r="AC186" s="336"/>
    </row>
    <row r="187" spans="1:68" ht="27" customHeight="1" x14ac:dyDescent="0.25">
      <c r="A187" s="54" t="s">
        <v>293</v>
      </c>
      <c r="B187" s="54" t="s">
        <v>294</v>
      </c>
      <c r="C187" s="31">
        <v>4301051855</v>
      </c>
      <c r="D187" s="349">
        <v>4680115885875</v>
      </c>
      <c r="E187" s="350"/>
      <c r="F187" s="339">
        <v>1</v>
      </c>
      <c r="G187" s="32">
        <v>9</v>
      </c>
      <c r="H187" s="339">
        <v>9</v>
      </c>
      <c r="I187" s="339">
        <v>9.4350000000000005</v>
      </c>
      <c r="J187" s="32">
        <v>64</v>
      </c>
      <c r="K187" s="32" t="s">
        <v>295</v>
      </c>
      <c r="L187" s="32" t="s">
        <v>67</v>
      </c>
      <c r="M187" s="33" t="s">
        <v>296</v>
      </c>
      <c r="N187" s="33"/>
      <c r="O187" s="32">
        <v>365</v>
      </c>
      <c r="P187" s="418" t="s">
        <v>297</v>
      </c>
      <c r="Q187" s="345"/>
      <c r="R187" s="345"/>
      <c r="S187" s="345"/>
      <c r="T187" s="346"/>
      <c r="U187" s="34"/>
      <c r="V187" s="34"/>
      <c r="W187" s="35" t="s">
        <v>69</v>
      </c>
      <c r="X187" s="340">
        <v>0</v>
      </c>
      <c r="Y187" s="341">
        <f>IFERROR(IF(X187="","",X187),"")</f>
        <v>0</v>
      </c>
      <c r="Z187" s="36">
        <f>IFERROR(IF(X187="","",X187*0.01898),"")</f>
        <v>0</v>
      </c>
      <c r="AA187" s="56"/>
      <c r="AB187" s="57"/>
      <c r="AC187" s="206" t="s">
        <v>298</v>
      </c>
      <c r="AG187" s="67"/>
      <c r="AJ187" s="71" t="s">
        <v>71</v>
      </c>
      <c r="AK187" s="71">
        <v>1</v>
      </c>
      <c r="BB187" s="207" t="s">
        <v>299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62"/>
      <c r="B188" s="356"/>
      <c r="C188" s="356"/>
      <c r="D188" s="356"/>
      <c r="E188" s="356"/>
      <c r="F188" s="356"/>
      <c r="G188" s="356"/>
      <c r="H188" s="356"/>
      <c r="I188" s="356"/>
      <c r="J188" s="356"/>
      <c r="K188" s="356"/>
      <c r="L188" s="356"/>
      <c r="M188" s="356"/>
      <c r="N188" s="356"/>
      <c r="O188" s="363"/>
      <c r="P188" s="352" t="s">
        <v>72</v>
      </c>
      <c r="Q188" s="353"/>
      <c r="R188" s="353"/>
      <c r="S188" s="353"/>
      <c r="T188" s="353"/>
      <c r="U188" s="353"/>
      <c r="V188" s="354"/>
      <c r="W188" s="37" t="s">
        <v>69</v>
      </c>
      <c r="X188" s="342">
        <f>IFERROR(SUM(X187:X187),"0")</f>
        <v>0</v>
      </c>
      <c r="Y188" s="342">
        <f>IFERROR(SUM(Y187:Y187),"0")</f>
        <v>0</v>
      </c>
      <c r="Z188" s="342">
        <f>IFERROR(IF(Z187="",0,Z187),"0")</f>
        <v>0</v>
      </c>
      <c r="AA188" s="343"/>
      <c r="AB188" s="343"/>
      <c r="AC188" s="343"/>
    </row>
    <row r="189" spans="1:68" x14ac:dyDescent="0.2">
      <c r="A189" s="356"/>
      <c r="B189" s="356"/>
      <c r="C189" s="356"/>
      <c r="D189" s="356"/>
      <c r="E189" s="356"/>
      <c r="F189" s="356"/>
      <c r="G189" s="356"/>
      <c r="H189" s="356"/>
      <c r="I189" s="356"/>
      <c r="J189" s="356"/>
      <c r="K189" s="356"/>
      <c r="L189" s="356"/>
      <c r="M189" s="356"/>
      <c r="N189" s="356"/>
      <c r="O189" s="363"/>
      <c r="P189" s="352" t="s">
        <v>72</v>
      </c>
      <c r="Q189" s="353"/>
      <c r="R189" s="353"/>
      <c r="S189" s="353"/>
      <c r="T189" s="353"/>
      <c r="U189" s="353"/>
      <c r="V189" s="354"/>
      <c r="W189" s="37" t="s">
        <v>73</v>
      </c>
      <c r="X189" s="342">
        <f>IFERROR(SUMPRODUCT(X187:X187*H187:H187),"0")</f>
        <v>0</v>
      </c>
      <c r="Y189" s="342">
        <f>IFERROR(SUMPRODUCT(Y187:Y187*H187:H187),"0")</f>
        <v>0</v>
      </c>
      <c r="Z189" s="37"/>
      <c r="AA189" s="343"/>
      <c r="AB189" s="343"/>
      <c r="AC189" s="343"/>
    </row>
    <row r="190" spans="1:68" ht="16.5" customHeight="1" x14ac:dyDescent="0.25">
      <c r="A190" s="355" t="s">
        <v>300</v>
      </c>
      <c r="B190" s="356"/>
      <c r="C190" s="356"/>
      <c r="D190" s="356"/>
      <c r="E190" s="356"/>
      <c r="F190" s="356"/>
      <c r="G190" s="356"/>
      <c r="H190" s="356"/>
      <c r="I190" s="356"/>
      <c r="J190" s="356"/>
      <c r="K190" s="356"/>
      <c r="L190" s="356"/>
      <c r="M190" s="356"/>
      <c r="N190" s="356"/>
      <c r="O190" s="356"/>
      <c r="P190" s="356"/>
      <c r="Q190" s="356"/>
      <c r="R190" s="356"/>
      <c r="S190" s="356"/>
      <c r="T190" s="356"/>
      <c r="U190" s="356"/>
      <c r="V190" s="356"/>
      <c r="W190" s="356"/>
      <c r="X190" s="356"/>
      <c r="Y190" s="356"/>
      <c r="Z190" s="356"/>
      <c r="AA190" s="335"/>
      <c r="AB190" s="335"/>
      <c r="AC190" s="335"/>
    </row>
    <row r="191" spans="1:68" ht="14.25" customHeight="1" x14ac:dyDescent="0.25">
      <c r="A191" s="357" t="s">
        <v>300</v>
      </c>
      <c r="B191" s="356"/>
      <c r="C191" s="356"/>
      <c r="D191" s="356"/>
      <c r="E191" s="356"/>
      <c r="F191" s="356"/>
      <c r="G191" s="356"/>
      <c r="H191" s="356"/>
      <c r="I191" s="356"/>
      <c r="J191" s="356"/>
      <c r="K191" s="356"/>
      <c r="L191" s="356"/>
      <c r="M191" s="356"/>
      <c r="N191" s="356"/>
      <c r="O191" s="356"/>
      <c r="P191" s="356"/>
      <c r="Q191" s="356"/>
      <c r="R191" s="356"/>
      <c r="S191" s="356"/>
      <c r="T191" s="356"/>
      <c r="U191" s="356"/>
      <c r="V191" s="356"/>
      <c r="W191" s="356"/>
      <c r="X191" s="356"/>
      <c r="Y191" s="356"/>
      <c r="Z191" s="356"/>
      <c r="AA191" s="336"/>
      <c r="AB191" s="336"/>
      <c r="AC191" s="336"/>
    </row>
    <row r="192" spans="1:68" ht="27" customHeight="1" x14ac:dyDescent="0.25">
      <c r="A192" s="54" t="s">
        <v>301</v>
      </c>
      <c r="B192" s="54" t="s">
        <v>302</v>
      </c>
      <c r="C192" s="31">
        <v>4301133002</v>
      </c>
      <c r="D192" s="349">
        <v>4607111035783</v>
      </c>
      <c r="E192" s="350"/>
      <c r="F192" s="339">
        <v>0.2</v>
      </c>
      <c r="G192" s="32">
        <v>8</v>
      </c>
      <c r="H192" s="339">
        <v>1.6</v>
      </c>
      <c r="I192" s="339">
        <v>2.12</v>
      </c>
      <c r="J192" s="32">
        <v>72</v>
      </c>
      <c r="K192" s="32" t="s">
        <v>247</v>
      </c>
      <c r="L192" s="32" t="s">
        <v>67</v>
      </c>
      <c r="M192" s="33" t="s">
        <v>68</v>
      </c>
      <c r="N192" s="33"/>
      <c r="O192" s="32">
        <v>180</v>
      </c>
      <c r="P192" s="40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2" s="345"/>
      <c r="R192" s="345"/>
      <c r="S192" s="345"/>
      <c r="T192" s="346"/>
      <c r="U192" s="34"/>
      <c r="V192" s="34"/>
      <c r="W192" s="35" t="s">
        <v>69</v>
      </c>
      <c r="X192" s="340">
        <v>0</v>
      </c>
      <c r="Y192" s="341">
        <f>IFERROR(IF(X192="","",X192),"")</f>
        <v>0</v>
      </c>
      <c r="Z192" s="36">
        <f>IFERROR(IF(X192="","",X192*0.01157),"")</f>
        <v>0</v>
      </c>
      <c r="AA192" s="56"/>
      <c r="AB192" s="57"/>
      <c r="AC192" s="208" t="s">
        <v>303</v>
      </c>
      <c r="AG192" s="67"/>
      <c r="AJ192" s="71" t="s">
        <v>71</v>
      </c>
      <c r="AK192" s="71">
        <v>1</v>
      </c>
      <c r="BB192" s="209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62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6"/>
      <c r="N193" s="356"/>
      <c r="O193" s="363"/>
      <c r="P193" s="352" t="s">
        <v>72</v>
      </c>
      <c r="Q193" s="353"/>
      <c r="R193" s="353"/>
      <c r="S193" s="353"/>
      <c r="T193" s="353"/>
      <c r="U193" s="353"/>
      <c r="V193" s="354"/>
      <c r="W193" s="37" t="s">
        <v>69</v>
      </c>
      <c r="X193" s="342">
        <f>IFERROR(SUM(X192:X192),"0")</f>
        <v>0</v>
      </c>
      <c r="Y193" s="342">
        <f>IFERROR(SUM(Y192:Y192),"0")</f>
        <v>0</v>
      </c>
      <c r="Z193" s="342">
        <f>IFERROR(IF(Z192="",0,Z192),"0")</f>
        <v>0</v>
      </c>
      <c r="AA193" s="343"/>
      <c r="AB193" s="343"/>
      <c r="AC193" s="343"/>
    </row>
    <row r="194" spans="1:68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6"/>
      <c r="N194" s="356"/>
      <c r="O194" s="363"/>
      <c r="P194" s="352" t="s">
        <v>72</v>
      </c>
      <c r="Q194" s="353"/>
      <c r="R194" s="353"/>
      <c r="S194" s="353"/>
      <c r="T194" s="353"/>
      <c r="U194" s="353"/>
      <c r="V194" s="354"/>
      <c r="W194" s="37" t="s">
        <v>73</v>
      </c>
      <c r="X194" s="342">
        <f>IFERROR(SUMPRODUCT(X192:X192*H192:H192),"0")</f>
        <v>0</v>
      </c>
      <c r="Y194" s="342">
        <f>IFERROR(SUMPRODUCT(Y192:Y192*H192:H192),"0")</f>
        <v>0</v>
      </c>
      <c r="Z194" s="37"/>
      <c r="AA194" s="343"/>
      <c r="AB194" s="343"/>
      <c r="AC194" s="343"/>
    </row>
    <row r="195" spans="1:68" ht="27.75" customHeight="1" x14ac:dyDescent="0.2">
      <c r="A195" s="358" t="s">
        <v>304</v>
      </c>
      <c r="B195" s="359"/>
      <c r="C195" s="359"/>
      <c r="D195" s="359"/>
      <c r="E195" s="359"/>
      <c r="F195" s="359"/>
      <c r="G195" s="359"/>
      <c r="H195" s="359"/>
      <c r="I195" s="359"/>
      <c r="J195" s="359"/>
      <c r="K195" s="359"/>
      <c r="L195" s="359"/>
      <c r="M195" s="359"/>
      <c r="N195" s="359"/>
      <c r="O195" s="359"/>
      <c r="P195" s="359"/>
      <c r="Q195" s="359"/>
      <c r="R195" s="359"/>
      <c r="S195" s="359"/>
      <c r="T195" s="359"/>
      <c r="U195" s="359"/>
      <c r="V195" s="359"/>
      <c r="W195" s="359"/>
      <c r="X195" s="359"/>
      <c r="Y195" s="359"/>
      <c r="Z195" s="359"/>
      <c r="AA195" s="48"/>
      <c r="AB195" s="48"/>
      <c r="AC195" s="48"/>
    </row>
    <row r="196" spans="1:68" ht="16.5" customHeight="1" x14ac:dyDescent="0.25">
      <c r="A196" s="355" t="s">
        <v>305</v>
      </c>
      <c r="B196" s="356"/>
      <c r="C196" s="356"/>
      <c r="D196" s="356"/>
      <c r="E196" s="356"/>
      <c r="F196" s="356"/>
      <c r="G196" s="356"/>
      <c r="H196" s="356"/>
      <c r="I196" s="356"/>
      <c r="J196" s="356"/>
      <c r="K196" s="356"/>
      <c r="L196" s="356"/>
      <c r="M196" s="356"/>
      <c r="N196" s="356"/>
      <c r="O196" s="356"/>
      <c r="P196" s="356"/>
      <c r="Q196" s="356"/>
      <c r="R196" s="356"/>
      <c r="S196" s="356"/>
      <c r="T196" s="356"/>
      <c r="U196" s="356"/>
      <c r="V196" s="356"/>
      <c r="W196" s="356"/>
      <c r="X196" s="356"/>
      <c r="Y196" s="356"/>
      <c r="Z196" s="356"/>
      <c r="AA196" s="335"/>
      <c r="AB196" s="335"/>
      <c r="AC196" s="335"/>
    </row>
    <row r="197" spans="1:68" ht="14.25" customHeight="1" x14ac:dyDescent="0.25">
      <c r="A197" s="357" t="s">
        <v>143</v>
      </c>
      <c r="B197" s="356"/>
      <c r="C197" s="356"/>
      <c r="D197" s="356"/>
      <c r="E197" s="356"/>
      <c r="F197" s="356"/>
      <c r="G197" s="356"/>
      <c r="H197" s="356"/>
      <c r="I197" s="356"/>
      <c r="J197" s="356"/>
      <c r="K197" s="356"/>
      <c r="L197" s="356"/>
      <c r="M197" s="356"/>
      <c r="N197" s="356"/>
      <c r="O197" s="356"/>
      <c r="P197" s="356"/>
      <c r="Q197" s="356"/>
      <c r="R197" s="356"/>
      <c r="S197" s="356"/>
      <c r="T197" s="356"/>
      <c r="U197" s="356"/>
      <c r="V197" s="356"/>
      <c r="W197" s="356"/>
      <c r="X197" s="356"/>
      <c r="Y197" s="356"/>
      <c r="Z197" s="356"/>
      <c r="AA197" s="336"/>
      <c r="AB197" s="336"/>
      <c r="AC197" s="336"/>
    </row>
    <row r="198" spans="1:68" ht="27" customHeight="1" x14ac:dyDescent="0.25">
      <c r="A198" s="54" t="s">
        <v>306</v>
      </c>
      <c r="B198" s="54" t="s">
        <v>307</v>
      </c>
      <c r="C198" s="31">
        <v>4301135707</v>
      </c>
      <c r="D198" s="349">
        <v>4620207490198</v>
      </c>
      <c r="E198" s="350"/>
      <c r="F198" s="339">
        <v>0.2</v>
      </c>
      <c r="G198" s="32">
        <v>12</v>
      </c>
      <c r="H198" s="339">
        <v>2.4</v>
      </c>
      <c r="I198" s="339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2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45"/>
      <c r="R198" s="345"/>
      <c r="S198" s="345"/>
      <c r="T198" s="346"/>
      <c r="U198" s="34"/>
      <c r="V198" s="34"/>
      <c r="W198" s="35" t="s">
        <v>69</v>
      </c>
      <c r="X198" s="340">
        <v>0</v>
      </c>
      <c r="Y198" s="341">
        <f>IFERROR(IF(X198="","",X198),"")</f>
        <v>0</v>
      </c>
      <c r="Z198" s="36">
        <f>IFERROR(IF(X198="","",X198*0.01788),"")</f>
        <v>0</v>
      </c>
      <c r="AA198" s="56"/>
      <c r="AB198" s="57"/>
      <c r="AC198" s="210" t="s">
        <v>308</v>
      </c>
      <c r="AG198" s="67"/>
      <c r="AJ198" s="71" t="s">
        <v>71</v>
      </c>
      <c r="AK198" s="71">
        <v>1</v>
      </c>
      <c r="BB198" s="21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309</v>
      </c>
      <c r="B199" s="54" t="s">
        <v>310</v>
      </c>
      <c r="C199" s="31">
        <v>4301135719</v>
      </c>
      <c r="D199" s="349">
        <v>4620207490235</v>
      </c>
      <c r="E199" s="350"/>
      <c r="F199" s="339">
        <v>0.2</v>
      </c>
      <c r="G199" s="32">
        <v>12</v>
      </c>
      <c r="H199" s="339">
        <v>2.4</v>
      </c>
      <c r="I199" s="339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4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45"/>
      <c r="R199" s="345"/>
      <c r="S199" s="345"/>
      <c r="T199" s="346"/>
      <c r="U199" s="34"/>
      <c r="V199" s="34"/>
      <c r="W199" s="35" t="s">
        <v>69</v>
      </c>
      <c r="X199" s="340">
        <v>0</v>
      </c>
      <c r="Y199" s="341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311</v>
      </c>
      <c r="AG199" s="67"/>
      <c r="AJ199" s="71" t="s">
        <v>71</v>
      </c>
      <c r="AK199" s="71">
        <v>1</v>
      </c>
      <c r="BB199" s="21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312</v>
      </c>
      <c r="B200" s="54" t="s">
        <v>313</v>
      </c>
      <c r="C200" s="31">
        <v>4301135697</v>
      </c>
      <c r="D200" s="349">
        <v>4620207490259</v>
      </c>
      <c r="E200" s="350"/>
      <c r="F200" s="339">
        <v>0.2</v>
      </c>
      <c r="G200" s="32">
        <v>12</v>
      </c>
      <c r="H200" s="339">
        <v>2.4</v>
      </c>
      <c r="I200" s="339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5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45"/>
      <c r="R200" s="345"/>
      <c r="S200" s="345"/>
      <c r="T200" s="346"/>
      <c r="U200" s="34"/>
      <c r="V200" s="34"/>
      <c r="W200" s="35" t="s">
        <v>69</v>
      </c>
      <c r="X200" s="340">
        <v>0</v>
      </c>
      <c r="Y200" s="341">
        <f>IFERROR(IF(X200="","",X200),"")</f>
        <v>0</v>
      </c>
      <c r="Z200" s="36">
        <f>IFERROR(IF(X200="","",X200*0.01788),"")</f>
        <v>0</v>
      </c>
      <c r="AA200" s="56"/>
      <c r="AB200" s="57"/>
      <c r="AC200" s="214" t="s">
        <v>308</v>
      </c>
      <c r="AG200" s="67"/>
      <c r="AJ200" s="71" t="s">
        <v>71</v>
      </c>
      <c r="AK200" s="71">
        <v>1</v>
      </c>
      <c r="BB200" s="21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314</v>
      </c>
      <c r="B201" s="54" t="s">
        <v>315</v>
      </c>
      <c r="C201" s="31">
        <v>4301135681</v>
      </c>
      <c r="D201" s="349">
        <v>4620207490143</v>
      </c>
      <c r="E201" s="350"/>
      <c r="F201" s="339">
        <v>0.22</v>
      </c>
      <c r="G201" s="32">
        <v>12</v>
      </c>
      <c r="H201" s="339">
        <v>2.64</v>
      </c>
      <c r="I201" s="339">
        <v>3.3435999999999999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9" t="s">
        <v>316</v>
      </c>
      <c r="Q201" s="345"/>
      <c r="R201" s="345"/>
      <c r="S201" s="345"/>
      <c r="T201" s="346"/>
      <c r="U201" s="34"/>
      <c r="V201" s="34"/>
      <c r="W201" s="35" t="s">
        <v>69</v>
      </c>
      <c r="X201" s="340">
        <v>0</v>
      </c>
      <c r="Y201" s="341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317</v>
      </c>
      <c r="AG201" s="67"/>
      <c r="AJ201" s="71" t="s">
        <v>71</v>
      </c>
      <c r="AK201" s="71">
        <v>1</v>
      </c>
      <c r="BB201" s="21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362"/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63"/>
      <c r="P202" s="352" t="s">
        <v>72</v>
      </c>
      <c r="Q202" s="353"/>
      <c r="R202" s="353"/>
      <c r="S202" s="353"/>
      <c r="T202" s="353"/>
      <c r="U202" s="353"/>
      <c r="V202" s="354"/>
      <c r="W202" s="37" t="s">
        <v>69</v>
      </c>
      <c r="X202" s="342">
        <f>IFERROR(SUM(X198:X201),"0")</f>
        <v>0</v>
      </c>
      <c r="Y202" s="342">
        <f>IFERROR(SUM(Y198:Y201),"0")</f>
        <v>0</v>
      </c>
      <c r="Z202" s="342">
        <f>IFERROR(IF(Z198="",0,Z198),"0")+IFERROR(IF(Z199="",0,Z199),"0")+IFERROR(IF(Z200="",0,Z200),"0")+IFERROR(IF(Z201="",0,Z201),"0")</f>
        <v>0</v>
      </c>
      <c r="AA202" s="343"/>
      <c r="AB202" s="343"/>
      <c r="AC202" s="343"/>
    </row>
    <row r="203" spans="1:68" x14ac:dyDescent="0.2">
      <c r="A203" s="356"/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63"/>
      <c r="P203" s="352" t="s">
        <v>72</v>
      </c>
      <c r="Q203" s="353"/>
      <c r="R203" s="353"/>
      <c r="S203" s="353"/>
      <c r="T203" s="353"/>
      <c r="U203" s="353"/>
      <c r="V203" s="354"/>
      <c r="W203" s="37" t="s">
        <v>73</v>
      </c>
      <c r="X203" s="342">
        <f>IFERROR(SUMPRODUCT(X198:X201*H198:H201),"0")</f>
        <v>0</v>
      </c>
      <c r="Y203" s="342">
        <f>IFERROR(SUMPRODUCT(Y198:Y201*H198:H201),"0")</f>
        <v>0</v>
      </c>
      <c r="Z203" s="37"/>
      <c r="AA203" s="343"/>
      <c r="AB203" s="343"/>
      <c r="AC203" s="343"/>
    </row>
    <row r="204" spans="1:68" ht="16.5" customHeight="1" x14ac:dyDescent="0.25">
      <c r="A204" s="355" t="s">
        <v>318</v>
      </c>
      <c r="B204" s="356"/>
      <c r="C204" s="356"/>
      <c r="D204" s="356"/>
      <c r="E204" s="356"/>
      <c r="F204" s="356"/>
      <c r="G204" s="356"/>
      <c r="H204" s="356"/>
      <c r="I204" s="356"/>
      <c r="J204" s="356"/>
      <c r="K204" s="356"/>
      <c r="L204" s="356"/>
      <c r="M204" s="356"/>
      <c r="N204" s="356"/>
      <c r="O204" s="356"/>
      <c r="P204" s="356"/>
      <c r="Q204" s="356"/>
      <c r="R204" s="356"/>
      <c r="S204" s="356"/>
      <c r="T204" s="356"/>
      <c r="U204" s="356"/>
      <c r="V204" s="356"/>
      <c r="W204" s="356"/>
      <c r="X204" s="356"/>
      <c r="Y204" s="356"/>
      <c r="Z204" s="356"/>
      <c r="AA204" s="335"/>
      <c r="AB204" s="335"/>
      <c r="AC204" s="335"/>
    </row>
    <row r="205" spans="1:68" ht="14.25" customHeight="1" x14ac:dyDescent="0.25">
      <c r="A205" s="357" t="s">
        <v>63</v>
      </c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56"/>
      <c r="N205" s="356"/>
      <c r="O205" s="356"/>
      <c r="P205" s="356"/>
      <c r="Q205" s="356"/>
      <c r="R205" s="356"/>
      <c r="S205" s="356"/>
      <c r="T205" s="356"/>
      <c r="U205" s="356"/>
      <c r="V205" s="356"/>
      <c r="W205" s="356"/>
      <c r="X205" s="356"/>
      <c r="Y205" s="356"/>
      <c r="Z205" s="356"/>
      <c r="AA205" s="336"/>
      <c r="AB205" s="336"/>
      <c r="AC205" s="336"/>
    </row>
    <row r="206" spans="1:68" ht="16.5" customHeight="1" x14ac:dyDescent="0.25">
      <c r="A206" s="54" t="s">
        <v>319</v>
      </c>
      <c r="B206" s="54" t="s">
        <v>320</v>
      </c>
      <c r="C206" s="31">
        <v>4301070948</v>
      </c>
      <c r="D206" s="349">
        <v>4607111037022</v>
      </c>
      <c r="E206" s="350"/>
      <c r="F206" s="339">
        <v>0.7</v>
      </c>
      <c r="G206" s="32">
        <v>8</v>
      </c>
      <c r="H206" s="339">
        <v>5.6</v>
      </c>
      <c r="I206" s="339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7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45"/>
      <c r="R206" s="345"/>
      <c r="S206" s="345"/>
      <c r="T206" s="346"/>
      <c r="U206" s="34"/>
      <c r="V206" s="34"/>
      <c r="W206" s="35" t="s">
        <v>69</v>
      </c>
      <c r="X206" s="340">
        <v>0</v>
      </c>
      <c r="Y206" s="341">
        <f>IFERROR(IF(X206="","",X206),"")</f>
        <v>0</v>
      </c>
      <c r="Z206" s="36">
        <f>IFERROR(IF(X206="","",X206*0.0155),"")</f>
        <v>0</v>
      </c>
      <c r="AA206" s="56"/>
      <c r="AB206" s="57"/>
      <c r="AC206" s="218" t="s">
        <v>321</v>
      </c>
      <c r="AG206" s="67"/>
      <c r="AJ206" s="71" t="s">
        <v>71</v>
      </c>
      <c r="AK206" s="71">
        <v>1</v>
      </c>
      <c r="BB206" s="21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322</v>
      </c>
      <c r="B207" s="54" t="s">
        <v>323</v>
      </c>
      <c r="C207" s="31">
        <v>4301070990</v>
      </c>
      <c r="D207" s="349">
        <v>4607111038494</v>
      </c>
      <c r="E207" s="350"/>
      <c r="F207" s="339">
        <v>0.7</v>
      </c>
      <c r="G207" s="32">
        <v>8</v>
      </c>
      <c r="H207" s="339">
        <v>5.6</v>
      </c>
      <c r="I207" s="339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7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45"/>
      <c r="R207" s="345"/>
      <c r="S207" s="345"/>
      <c r="T207" s="346"/>
      <c r="U207" s="34"/>
      <c r="V207" s="34"/>
      <c r="W207" s="35" t="s">
        <v>69</v>
      </c>
      <c r="X207" s="340">
        <v>0</v>
      </c>
      <c r="Y207" s="341">
        <f>IFERROR(IF(X207="","",X207),"")</f>
        <v>0</v>
      </c>
      <c r="Z207" s="36">
        <f>IFERROR(IF(X207="","",X207*0.0155),"")</f>
        <v>0</v>
      </c>
      <c r="AA207" s="56"/>
      <c r="AB207" s="57"/>
      <c r="AC207" s="220" t="s">
        <v>324</v>
      </c>
      <c r="AG207" s="67"/>
      <c r="AJ207" s="71" t="s">
        <v>71</v>
      </c>
      <c r="AK207" s="71">
        <v>1</v>
      </c>
      <c r="BB207" s="22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325</v>
      </c>
      <c r="B208" s="54" t="s">
        <v>326</v>
      </c>
      <c r="C208" s="31">
        <v>4301070966</v>
      </c>
      <c r="D208" s="349">
        <v>4607111038135</v>
      </c>
      <c r="E208" s="350"/>
      <c r="F208" s="339">
        <v>0.7</v>
      </c>
      <c r="G208" s="32">
        <v>8</v>
      </c>
      <c r="H208" s="339">
        <v>5.6</v>
      </c>
      <c r="I208" s="339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3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45"/>
      <c r="R208" s="345"/>
      <c r="S208" s="345"/>
      <c r="T208" s="346"/>
      <c r="U208" s="34"/>
      <c r="V208" s="34"/>
      <c r="W208" s="35" t="s">
        <v>69</v>
      </c>
      <c r="X208" s="340">
        <v>0</v>
      </c>
      <c r="Y208" s="341">
        <f>IFERROR(IF(X208="","",X208),"")</f>
        <v>0</v>
      </c>
      <c r="Z208" s="36">
        <f>IFERROR(IF(X208="","",X208*0.0155),"")</f>
        <v>0</v>
      </c>
      <c r="AA208" s="56"/>
      <c r="AB208" s="57"/>
      <c r="AC208" s="222" t="s">
        <v>327</v>
      </c>
      <c r="AG208" s="67"/>
      <c r="AJ208" s="71" t="s">
        <v>71</v>
      </c>
      <c r="AK208" s="71">
        <v>1</v>
      </c>
      <c r="BB208" s="22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62"/>
      <c r="B209" s="356"/>
      <c r="C209" s="356"/>
      <c r="D209" s="356"/>
      <c r="E209" s="356"/>
      <c r="F209" s="356"/>
      <c r="G209" s="356"/>
      <c r="H209" s="356"/>
      <c r="I209" s="356"/>
      <c r="J209" s="356"/>
      <c r="K209" s="356"/>
      <c r="L209" s="356"/>
      <c r="M209" s="356"/>
      <c r="N209" s="356"/>
      <c r="O209" s="363"/>
      <c r="P209" s="352" t="s">
        <v>72</v>
      </c>
      <c r="Q209" s="353"/>
      <c r="R209" s="353"/>
      <c r="S209" s="353"/>
      <c r="T209" s="353"/>
      <c r="U209" s="353"/>
      <c r="V209" s="354"/>
      <c r="W209" s="37" t="s">
        <v>69</v>
      </c>
      <c r="X209" s="342">
        <f>IFERROR(SUM(X206:X208),"0")</f>
        <v>0</v>
      </c>
      <c r="Y209" s="342">
        <f>IFERROR(SUM(Y206:Y208),"0")</f>
        <v>0</v>
      </c>
      <c r="Z209" s="342">
        <f>IFERROR(IF(Z206="",0,Z206),"0")+IFERROR(IF(Z207="",0,Z207),"0")+IFERROR(IF(Z208="",0,Z208),"0")</f>
        <v>0</v>
      </c>
      <c r="AA209" s="343"/>
      <c r="AB209" s="343"/>
      <c r="AC209" s="343"/>
    </row>
    <row r="210" spans="1:68" x14ac:dyDescent="0.2">
      <c r="A210" s="356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6"/>
      <c r="N210" s="356"/>
      <c r="O210" s="363"/>
      <c r="P210" s="352" t="s">
        <v>72</v>
      </c>
      <c r="Q210" s="353"/>
      <c r="R210" s="353"/>
      <c r="S210" s="353"/>
      <c r="T210" s="353"/>
      <c r="U210" s="353"/>
      <c r="V210" s="354"/>
      <c r="W210" s="37" t="s">
        <v>73</v>
      </c>
      <c r="X210" s="342">
        <f>IFERROR(SUMPRODUCT(X206:X208*H206:H208),"0")</f>
        <v>0</v>
      </c>
      <c r="Y210" s="342">
        <f>IFERROR(SUMPRODUCT(Y206:Y208*H206:H208),"0")</f>
        <v>0</v>
      </c>
      <c r="Z210" s="37"/>
      <c r="AA210" s="343"/>
      <c r="AB210" s="343"/>
      <c r="AC210" s="343"/>
    </row>
    <row r="211" spans="1:68" ht="16.5" customHeight="1" x14ac:dyDescent="0.25">
      <c r="A211" s="355" t="s">
        <v>328</v>
      </c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6"/>
      <c r="N211" s="356"/>
      <c r="O211" s="356"/>
      <c r="P211" s="356"/>
      <c r="Q211" s="356"/>
      <c r="R211" s="356"/>
      <c r="S211" s="356"/>
      <c r="T211" s="356"/>
      <c r="U211" s="356"/>
      <c r="V211" s="356"/>
      <c r="W211" s="356"/>
      <c r="X211" s="356"/>
      <c r="Y211" s="356"/>
      <c r="Z211" s="356"/>
      <c r="AA211" s="335"/>
      <c r="AB211" s="335"/>
      <c r="AC211" s="335"/>
    </row>
    <row r="212" spans="1:68" ht="14.25" customHeight="1" x14ac:dyDescent="0.25">
      <c r="A212" s="357" t="s">
        <v>63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56"/>
      <c r="Z212" s="356"/>
      <c r="AA212" s="336"/>
      <c r="AB212" s="336"/>
      <c r="AC212" s="336"/>
    </row>
    <row r="213" spans="1:68" ht="27" customHeight="1" x14ac:dyDescent="0.25">
      <c r="A213" s="54" t="s">
        <v>329</v>
      </c>
      <c r="B213" s="54" t="s">
        <v>330</v>
      </c>
      <c r="C213" s="31">
        <v>4301070996</v>
      </c>
      <c r="D213" s="349">
        <v>4607111038654</v>
      </c>
      <c r="E213" s="350"/>
      <c r="F213" s="339">
        <v>0.4</v>
      </c>
      <c r="G213" s="32">
        <v>16</v>
      </c>
      <c r="H213" s="339">
        <v>6.4</v>
      </c>
      <c r="I213" s="339">
        <v>6.63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45"/>
      <c r="R213" s="345"/>
      <c r="S213" s="345"/>
      <c r="T213" s="346"/>
      <c r="U213" s="34"/>
      <c r="V213" s="34"/>
      <c r="W213" s="35" t="s">
        <v>69</v>
      </c>
      <c r="X213" s="340">
        <v>0</v>
      </c>
      <c r="Y213" s="341">
        <f t="shared" ref="Y213:Y218" si="12">IFERROR(IF(X213="","",X213),"")</f>
        <v>0</v>
      </c>
      <c r="Z213" s="36">
        <f t="shared" ref="Z213:Z218" si="13">IFERROR(IF(X213="","",X213*0.0155),"")</f>
        <v>0</v>
      </c>
      <c r="AA213" s="56"/>
      <c r="AB213" s="57"/>
      <c r="AC213" s="224" t="s">
        <v>331</v>
      </c>
      <c r="AG213" s="67"/>
      <c r="AJ213" s="71" t="s">
        <v>71</v>
      </c>
      <c r="AK213" s="71">
        <v>1</v>
      </c>
      <c r="BB213" s="225" t="s">
        <v>1</v>
      </c>
      <c r="BM213" s="67">
        <f t="shared" ref="BM213:BM218" si="14">IFERROR(X213*I213,"0")</f>
        <v>0</v>
      </c>
      <c r="BN213" s="67">
        <f t="shared" ref="BN213:BN218" si="15">IFERROR(Y213*I213,"0")</f>
        <v>0</v>
      </c>
      <c r="BO213" s="67">
        <f t="shared" ref="BO213:BO218" si="16">IFERROR(X213/J213,"0")</f>
        <v>0</v>
      </c>
      <c r="BP213" s="67">
        <f t="shared" ref="BP213:BP218" si="17">IFERROR(Y213/J213,"0")</f>
        <v>0</v>
      </c>
    </row>
    <row r="214" spans="1:68" ht="27" customHeight="1" x14ac:dyDescent="0.25">
      <c r="A214" s="54" t="s">
        <v>332</v>
      </c>
      <c r="B214" s="54" t="s">
        <v>333</v>
      </c>
      <c r="C214" s="31">
        <v>4301070997</v>
      </c>
      <c r="D214" s="349">
        <v>4607111038586</v>
      </c>
      <c r="E214" s="350"/>
      <c r="F214" s="339">
        <v>0.7</v>
      </c>
      <c r="G214" s="32">
        <v>8</v>
      </c>
      <c r="H214" s="339">
        <v>5.6</v>
      </c>
      <c r="I214" s="339">
        <v>5.83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2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45"/>
      <c r="R214" s="345"/>
      <c r="S214" s="345"/>
      <c r="T214" s="346"/>
      <c r="U214" s="34"/>
      <c r="V214" s="34"/>
      <c r="W214" s="35" t="s">
        <v>69</v>
      </c>
      <c r="X214" s="340">
        <v>0</v>
      </c>
      <c r="Y214" s="341">
        <f t="shared" si="12"/>
        <v>0</v>
      </c>
      <c r="Z214" s="36">
        <f t="shared" si="13"/>
        <v>0</v>
      </c>
      <c r="AA214" s="56"/>
      <c r="AB214" s="57"/>
      <c r="AC214" s="226" t="s">
        <v>331</v>
      </c>
      <c r="AG214" s="67"/>
      <c r="AJ214" s="71" t="s">
        <v>71</v>
      </c>
      <c r="AK214" s="71">
        <v>1</v>
      </c>
      <c r="BB214" s="227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customHeight="1" x14ac:dyDescent="0.25">
      <c r="A215" s="54" t="s">
        <v>334</v>
      </c>
      <c r="B215" s="54" t="s">
        <v>335</v>
      </c>
      <c r="C215" s="31">
        <v>4301070962</v>
      </c>
      <c r="D215" s="349">
        <v>4607111038609</v>
      </c>
      <c r="E215" s="350"/>
      <c r="F215" s="339">
        <v>0.4</v>
      </c>
      <c r="G215" s="32">
        <v>16</v>
      </c>
      <c r="H215" s="339">
        <v>6.4</v>
      </c>
      <c r="I215" s="339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45"/>
      <c r="R215" s="345"/>
      <c r="S215" s="345"/>
      <c r="T215" s="346"/>
      <c r="U215" s="34"/>
      <c r="V215" s="34"/>
      <c r="W215" s="35" t="s">
        <v>69</v>
      </c>
      <c r="X215" s="340">
        <v>0</v>
      </c>
      <c r="Y215" s="341">
        <f t="shared" si="12"/>
        <v>0</v>
      </c>
      <c r="Z215" s="36">
        <f t="shared" si="13"/>
        <v>0</v>
      </c>
      <c r="AA215" s="56"/>
      <c r="AB215" s="57"/>
      <c r="AC215" s="228" t="s">
        <v>336</v>
      </c>
      <c r="AG215" s="67"/>
      <c r="AJ215" s="71" t="s">
        <v>71</v>
      </c>
      <c r="AK215" s="71">
        <v>1</v>
      </c>
      <c r="BB215" s="229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customHeight="1" x14ac:dyDescent="0.25">
      <c r="A216" s="54" t="s">
        <v>337</v>
      </c>
      <c r="B216" s="54" t="s">
        <v>338</v>
      </c>
      <c r="C216" s="31">
        <v>4301070963</v>
      </c>
      <c r="D216" s="349">
        <v>4607111038630</v>
      </c>
      <c r="E216" s="350"/>
      <c r="F216" s="339">
        <v>0.7</v>
      </c>
      <c r="G216" s="32">
        <v>8</v>
      </c>
      <c r="H216" s="339">
        <v>5.6</v>
      </c>
      <c r="I216" s="339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6" s="345"/>
      <c r="R216" s="345"/>
      <c r="S216" s="345"/>
      <c r="T216" s="346"/>
      <c r="U216" s="34"/>
      <c r="V216" s="34"/>
      <c r="W216" s="35" t="s">
        <v>69</v>
      </c>
      <c r="X216" s="340">
        <v>0</v>
      </c>
      <c r="Y216" s="341">
        <f t="shared" si="12"/>
        <v>0</v>
      </c>
      <c r="Z216" s="36">
        <f t="shared" si="13"/>
        <v>0</v>
      </c>
      <c r="AA216" s="56"/>
      <c r="AB216" s="57"/>
      <c r="AC216" s="230" t="s">
        <v>336</v>
      </c>
      <c r="AG216" s="67"/>
      <c r="AJ216" s="71" t="s">
        <v>71</v>
      </c>
      <c r="AK216" s="71">
        <v>1</v>
      </c>
      <c r="BB216" s="231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ht="27" customHeight="1" x14ac:dyDescent="0.25">
      <c r="A217" s="54" t="s">
        <v>339</v>
      </c>
      <c r="B217" s="54" t="s">
        <v>340</v>
      </c>
      <c r="C217" s="31">
        <v>4301070959</v>
      </c>
      <c r="D217" s="349">
        <v>4607111038616</v>
      </c>
      <c r="E217" s="350"/>
      <c r="F217" s="339">
        <v>0.4</v>
      </c>
      <c r="G217" s="32">
        <v>16</v>
      </c>
      <c r="H217" s="339">
        <v>6.4</v>
      </c>
      <c r="I217" s="339">
        <v>6.71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8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45"/>
      <c r="R217" s="345"/>
      <c r="S217" s="345"/>
      <c r="T217" s="346"/>
      <c r="U217" s="34"/>
      <c r="V217" s="34"/>
      <c r="W217" s="35" t="s">
        <v>69</v>
      </c>
      <c r="X217" s="340">
        <v>0</v>
      </c>
      <c r="Y217" s="341">
        <f t="shared" si="12"/>
        <v>0</v>
      </c>
      <c r="Z217" s="36">
        <f t="shared" si="13"/>
        <v>0</v>
      </c>
      <c r="AA217" s="56"/>
      <c r="AB217" s="57"/>
      <c r="AC217" s="232" t="s">
        <v>331</v>
      </c>
      <c r="AG217" s="67"/>
      <c r="AJ217" s="71" t="s">
        <v>71</v>
      </c>
      <c r="AK217" s="71">
        <v>1</v>
      </c>
      <c r="BB217" s="233" t="s">
        <v>1</v>
      </c>
      <c r="BM217" s="67">
        <f t="shared" si="14"/>
        <v>0</v>
      </c>
      <c r="BN217" s="67">
        <f t="shared" si="15"/>
        <v>0</v>
      </c>
      <c r="BO217" s="67">
        <f t="shared" si="16"/>
        <v>0</v>
      </c>
      <c r="BP217" s="67">
        <f t="shared" si="17"/>
        <v>0</v>
      </c>
    </row>
    <row r="218" spans="1:68" ht="27" customHeight="1" x14ac:dyDescent="0.25">
      <c r="A218" s="54" t="s">
        <v>341</v>
      </c>
      <c r="B218" s="54" t="s">
        <v>342</v>
      </c>
      <c r="C218" s="31">
        <v>4301070960</v>
      </c>
      <c r="D218" s="349">
        <v>4607111038623</v>
      </c>
      <c r="E218" s="350"/>
      <c r="F218" s="339">
        <v>0.7</v>
      </c>
      <c r="G218" s="32">
        <v>8</v>
      </c>
      <c r="H218" s="339">
        <v>5.6</v>
      </c>
      <c r="I218" s="339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45"/>
      <c r="R218" s="345"/>
      <c r="S218" s="345"/>
      <c r="T218" s="346"/>
      <c r="U218" s="34"/>
      <c r="V218" s="34"/>
      <c r="W218" s="35" t="s">
        <v>69</v>
      </c>
      <c r="X218" s="340">
        <v>0</v>
      </c>
      <c r="Y218" s="341">
        <f t="shared" si="12"/>
        <v>0</v>
      </c>
      <c r="Z218" s="36">
        <f t="shared" si="13"/>
        <v>0</v>
      </c>
      <c r="AA218" s="56"/>
      <c r="AB218" s="57"/>
      <c r="AC218" s="234" t="s">
        <v>331</v>
      </c>
      <c r="AG218" s="67"/>
      <c r="AJ218" s="71" t="s">
        <v>71</v>
      </c>
      <c r="AK218" s="71">
        <v>1</v>
      </c>
      <c r="BB218" s="235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x14ac:dyDescent="0.2">
      <c r="A219" s="362"/>
      <c r="B219" s="356"/>
      <c r="C219" s="356"/>
      <c r="D219" s="356"/>
      <c r="E219" s="356"/>
      <c r="F219" s="356"/>
      <c r="G219" s="356"/>
      <c r="H219" s="356"/>
      <c r="I219" s="356"/>
      <c r="J219" s="356"/>
      <c r="K219" s="356"/>
      <c r="L219" s="356"/>
      <c r="M219" s="356"/>
      <c r="N219" s="356"/>
      <c r="O219" s="363"/>
      <c r="P219" s="352" t="s">
        <v>72</v>
      </c>
      <c r="Q219" s="353"/>
      <c r="R219" s="353"/>
      <c r="S219" s="353"/>
      <c r="T219" s="353"/>
      <c r="U219" s="353"/>
      <c r="V219" s="354"/>
      <c r="W219" s="37" t="s">
        <v>69</v>
      </c>
      <c r="X219" s="342">
        <f>IFERROR(SUM(X213:X218),"0")</f>
        <v>0</v>
      </c>
      <c r="Y219" s="342">
        <f>IFERROR(SUM(Y213:Y218),"0")</f>
        <v>0</v>
      </c>
      <c r="Z219" s="342">
        <f>IFERROR(IF(Z213="",0,Z213),"0")+IFERROR(IF(Z214="",0,Z214),"0")+IFERROR(IF(Z215="",0,Z215),"0")+IFERROR(IF(Z216="",0,Z216),"0")+IFERROR(IF(Z217="",0,Z217),"0")+IFERROR(IF(Z218="",0,Z218),"0")</f>
        <v>0</v>
      </c>
      <c r="AA219" s="343"/>
      <c r="AB219" s="343"/>
      <c r="AC219" s="343"/>
    </row>
    <row r="220" spans="1:68" x14ac:dyDescent="0.2">
      <c r="A220" s="356"/>
      <c r="B220" s="356"/>
      <c r="C220" s="356"/>
      <c r="D220" s="356"/>
      <c r="E220" s="356"/>
      <c r="F220" s="356"/>
      <c r="G220" s="356"/>
      <c r="H220" s="356"/>
      <c r="I220" s="356"/>
      <c r="J220" s="356"/>
      <c r="K220" s="356"/>
      <c r="L220" s="356"/>
      <c r="M220" s="356"/>
      <c r="N220" s="356"/>
      <c r="O220" s="363"/>
      <c r="P220" s="352" t="s">
        <v>72</v>
      </c>
      <c r="Q220" s="353"/>
      <c r="R220" s="353"/>
      <c r="S220" s="353"/>
      <c r="T220" s="353"/>
      <c r="U220" s="353"/>
      <c r="V220" s="354"/>
      <c r="W220" s="37" t="s">
        <v>73</v>
      </c>
      <c r="X220" s="342">
        <f>IFERROR(SUMPRODUCT(X213:X218*H213:H218),"0")</f>
        <v>0</v>
      </c>
      <c r="Y220" s="342">
        <f>IFERROR(SUMPRODUCT(Y213:Y218*H213:H218),"0")</f>
        <v>0</v>
      </c>
      <c r="Z220" s="37"/>
      <c r="AA220" s="343"/>
      <c r="AB220" s="343"/>
      <c r="AC220" s="343"/>
    </row>
    <row r="221" spans="1:68" ht="16.5" customHeight="1" x14ac:dyDescent="0.25">
      <c r="A221" s="355" t="s">
        <v>343</v>
      </c>
      <c r="B221" s="356"/>
      <c r="C221" s="356"/>
      <c r="D221" s="356"/>
      <c r="E221" s="356"/>
      <c r="F221" s="356"/>
      <c r="G221" s="356"/>
      <c r="H221" s="356"/>
      <c r="I221" s="356"/>
      <c r="J221" s="356"/>
      <c r="K221" s="356"/>
      <c r="L221" s="356"/>
      <c r="M221" s="356"/>
      <c r="N221" s="356"/>
      <c r="O221" s="356"/>
      <c r="P221" s="356"/>
      <c r="Q221" s="356"/>
      <c r="R221" s="356"/>
      <c r="S221" s="356"/>
      <c r="T221" s="356"/>
      <c r="U221" s="356"/>
      <c r="V221" s="356"/>
      <c r="W221" s="356"/>
      <c r="X221" s="356"/>
      <c r="Y221" s="356"/>
      <c r="Z221" s="356"/>
      <c r="AA221" s="335"/>
      <c r="AB221" s="335"/>
      <c r="AC221" s="335"/>
    </row>
    <row r="222" spans="1:68" ht="14.25" customHeight="1" x14ac:dyDescent="0.25">
      <c r="A222" s="357" t="s">
        <v>63</v>
      </c>
      <c r="B222" s="356"/>
      <c r="C222" s="356"/>
      <c r="D222" s="356"/>
      <c r="E222" s="356"/>
      <c r="F222" s="356"/>
      <c r="G222" s="356"/>
      <c r="H222" s="356"/>
      <c r="I222" s="356"/>
      <c r="J222" s="356"/>
      <c r="K222" s="356"/>
      <c r="L222" s="356"/>
      <c r="M222" s="356"/>
      <c r="N222" s="356"/>
      <c r="O222" s="356"/>
      <c r="P222" s="356"/>
      <c r="Q222" s="356"/>
      <c r="R222" s="356"/>
      <c r="S222" s="356"/>
      <c r="T222" s="356"/>
      <c r="U222" s="356"/>
      <c r="V222" s="356"/>
      <c r="W222" s="356"/>
      <c r="X222" s="356"/>
      <c r="Y222" s="356"/>
      <c r="Z222" s="356"/>
      <c r="AA222" s="336"/>
      <c r="AB222" s="336"/>
      <c r="AC222" s="336"/>
    </row>
    <row r="223" spans="1:68" ht="27" customHeight="1" x14ac:dyDescent="0.25">
      <c r="A223" s="54" t="s">
        <v>344</v>
      </c>
      <c r="B223" s="54" t="s">
        <v>345</v>
      </c>
      <c r="C223" s="31">
        <v>4301070915</v>
      </c>
      <c r="D223" s="349">
        <v>4607111035882</v>
      </c>
      <c r="E223" s="350"/>
      <c r="F223" s="339">
        <v>0.43</v>
      </c>
      <c r="G223" s="32">
        <v>16</v>
      </c>
      <c r="H223" s="339">
        <v>6.88</v>
      </c>
      <c r="I223" s="339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1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3" s="345"/>
      <c r="R223" s="345"/>
      <c r="S223" s="345"/>
      <c r="T223" s="346"/>
      <c r="U223" s="34"/>
      <c r="V223" s="34"/>
      <c r="W223" s="35" t="s">
        <v>69</v>
      </c>
      <c r="X223" s="340">
        <v>0</v>
      </c>
      <c r="Y223" s="341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346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347</v>
      </c>
      <c r="B224" s="54" t="s">
        <v>348</v>
      </c>
      <c r="C224" s="31">
        <v>4301070921</v>
      </c>
      <c r="D224" s="349">
        <v>4607111035905</v>
      </c>
      <c r="E224" s="350"/>
      <c r="F224" s="339">
        <v>0.9</v>
      </c>
      <c r="G224" s="32">
        <v>8</v>
      </c>
      <c r="H224" s="339">
        <v>7.2</v>
      </c>
      <c r="I224" s="339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4" s="345"/>
      <c r="R224" s="345"/>
      <c r="S224" s="345"/>
      <c r="T224" s="346"/>
      <c r="U224" s="34"/>
      <c r="V224" s="34"/>
      <c r="W224" s="35" t="s">
        <v>69</v>
      </c>
      <c r="X224" s="340">
        <v>0</v>
      </c>
      <c r="Y224" s="341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346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349</v>
      </c>
      <c r="B225" s="54" t="s">
        <v>350</v>
      </c>
      <c r="C225" s="31">
        <v>4301070917</v>
      </c>
      <c r="D225" s="349">
        <v>4607111035912</v>
      </c>
      <c r="E225" s="350"/>
      <c r="F225" s="339">
        <v>0.43</v>
      </c>
      <c r="G225" s="32">
        <v>16</v>
      </c>
      <c r="H225" s="339">
        <v>6.88</v>
      </c>
      <c r="I225" s="339">
        <v>7.19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5" s="345"/>
      <c r="R225" s="345"/>
      <c r="S225" s="345"/>
      <c r="T225" s="346"/>
      <c r="U225" s="34"/>
      <c r="V225" s="34"/>
      <c r="W225" s="35" t="s">
        <v>69</v>
      </c>
      <c r="X225" s="340">
        <v>0</v>
      </c>
      <c r="Y225" s="341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351</v>
      </c>
      <c r="AG225" s="67"/>
      <c r="AJ225" s="71" t="s">
        <v>71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352</v>
      </c>
      <c r="B226" s="54" t="s">
        <v>353</v>
      </c>
      <c r="C226" s="31">
        <v>4301070920</v>
      </c>
      <c r="D226" s="349">
        <v>4607111035929</v>
      </c>
      <c r="E226" s="350"/>
      <c r="F226" s="339">
        <v>0.9</v>
      </c>
      <c r="G226" s="32">
        <v>8</v>
      </c>
      <c r="H226" s="339">
        <v>7.2</v>
      </c>
      <c r="I226" s="339">
        <v>7.47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6" s="345"/>
      <c r="R226" s="345"/>
      <c r="S226" s="345"/>
      <c r="T226" s="346"/>
      <c r="U226" s="34"/>
      <c r="V226" s="34"/>
      <c r="W226" s="35" t="s">
        <v>69</v>
      </c>
      <c r="X226" s="340">
        <v>0</v>
      </c>
      <c r="Y226" s="341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351</v>
      </c>
      <c r="AG226" s="67"/>
      <c r="AJ226" s="71" t="s">
        <v>71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62"/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63"/>
      <c r="P227" s="352" t="s">
        <v>72</v>
      </c>
      <c r="Q227" s="353"/>
      <c r="R227" s="353"/>
      <c r="S227" s="353"/>
      <c r="T227" s="353"/>
      <c r="U227" s="353"/>
      <c r="V227" s="354"/>
      <c r="W227" s="37" t="s">
        <v>69</v>
      </c>
      <c r="X227" s="342">
        <f>IFERROR(SUM(X223:X226),"0")</f>
        <v>0</v>
      </c>
      <c r="Y227" s="342">
        <f>IFERROR(SUM(Y223:Y226),"0")</f>
        <v>0</v>
      </c>
      <c r="Z227" s="342">
        <f>IFERROR(IF(Z223="",0,Z223),"0")+IFERROR(IF(Z224="",0,Z224),"0")+IFERROR(IF(Z225="",0,Z225),"0")+IFERROR(IF(Z226="",0,Z226),"0")</f>
        <v>0</v>
      </c>
      <c r="AA227" s="343"/>
      <c r="AB227" s="343"/>
      <c r="AC227" s="343"/>
    </row>
    <row r="228" spans="1:68" x14ac:dyDescent="0.2">
      <c r="A228" s="356"/>
      <c r="B228" s="356"/>
      <c r="C228" s="356"/>
      <c r="D228" s="356"/>
      <c r="E228" s="356"/>
      <c r="F228" s="356"/>
      <c r="G228" s="356"/>
      <c r="H228" s="356"/>
      <c r="I228" s="356"/>
      <c r="J228" s="356"/>
      <c r="K228" s="356"/>
      <c r="L228" s="356"/>
      <c r="M228" s="356"/>
      <c r="N228" s="356"/>
      <c r="O228" s="363"/>
      <c r="P228" s="352" t="s">
        <v>72</v>
      </c>
      <c r="Q228" s="353"/>
      <c r="R228" s="353"/>
      <c r="S228" s="353"/>
      <c r="T228" s="353"/>
      <c r="U228" s="353"/>
      <c r="V228" s="354"/>
      <c r="W228" s="37" t="s">
        <v>73</v>
      </c>
      <c r="X228" s="342">
        <f>IFERROR(SUMPRODUCT(X223:X226*H223:H226),"0")</f>
        <v>0</v>
      </c>
      <c r="Y228" s="342">
        <f>IFERROR(SUMPRODUCT(Y223:Y226*H223:H226),"0")</f>
        <v>0</v>
      </c>
      <c r="Z228" s="37"/>
      <c r="AA228" s="343"/>
      <c r="AB228" s="343"/>
      <c r="AC228" s="343"/>
    </row>
    <row r="229" spans="1:68" ht="16.5" customHeight="1" x14ac:dyDescent="0.25">
      <c r="A229" s="355" t="s">
        <v>354</v>
      </c>
      <c r="B229" s="356"/>
      <c r="C229" s="356"/>
      <c r="D229" s="356"/>
      <c r="E229" s="356"/>
      <c r="F229" s="356"/>
      <c r="G229" s="356"/>
      <c r="H229" s="356"/>
      <c r="I229" s="356"/>
      <c r="J229" s="356"/>
      <c r="K229" s="356"/>
      <c r="L229" s="356"/>
      <c r="M229" s="356"/>
      <c r="N229" s="356"/>
      <c r="O229" s="356"/>
      <c r="P229" s="356"/>
      <c r="Q229" s="356"/>
      <c r="R229" s="356"/>
      <c r="S229" s="356"/>
      <c r="T229" s="356"/>
      <c r="U229" s="356"/>
      <c r="V229" s="356"/>
      <c r="W229" s="356"/>
      <c r="X229" s="356"/>
      <c r="Y229" s="356"/>
      <c r="Z229" s="356"/>
      <c r="AA229" s="335"/>
      <c r="AB229" s="335"/>
      <c r="AC229" s="335"/>
    </row>
    <row r="230" spans="1:68" ht="14.25" customHeight="1" x14ac:dyDescent="0.25">
      <c r="A230" s="357" t="s">
        <v>63</v>
      </c>
      <c r="B230" s="356"/>
      <c r="C230" s="356"/>
      <c r="D230" s="356"/>
      <c r="E230" s="356"/>
      <c r="F230" s="356"/>
      <c r="G230" s="356"/>
      <c r="H230" s="356"/>
      <c r="I230" s="356"/>
      <c r="J230" s="356"/>
      <c r="K230" s="356"/>
      <c r="L230" s="356"/>
      <c r="M230" s="356"/>
      <c r="N230" s="356"/>
      <c r="O230" s="356"/>
      <c r="P230" s="356"/>
      <c r="Q230" s="356"/>
      <c r="R230" s="356"/>
      <c r="S230" s="356"/>
      <c r="T230" s="356"/>
      <c r="U230" s="356"/>
      <c r="V230" s="356"/>
      <c r="W230" s="356"/>
      <c r="X230" s="356"/>
      <c r="Y230" s="356"/>
      <c r="Z230" s="356"/>
      <c r="AA230" s="336"/>
      <c r="AB230" s="336"/>
      <c r="AC230" s="336"/>
    </row>
    <row r="231" spans="1:68" ht="16.5" customHeight="1" x14ac:dyDescent="0.25">
      <c r="A231" s="54" t="s">
        <v>355</v>
      </c>
      <c r="B231" s="54" t="s">
        <v>356</v>
      </c>
      <c r="C231" s="31">
        <v>4301070912</v>
      </c>
      <c r="D231" s="349">
        <v>4607111037213</v>
      </c>
      <c r="E231" s="350"/>
      <c r="F231" s="339">
        <v>0.4</v>
      </c>
      <c r="G231" s="32">
        <v>8</v>
      </c>
      <c r="H231" s="339">
        <v>3.2</v>
      </c>
      <c r="I231" s="339">
        <v>3.44</v>
      </c>
      <c r="J231" s="32">
        <v>144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5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1" s="345"/>
      <c r="R231" s="345"/>
      <c r="S231" s="345"/>
      <c r="T231" s="346"/>
      <c r="U231" s="34"/>
      <c r="V231" s="34"/>
      <c r="W231" s="35" t="s">
        <v>69</v>
      </c>
      <c r="X231" s="340">
        <v>0</v>
      </c>
      <c r="Y231" s="341">
        <f>IFERROR(IF(X231="","",X231),"")</f>
        <v>0</v>
      </c>
      <c r="Z231" s="36">
        <f>IFERROR(IF(X231="","",X231*0.00866),"")</f>
        <v>0</v>
      </c>
      <c r="AA231" s="56"/>
      <c r="AB231" s="57"/>
      <c r="AC231" s="244" t="s">
        <v>357</v>
      </c>
      <c r="AG231" s="67"/>
      <c r="AJ231" s="71" t="s">
        <v>71</v>
      </c>
      <c r="AK231" s="71">
        <v>1</v>
      </c>
      <c r="BB231" s="245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62"/>
      <c r="B232" s="356"/>
      <c r="C232" s="356"/>
      <c r="D232" s="356"/>
      <c r="E232" s="356"/>
      <c r="F232" s="356"/>
      <c r="G232" s="356"/>
      <c r="H232" s="356"/>
      <c r="I232" s="356"/>
      <c r="J232" s="356"/>
      <c r="K232" s="356"/>
      <c r="L232" s="356"/>
      <c r="M232" s="356"/>
      <c r="N232" s="356"/>
      <c r="O232" s="363"/>
      <c r="P232" s="352" t="s">
        <v>72</v>
      </c>
      <c r="Q232" s="353"/>
      <c r="R232" s="353"/>
      <c r="S232" s="353"/>
      <c r="T232" s="353"/>
      <c r="U232" s="353"/>
      <c r="V232" s="354"/>
      <c r="W232" s="37" t="s">
        <v>69</v>
      </c>
      <c r="X232" s="342">
        <f>IFERROR(SUM(X231:X231),"0")</f>
        <v>0</v>
      </c>
      <c r="Y232" s="342">
        <f>IFERROR(SUM(Y231:Y231),"0")</f>
        <v>0</v>
      </c>
      <c r="Z232" s="342">
        <f>IFERROR(IF(Z231="",0,Z231),"0")</f>
        <v>0</v>
      </c>
      <c r="AA232" s="343"/>
      <c r="AB232" s="343"/>
      <c r="AC232" s="343"/>
    </row>
    <row r="233" spans="1:68" x14ac:dyDescent="0.2">
      <c r="A233" s="356"/>
      <c r="B233" s="356"/>
      <c r="C233" s="356"/>
      <c r="D233" s="356"/>
      <c r="E233" s="356"/>
      <c r="F233" s="356"/>
      <c r="G233" s="356"/>
      <c r="H233" s="356"/>
      <c r="I233" s="356"/>
      <c r="J233" s="356"/>
      <c r="K233" s="356"/>
      <c r="L233" s="356"/>
      <c r="M233" s="356"/>
      <c r="N233" s="356"/>
      <c r="O233" s="363"/>
      <c r="P233" s="352" t="s">
        <v>72</v>
      </c>
      <c r="Q233" s="353"/>
      <c r="R233" s="353"/>
      <c r="S233" s="353"/>
      <c r="T233" s="353"/>
      <c r="U233" s="353"/>
      <c r="V233" s="354"/>
      <c r="W233" s="37" t="s">
        <v>73</v>
      </c>
      <c r="X233" s="342">
        <f>IFERROR(SUMPRODUCT(X231:X231*H231:H231),"0")</f>
        <v>0</v>
      </c>
      <c r="Y233" s="342">
        <f>IFERROR(SUMPRODUCT(Y231:Y231*H231:H231),"0")</f>
        <v>0</v>
      </c>
      <c r="Z233" s="37"/>
      <c r="AA233" s="343"/>
      <c r="AB233" s="343"/>
      <c r="AC233" s="343"/>
    </row>
    <row r="234" spans="1:68" ht="16.5" customHeight="1" x14ac:dyDescent="0.25">
      <c r="A234" s="355" t="s">
        <v>358</v>
      </c>
      <c r="B234" s="356"/>
      <c r="C234" s="356"/>
      <c r="D234" s="356"/>
      <c r="E234" s="356"/>
      <c r="F234" s="356"/>
      <c r="G234" s="356"/>
      <c r="H234" s="356"/>
      <c r="I234" s="356"/>
      <c r="J234" s="356"/>
      <c r="K234" s="356"/>
      <c r="L234" s="356"/>
      <c r="M234" s="356"/>
      <c r="N234" s="356"/>
      <c r="O234" s="356"/>
      <c r="P234" s="356"/>
      <c r="Q234" s="356"/>
      <c r="R234" s="356"/>
      <c r="S234" s="356"/>
      <c r="T234" s="356"/>
      <c r="U234" s="356"/>
      <c r="V234" s="356"/>
      <c r="W234" s="356"/>
      <c r="X234" s="356"/>
      <c r="Y234" s="356"/>
      <c r="Z234" s="356"/>
      <c r="AA234" s="335"/>
      <c r="AB234" s="335"/>
      <c r="AC234" s="335"/>
    </row>
    <row r="235" spans="1:68" ht="14.25" customHeight="1" x14ac:dyDescent="0.25">
      <c r="A235" s="357" t="s">
        <v>143</v>
      </c>
      <c r="B235" s="356"/>
      <c r="C235" s="356"/>
      <c r="D235" s="356"/>
      <c r="E235" s="356"/>
      <c r="F235" s="356"/>
      <c r="G235" s="356"/>
      <c r="H235" s="356"/>
      <c r="I235" s="356"/>
      <c r="J235" s="356"/>
      <c r="K235" s="356"/>
      <c r="L235" s="356"/>
      <c r="M235" s="356"/>
      <c r="N235" s="356"/>
      <c r="O235" s="356"/>
      <c r="P235" s="356"/>
      <c r="Q235" s="356"/>
      <c r="R235" s="356"/>
      <c r="S235" s="356"/>
      <c r="T235" s="356"/>
      <c r="U235" s="356"/>
      <c r="V235" s="356"/>
      <c r="W235" s="356"/>
      <c r="X235" s="356"/>
      <c r="Y235" s="356"/>
      <c r="Z235" s="356"/>
      <c r="AA235" s="336"/>
      <c r="AB235" s="336"/>
      <c r="AC235" s="336"/>
    </row>
    <row r="236" spans="1:68" ht="27" customHeight="1" x14ac:dyDescent="0.25">
      <c r="A236" s="54" t="s">
        <v>359</v>
      </c>
      <c r="B236" s="54" t="s">
        <v>360</v>
      </c>
      <c r="C236" s="31">
        <v>4301135692</v>
      </c>
      <c r="D236" s="349">
        <v>4620207490570</v>
      </c>
      <c r="E236" s="350"/>
      <c r="F236" s="339">
        <v>0.2</v>
      </c>
      <c r="G236" s="32">
        <v>12</v>
      </c>
      <c r="H236" s="339">
        <v>2.4</v>
      </c>
      <c r="I236" s="339">
        <v>3.1036000000000001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389" t="s">
        <v>361</v>
      </c>
      <c r="Q236" s="345"/>
      <c r="R236" s="345"/>
      <c r="S236" s="345"/>
      <c r="T236" s="346"/>
      <c r="U236" s="34"/>
      <c r="V236" s="34"/>
      <c r="W236" s="35" t="s">
        <v>69</v>
      </c>
      <c r="X236" s="340">
        <v>0</v>
      </c>
      <c r="Y236" s="341">
        <f>IFERROR(IF(X236="","",X236),"")</f>
        <v>0</v>
      </c>
      <c r="Z236" s="36">
        <f>IFERROR(IF(X236="","",X236*0.01788),"")</f>
        <v>0</v>
      </c>
      <c r="AA236" s="56"/>
      <c r="AB236" s="57"/>
      <c r="AC236" s="246" t="s">
        <v>362</v>
      </c>
      <c r="AG236" s="67"/>
      <c r="AJ236" s="71" t="s">
        <v>71</v>
      </c>
      <c r="AK236" s="71">
        <v>1</v>
      </c>
      <c r="BB236" s="247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363</v>
      </c>
      <c r="B237" s="54" t="s">
        <v>364</v>
      </c>
      <c r="C237" s="31">
        <v>4301135691</v>
      </c>
      <c r="D237" s="349">
        <v>4620207490549</v>
      </c>
      <c r="E237" s="350"/>
      <c r="F237" s="339">
        <v>0.2</v>
      </c>
      <c r="G237" s="32">
        <v>12</v>
      </c>
      <c r="H237" s="339">
        <v>2.4</v>
      </c>
      <c r="I237" s="339">
        <v>3.1036000000000001</v>
      </c>
      <c r="J237" s="32">
        <v>70</v>
      </c>
      <c r="K237" s="32" t="s">
        <v>79</v>
      </c>
      <c r="L237" s="32" t="s">
        <v>67</v>
      </c>
      <c r="M237" s="33" t="s">
        <v>68</v>
      </c>
      <c r="N237" s="33"/>
      <c r="O237" s="32">
        <v>180</v>
      </c>
      <c r="P237" s="396" t="s">
        <v>365</v>
      </c>
      <c r="Q237" s="345"/>
      <c r="R237" s="345"/>
      <c r="S237" s="345"/>
      <c r="T237" s="346"/>
      <c r="U237" s="34"/>
      <c r="V237" s="34"/>
      <c r="W237" s="35" t="s">
        <v>69</v>
      </c>
      <c r="X237" s="340">
        <v>0</v>
      </c>
      <c r="Y237" s="341">
        <f>IFERROR(IF(X237="","",X237),"")</f>
        <v>0</v>
      </c>
      <c r="Z237" s="36">
        <f>IFERROR(IF(X237="","",X237*0.01788),"")</f>
        <v>0</v>
      </c>
      <c r="AA237" s="56"/>
      <c r="AB237" s="57"/>
      <c r="AC237" s="248" t="s">
        <v>362</v>
      </c>
      <c r="AG237" s="67"/>
      <c r="AJ237" s="71" t="s">
        <v>71</v>
      </c>
      <c r="AK237" s="71">
        <v>1</v>
      </c>
      <c r="BB237" s="249" t="s">
        <v>82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customHeight="1" x14ac:dyDescent="0.25">
      <c r="A238" s="54" t="s">
        <v>366</v>
      </c>
      <c r="B238" s="54" t="s">
        <v>367</v>
      </c>
      <c r="C238" s="31">
        <v>4301135694</v>
      </c>
      <c r="D238" s="349">
        <v>4620207490501</v>
      </c>
      <c r="E238" s="350"/>
      <c r="F238" s="339">
        <v>0.2</v>
      </c>
      <c r="G238" s="32">
        <v>12</v>
      </c>
      <c r="H238" s="339">
        <v>2.4</v>
      </c>
      <c r="I238" s="339">
        <v>3.1036000000000001</v>
      </c>
      <c r="J238" s="32">
        <v>70</v>
      </c>
      <c r="K238" s="32" t="s">
        <v>79</v>
      </c>
      <c r="L238" s="32" t="s">
        <v>67</v>
      </c>
      <c r="M238" s="33" t="s">
        <v>68</v>
      </c>
      <c r="N238" s="33"/>
      <c r="O238" s="32">
        <v>180</v>
      </c>
      <c r="P238" s="470" t="s">
        <v>368</v>
      </c>
      <c r="Q238" s="345"/>
      <c r="R238" s="345"/>
      <c r="S238" s="345"/>
      <c r="T238" s="346"/>
      <c r="U238" s="34"/>
      <c r="V238" s="34"/>
      <c r="W238" s="35" t="s">
        <v>69</v>
      </c>
      <c r="X238" s="340">
        <v>0</v>
      </c>
      <c r="Y238" s="341">
        <f>IFERROR(IF(X238="","",X238),"")</f>
        <v>0</v>
      </c>
      <c r="Z238" s="36">
        <f>IFERROR(IF(X238="","",X238*0.01788),"")</f>
        <v>0</v>
      </c>
      <c r="AA238" s="56"/>
      <c r="AB238" s="57"/>
      <c r="AC238" s="250" t="s">
        <v>362</v>
      </c>
      <c r="AG238" s="67"/>
      <c r="AJ238" s="71" t="s">
        <v>71</v>
      </c>
      <c r="AK238" s="71">
        <v>1</v>
      </c>
      <c r="BB238" s="251" t="s">
        <v>82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362"/>
      <c r="B239" s="356"/>
      <c r="C239" s="356"/>
      <c r="D239" s="356"/>
      <c r="E239" s="356"/>
      <c r="F239" s="356"/>
      <c r="G239" s="356"/>
      <c r="H239" s="356"/>
      <c r="I239" s="356"/>
      <c r="J239" s="356"/>
      <c r="K239" s="356"/>
      <c r="L239" s="356"/>
      <c r="M239" s="356"/>
      <c r="N239" s="356"/>
      <c r="O239" s="363"/>
      <c r="P239" s="352" t="s">
        <v>72</v>
      </c>
      <c r="Q239" s="353"/>
      <c r="R239" s="353"/>
      <c r="S239" s="353"/>
      <c r="T239" s="353"/>
      <c r="U239" s="353"/>
      <c r="V239" s="354"/>
      <c r="W239" s="37" t="s">
        <v>69</v>
      </c>
      <c r="X239" s="342">
        <f>IFERROR(SUM(X236:X238),"0")</f>
        <v>0</v>
      </c>
      <c r="Y239" s="342">
        <f>IFERROR(SUM(Y236:Y238),"0")</f>
        <v>0</v>
      </c>
      <c r="Z239" s="342">
        <f>IFERROR(IF(Z236="",0,Z236),"0")+IFERROR(IF(Z237="",0,Z237),"0")+IFERROR(IF(Z238="",0,Z238),"0")</f>
        <v>0</v>
      </c>
      <c r="AA239" s="343"/>
      <c r="AB239" s="343"/>
      <c r="AC239" s="343"/>
    </row>
    <row r="240" spans="1:68" x14ac:dyDescent="0.2">
      <c r="A240" s="356"/>
      <c r="B240" s="356"/>
      <c r="C240" s="356"/>
      <c r="D240" s="356"/>
      <c r="E240" s="356"/>
      <c r="F240" s="356"/>
      <c r="G240" s="356"/>
      <c r="H240" s="356"/>
      <c r="I240" s="356"/>
      <c r="J240" s="356"/>
      <c r="K240" s="356"/>
      <c r="L240" s="356"/>
      <c r="M240" s="356"/>
      <c r="N240" s="356"/>
      <c r="O240" s="363"/>
      <c r="P240" s="352" t="s">
        <v>72</v>
      </c>
      <c r="Q240" s="353"/>
      <c r="R240" s="353"/>
      <c r="S240" s="353"/>
      <c r="T240" s="353"/>
      <c r="U240" s="353"/>
      <c r="V240" s="354"/>
      <c r="W240" s="37" t="s">
        <v>73</v>
      </c>
      <c r="X240" s="342">
        <f>IFERROR(SUMPRODUCT(X236:X238*H236:H238),"0")</f>
        <v>0</v>
      </c>
      <c r="Y240" s="342">
        <f>IFERROR(SUMPRODUCT(Y236:Y238*H236:H238),"0")</f>
        <v>0</v>
      </c>
      <c r="Z240" s="37"/>
      <c r="AA240" s="343"/>
      <c r="AB240" s="343"/>
      <c r="AC240" s="343"/>
    </row>
    <row r="241" spans="1:68" ht="16.5" customHeight="1" x14ac:dyDescent="0.25">
      <c r="A241" s="355" t="s">
        <v>369</v>
      </c>
      <c r="B241" s="356"/>
      <c r="C241" s="356"/>
      <c r="D241" s="356"/>
      <c r="E241" s="356"/>
      <c r="F241" s="356"/>
      <c r="G241" s="356"/>
      <c r="H241" s="356"/>
      <c r="I241" s="356"/>
      <c r="J241" s="356"/>
      <c r="K241" s="356"/>
      <c r="L241" s="356"/>
      <c r="M241" s="356"/>
      <c r="N241" s="356"/>
      <c r="O241" s="356"/>
      <c r="P241" s="356"/>
      <c r="Q241" s="356"/>
      <c r="R241" s="356"/>
      <c r="S241" s="356"/>
      <c r="T241" s="356"/>
      <c r="U241" s="356"/>
      <c r="V241" s="356"/>
      <c r="W241" s="356"/>
      <c r="X241" s="356"/>
      <c r="Y241" s="356"/>
      <c r="Z241" s="356"/>
      <c r="AA241" s="335"/>
      <c r="AB241" s="335"/>
      <c r="AC241" s="335"/>
    </row>
    <row r="242" spans="1:68" ht="14.25" customHeight="1" x14ac:dyDescent="0.25">
      <c r="A242" s="357" t="s">
        <v>292</v>
      </c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56"/>
      <c r="P242" s="356"/>
      <c r="Q242" s="356"/>
      <c r="R242" s="356"/>
      <c r="S242" s="356"/>
      <c r="T242" s="356"/>
      <c r="U242" s="356"/>
      <c r="V242" s="356"/>
      <c r="W242" s="356"/>
      <c r="X242" s="356"/>
      <c r="Y242" s="356"/>
      <c r="Z242" s="356"/>
      <c r="AA242" s="336"/>
      <c r="AB242" s="336"/>
      <c r="AC242" s="336"/>
    </row>
    <row r="243" spans="1:68" ht="27" customHeight="1" x14ac:dyDescent="0.25">
      <c r="A243" s="54" t="s">
        <v>370</v>
      </c>
      <c r="B243" s="54" t="s">
        <v>371</v>
      </c>
      <c r="C243" s="31">
        <v>4301051320</v>
      </c>
      <c r="D243" s="349">
        <v>4680115881334</v>
      </c>
      <c r="E243" s="350"/>
      <c r="F243" s="339">
        <v>0.33</v>
      </c>
      <c r="G243" s="32">
        <v>6</v>
      </c>
      <c r="H243" s="339">
        <v>1.98</v>
      </c>
      <c r="I243" s="339">
        <v>2.25</v>
      </c>
      <c r="J243" s="32">
        <v>182</v>
      </c>
      <c r="K243" s="32" t="s">
        <v>79</v>
      </c>
      <c r="L243" s="32" t="s">
        <v>67</v>
      </c>
      <c r="M243" s="33" t="s">
        <v>296</v>
      </c>
      <c r="N243" s="33"/>
      <c r="O243" s="32">
        <v>365</v>
      </c>
      <c r="P243" s="55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3" s="345"/>
      <c r="R243" s="345"/>
      <c r="S243" s="345"/>
      <c r="T243" s="346"/>
      <c r="U243" s="34"/>
      <c r="V243" s="34"/>
      <c r="W243" s="35" t="s">
        <v>69</v>
      </c>
      <c r="X243" s="340">
        <v>0</v>
      </c>
      <c r="Y243" s="341">
        <f>IFERROR(IF(X243="","",X243),"")</f>
        <v>0</v>
      </c>
      <c r="Z243" s="36">
        <f>IFERROR(IF(X243="","",X243*0.00651),"")</f>
        <v>0</v>
      </c>
      <c r="AA243" s="56"/>
      <c r="AB243" s="57"/>
      <c r="AC243" s="252" t="s">
        <v>372</v>
      </c>
      <c r="AG243" s="67"/>
      <c r="AJ243" s="71" t="s">
        <v>71</v>
      </c>
      <c r="AK243" s="71">
        <v>1</v>
      </c>
      <c r="BB243" s="253" t="s">
        <v>299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62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6"/>
      <c r="N244" s="356"/>
      <c r="O244" s="363"/>
      <c r="P244" s="352" t="s">
        <v>72</v>
      </c>
      <c r="Q244" s="353"/>
      <c r="R244" s="353"/>
      <c r="S244" s="353"/>
      <c r="T244" s="353"/>
      <c r="U244" s="353"/>
      <c r="V244" s="354"/>
      <c r="W244" s="37" t="s">
        <v>69</v>
      </c>
      <c r="X244" s="342">
        <f>IFERROR(SUM(X243:X243),"0")</f>
        <v>0</v>
      </c>
      <c r="Y244" s="342">
        <f>IFERROR(SUM(Y243:Y243),"0")</f>
        <v>0</v>
      </c>
      <c r="Z244" s="342">
        <f>IFERROR(IF(Z243="",0,Z243),"0")</f>
        <v>0</v>
      </c>
      <c r="AA244" s="343"/>
      <c r="AB244" s="343"/>
      <c r="AC244" s="343"/>
    </row>
    <row r="245" spans="1:68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6"/>
      <c r="N245" s="356"/>
      <c r="O245" s="363"/>
      <c r="P245" s="352" t="s">
        <v>72</v>
      </c>
      <c r="Q245" s="353"/>
      <c r="R245" s="353"/>
      <c r="S245" s="353"/>
      <c r="T245" s="353"/>
      <c r="U245" s="353"/>
      <c r="V245" s="354"/>
      <c r="W245" s="37" t="s">
        <v>73</v>
      </c>
      <c r="X245" s="342">
        <f>IFERROR(SUMPRODUCT(X243:X243*H243:H243),"0")</f>
        <v>0</v>
      </c>
      <c r="Y245" s="342">
        <f>IFERROR(SUMPRODUCT(Y243:Y243*H243:H243),"0")</f>
        <v>0</v>
      </c>
      <c r="Z245" s="37"/>
      <c r="AA245" s="343"/>
      <c r="AB245" s="343"/>
      <c r="AC245" s="343"/>
    </row>
    <row r="246" spans="1:68" ht="16.5" customHeight="1" x14ac:dyDescent="0.25">
      <c r="A246" s="355" t="s">
        <v>373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56"/>
      <c r="Z246" s="356"/>
      <c r="AA246" s="335"/>
      <c r="AB246" s="335"/>
      <c r="AC246" s="335"/>
    </row>
    <row r="247" spans="1:68" ht="14.25" customHeight="1" x14ac:dyDescent="0.25">
      <c r="A247" s="357" t="s">
        <v>63</v>
      </c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56"/>
      <c r="P247" s="356"/>
      <c r="Q247" s="356"/>
      <c r="R247" s="356"/>
      <c r="S247" s="356"/>
      <c r="T247" s="356"/>
      <c r="U247" s="356"/>
      <c r="V247" s="356"/>
      <c r="W247" s="356"/>
      <c r="X247" s="356"/>
      <c r="Y247" s="356"/>
      <c r="Z247" s="356"/>
      <c r="AA247" s="336"/>
      <c r="AB247" s="336"/>
      <c r="AC247" s="336"/>
    </row>
    <row r="248" spans="1:68" ht="16.5" customHeight="1" x14ac:dyDescent="0.25">
      <c r="A248" s="54" t="s">
        <v>374</v>
      </c>
      <c r="B248" s="54" t="s">
        <v>375</v>
      </c>
      <c r="C248" s="31">
        <v>4301071063</v>
      </c>
      <c r="D248" s="349">
        <v>4607111039019</v>
      </c>
      <c r="E248" s="350"/>
      <c r="F248" s="339">
        <v>0.43</v>
      </c>
      <c r="G248" s="32">
        <v>16</v>
      </c>
      <c r="H248" s="339">
        <v>6.88</v>
      </c>
      <c r="I248" s="339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7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45"/>
      <c r="R248" s="345"/>
      <c r="S248" s="345"/>
      <c r="T248" s="346"/>
      <c r="U248" s="34"/>
      <c r="V248" s="34"/>
      <c r="W248" s="35" t="s">
        <v>69</v>
      </c>
      <c r="X248" s="340">
        <v>0</v>
      </c>
      <c r="Y248" s="341">
        <f>IFERROR(IF(X248="","",X248),"")</f>
        <v>0</v>
      </c>
      <c r="Z248" s="36">
        <f>IFERROR(IF(X248="","",X248*0.0155),"")</f>
        <v>0</v>
      </c>
      <c r="AA248" s="56"/>
      <c r="AB248" s="57"/>
      <c r="AC248" s="254" t="s">
        <v>376</v>
      </c>
      <c r="AG248" s="67"/>
      <c r="AJ248" s="71" t="s">
        <v>71</v>
      </c>
      <c r="AK248" s="71">
        <v>1</v>
      </c>
      <c r="BB248" s="25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customHeight="1" x14ac:dyDescent="0.25">
      <c r="A249" s="54" t="s">
        <v>377</v>
      </c>
      <c r="B249" s="54" t="s">
        <v>378</v>
      </c>
      <c r="C249" s="31">
        <v>4301071000</v>
      </c>
      <c r="D249" s="349">
        <v>4607111038708</v>
      </c>
      <c r="E249" s="350"/>
      <c r="F249" s="339">
        <v>0.8</v>
      </c>
      <c r="G249" s="32">
        <v>8</v>
      </c>
      <c r="H249" s="339">
        <v>6.4</v>
      </c>
      <c r="I249" s="339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6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45"/>
      <c r="R249" s="345"/>
      <c r="S249" s="345"/>
      <c r="T249" s="346"/>
      <c r="U249" s="34"/>
      <c r="V249" s="34"/>
      <c r="W249" s="35" t="s">
        <v>69</v>
      </c>
      <c r="X249" s="340">
        <v>0</v>
      </c>
      <c r="Y249" s="341">
        <f>IFERROR(IF(X249="","",X249),"")</f>
        <v>0</v>
      </c>
      <c r="Z249" s="36">
        <f>IFERROR(IF(X249="","",X249*0.0155),"")</f>
        <v>0</v>
      </c>
      <c r="AA249" s="56"/>
      <c r="AB249" s="57"/>
      <c r="AC249" s="256" t="s">
        <v>376</v>
      </c>
      <c r="AG249" s="67"/>
      <c r="AJ249" s="71" t="s">
        <v>71</v>
      </c>
      <c r="AK249" s="71">
        <v>1</v>
      </c>
      <c r="BB249" s="25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62"/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63"/>
      <c r="P250" s="352" t="s">
        <v>72</v>
      </c>
      <c r="Q250" s="353"/>
      <c r="R250" s="353"/>
      <c r="S250" s="353"/>
      <c r="T250" s="353"/>
      <c r="U250" s="353"/>
      <c r="V250" s="354"/>
      <c r="W250" s="37" t="s">
        <v>69</v>
      </c>
      <c r="X250" s="342">
        <f>IFERROR(SUM(X248:X249),"0")</f>
        <v>0</v>
      </c>
      <c r="Y250" s="342">
        <f>IFERROR(SUM(Y248:Y249),"0")</f>
        <v>0</v>
      </c>
      <c r="Z250" s="342">
        <f>IFERROR(IF(Z248="",0,Z248),"0")+IFERROR(IF(Z249="",0,Z249),"0")</f>
        <v>0</v>
      </c>
      <c r="AA250" s="343"/>
      <c r="AB250" s="343"/>
      <c r="AC250" s="343"/>
    </row>
    <row r="251" spans="1:68" x14ac:dyDescent="0.2">
      <c r="A251" s="356"/>
      <c r="B251" s="356"/>
      <c r="C251" s="356"/>
      <c r="D251" s="356"/>
      <c r="E251" s="356"/>
      <c r="F251" s="356"/>
      <c r="G251" s="356"/>
      <c r="H251" s="356"/>
      <c r="I251" s="356"/>
      <c r="J251" s="356"/>
      <c r="K251" s="356"/>
      <c r="L251" s="356"/>
      <c r="M251" s="356"/>
      <c r="N251" s="356"/>
      <c r="O251" s="363"/>
      <c r="P251" s="352" t="s">
        <v>72</v>
      </c>
      <c r="Q251" s="353"/>
      <c r="R251" s="353"/>
      <c r="S251" s="353"/>
      <c r="T251" s="353"/>
      <c r="U251" s="353"/>
      <c r="V251" s="354"/>
      <c r="W251" s="37" t="s">
        <v>73</v>
      </c>
      <c r="X251" s="342">
        <f>IFERROR(SUMPRODUCT(X248:X249*H248:H249),"0")</f>
        <v>0</v>
      </c>
      <c r="Y251" s="342">
        <f>IFERROR(SUMPRODUCT(Y248:Y249*H248:H249),"0")</f>
        <v>0</v>
      </c>
      <c r="Z251" s="37"/>
      <c r="AA251" s="343"/>
      <c r="AB251" s="343"/>
      <c r="AC251" s="343"/>
    </row>
    <row r="252" spans="1:68" ht="27.75" customHeight="1" x14ac:dyDescent="0.2">
      <c r="A252" s="358" t="s">
        <v>379</v>
      </c>
      <c r="B252" s="359"/>
      <c r="C252" s="359"/>
      <c r="D252" s="359"/>
      <c r="E252" s="359"/>
      <c r="F252" s="359"/>
      <c r="G252" s="359"/>
      <c r="H252" s="359"/>
      <c r="I252" s="359"/>
      <c r="J252" s="359"/>
      <c r="K252" s="359"/>
      <c r="L252" s="359"/>
      <c r="M252" s="359"/>
      <c r="N252" s="359"/>
      <c r="O252" s="359"/>
      <c r="P252" s="359"/>
      <c r="Q252" s="359"/>
      <c r="R252" s="359"/>
      <c r="S252" s="359"/>
      <c r="T252" s="359"/>
      <c r="U252" s="359"/>
      <c r="V252" s="359"/>
      <c r="W252" s="359"/>
      <c r="X252" s="359"/>
      <c r="Y252" s="359"/>
      <c r="Z252" s="359"/>
      <c r="AA252" s="48"/>
      <c r="AB252" s="48"/>
      <c r="AC252" s="48"/>
    </row>
    <row r="253" spans="1:68" ht="16.5" customHeight="1" x14ac:dyDescent="0.25">
      <c r="A253" s="355" t="s">
        <v>380</v>
      </c>
      <c r="B253" s="356"/>
      <c r="C253" s="356"/>
      <c r="D253" s="356"/>
      <c r="E253" s="356"/>
      <c r="F253" s="356"/>
      <c r="G253" s="356"/>
      <c r="H253" s="356"/>
      <c r="I253" s="356"/>
      <c r="J253" s="356"/>
      <c r="K253" s="356"/>
      <c r="L253" s="356"/>
      <c r="M253" s="356"/>
      <c r="N253" s="356"/>
      <c r="O253" s="356"/>
      <c r="P253" s="356"/>
      <c r="Q253" s="356"/>
      <c r="R253" s="356"/>
      <c r="S253" s="356"/>
      <c r="T253" s="356"/>
      <c r="U253" s="356"/>
      <c r="V253" s="356"/>
      <c r="W253" s="356"/>
      <c r="X253" s="356"/>
      <c r="Y253" s="356"/>
      <c r="Z253" s="356"/>
      <c r="AA253" s="335"/>
      <c r="AB253" s="335"/>
      <c r="AC253" s="335"/>
    </row>
    <row r="254" spans="1:68" ht="14.25" customHeight="1" x14ac:dyDescent="0.25">
      <c r="A254" s="357" t="s">
        <v>63</v>
      </c>
      <c r="B254" s="356"/>
      <c r="C254" s="356"/>
      <c r="D254" s="356"/>
      <c r="E254" s="356"/>
      <c r="F254" s="356"/>
      <c r="G254" s="356"/>
      <c r="H254" s="356"/>
      <c r="I254" s="356"/>
      <c r="J254" s="356"/>
      <c r="K254" s="356"/>
      <c r="L254" s="356"/>
      <c r="M254" s="356"/>
      <c r="N254" s="356"/>
      <c r="O254" s="356"/>
      <c r="P254" s="356"/>
      <c r="Q254" s="356"/>
      <c r="R254" s="356"/>
      <c r="S254" s="356"/>
      <c r="T254" s="356"/>
      <c r="U254" s="356"/>
      <c r="V254" s="356"/>
      <c r="W254" s="356"/>
      <c r="X254" s="356"/>
      <c r="Y254" s="356"/>
      <c r="Z254" s="356"/>
      <c r="AA254" s="336"/>
      <c r="AB254" s="336"/>
      <c r="AC254" s="336"/>
    </row>
    <row r="255" spans="1:68" ht="27" customHeight="1" x14ac:dyDescent="0.25">
      <c r="A255" s="54" t="s">
        <v>381</v>
      </c>
      <c r="B255" s="54" t="s">
        <v>382</v>
      </c>
      <c r="C255" s="31">
        <v>4301071036</v>
      </c>
      <c r="D255" s="349">
        <v>4607111036162</v>
      </c>
      <c r="E255" s="350"/>
      <c r="F255" s="339">
        <v>0.8</v>
      </c>
      <c r="G255" s="32">
        <v>8</v>
      </c>
      <c r="H255" s="339">
        <v>6.4</v>
      </c>
      <c r="I255" s="339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45"/>
      <c r="R255" s="345"/>
      <c r="S255" s="345"/>
      <c r="T255" s="346"/>
      <c r="U255" s="34"/>
      <c r="V255" s="34"/>
      <c r="W255" s="35" t="s">
        <v>69</v>
      </c>
      <c r="X255" s="340">
        <v>0</v>
      </c>
      <c r="Y255" s="341">
        <f>IFERROR(IF(X255="","",X255),"")</f>
        <v>0</v>
      </c>
      <c r="Z255" s="36">
        <f>IFERROR(IF(X255="","",X255*0.0155),"")</f>
        <v>0</v>
      </c>
      <c r="AA255" s="56"/>
      <c r="AB255" s="57"/>
      <c r="AC255" s="258" t="s">
        <v>383</v>
      </c>
      <c r="AG255" s="67"/>
      <c r="AJ255" s="71" t="s">
        <v>71</v>
      </c>
      <c r="AK255" s="71">
        <v>1</v>
      </c>
      <c r="BB255" s="25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62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6"/>
      <c r="N256" s="356"/>
      <c r="O256" s="363"/>
      <c r="P256" s="352" t="s">
        <v>72</v>
      </c>
      <c r="Q256" s="353"/>
      <c r="R256" s="353"/>
      <c r="S256" s="353"/>
      <c r="T256" s="353"/>
      <c r="U256" s="353"/>
      <c r="V256" s="354"/>
      <c r="W256" s="37" t="s">
        <v>69</v>
      </c>
      <c r="X256" s="342">
        <f>IFERROR(SUM(X255:X255),"0")</f>
        <v>0</v>
      </c>
      <c r="Y256" s="342">
        <f>IFERROR(SUM(Y255:Y255),"0")</f>
        <v>0</v>
      </c>
      <c r="Z256" s="342">
        <f>IFERROR(IF(Z255="",0,Z255),"0")</f>
        <v>0</v>
      </c>
      <c r="AA256" s="343"/>
      <c r="AB256" s="343"/>
      <c r="AC256" s="343"/>
    </row>
    <row r="257" spans="1:68" x14ac:dyDescent="0.2">
      <c r="A257" s="356"/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63"/>
      <c r="P257" s="352" t="s">
        <v>72</v>
      </c>
      <c r="Q257" s="353"/>
      <c r="R257" s="353"/>
      <c r="S257" s="353"/>
      <c r="T257" s="353"/>
      <c r="U257" s="353"/>
      <c r="V257" s="354"/>
      <c r="W257" s="37" t="s">
        <v>73</v>
      </c>
      <c r="X257" s="342">
        <f>IFERROR(SUMPRODUCT(X255:X255*H255:H255),"0")</f>
        <v>0</v>
      </c>
      <c r="Y257" s="342">
        <f>IFERROR(SUMPRODUCT(Y255:Y255*H255:H255),"0")</f>
        <v>0</v>
      </c>
      <c r="Z257" s="37"/>
      <c r="AA257" s="343"/>
      <c r="AB257" s="343"/>
      <c r="AC257" s="343"/>
    </row>
    <row r="258" spans="1:68" ht="27.75" customHeight="1" x14ac:dyDescent="0.2">
      <c r="A258" s="358" t="s">
        <v>384</v>
      </c>
      <c r="B258" s="359"/>
      <c r="C258" s="359"/>
      <c r="D258" s="359"/>
      <c r="E258" s="359"/>
      <c r="F258" s="359"/>
      <c r="G258" s="359"/>
      <c r="H258" s="359"/>
      <c r="I258" s="359"/>
      <c r="J258" s="359"/>
      <c r="K258" s="359"/>
      <c r="L258" s="359"/>
      <c r="M258" s="359"/>
      <c r="N258" s="359"/>
      <c r="O258" s="359"/>
      <c r="P258" s="359"/>
      <c r="Q258" s="359"/>
      <c r="R258" s="359"/>
      <c r="S258" s="359"/>
      <c r="T258" s="359"/>
      <c r="U258" s="359"/>
      <c r="V258" s="359"/>
      <c r="W258" s="359"/>
      <c r="X258" s="359"/>
      <c r="Y258" s="359"/>
      <c r="Z258" s="359"/>
      <c r="AA258" s="48"/>
      <c r="AB258" s="48"/>
      <c r="AC258" s="48"/>
    </row>
    <row r="259" spans="1:68" ht="16.5" customHeight="1" x14ac:dyDescent="0.25">
      <c r="A259" s="355" t="s">
        <v>385</v>
      </c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56"/>
      <c r="N259" s="356"/>
      <c r="O259" s="356"/>
      <c r="P259" s="356"/>
      <c r="Q259" s="356"/>
      <c r="R259" s="356"/>
      <c r="S259" s="356"/>
      <c r="T259" s="356"/>
      <c r="U259" s="356"/>
      <c r="V259" s="356"/>
      <c r="W259" s="356"/>
      <c r="X259" s="356"/>
      <c r="Y259" s="356"/>
      <c r="Z259" s="356"/>
      <c r="AA259" s="335"/>
      <c r="AB259" s="335"/>
      <c r="AC259" s="335"/>
    </row>
    <row r="260" spans="1:68" ht="14.25" customHeight="1" x14ac:dyDescent="0.25">
      <c r="A260" s="357" t="s">
        <v>63</v>
      </c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56"/>
      <c r="P260" s="356"/>
      <c r="Q260" s="356"/>
      <c r="R260" s="356"/>
      <c r="S260" s="356"/>
      <c r="T260" s="356"/>
      <c r="U260" s="356"/>
      <c r="V260" s="356"/>
      <c r="W260" s="356"/>
      <c r="X260" s="356"/>
      <c r="Y260" s="356"/>
      <c r="Z260" s="356"/>
      <c r="AA260" s="336"/>
      <c r="AB260" s="336"/>
      <c r="AC260" s="336"/>
    </row>
    <row r="261" spans="1:68" ht="27" customHeight="1" x14ac:dyDescent="0.25">
      <c r="A261" s="54" t="s">
        <v>386</v>
      </c>
      <c r="B261" s="54" t="s">
        <v>387</v>
      </c>
      <c r="C261" s="31">
        <v>4301071029</v>
      </c>
      <c r="D261" s="349">
        <v>4607111035899</v>
      </c>
      <c r="E261" s="350"/>
      <c r="F261" s="339">
        <v>1</v>
      </c>
      <c r="G261" s="32">
        <v>5</v>
      </c>
      <c r="H261" s="339">
        <v>5</v>
      </c>
      <c r="I261" s="339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7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45"/>
      <c r="R261" s="345"/>
      <c r="S261" s="345"/>
      <c r="T261" s="346"/>
      <c r="U261" s="34"/>
      <c r="V261" s="34"/>
      <c r="W261" s="35" t="s">
        <v>69</v>
      </c>
      <c r="X261" s="340">
        <v>0</v>
      </c>
      <c r="Y261" s="341">
        <f>IFERROR(IF(X261="","",X261),"")</f>
        <v>0</v>
      </c>
      <c r="Z261" s="36">
        <f>IFERROR(IF(X261="","",X261*0.0155),"")</f>
        <v>0</v>
      </c>
      <c r="AA261" s="56"/>
      <c r="AB261" s="57"/>
      <c r="AC261" s="260" t="s">
        <v>271</v>
      </c>
      <c r="AG261" s="67"/>
      <c r="AJ261" s="71" t="s">
        <v>71</v>
      </c>
      <c r="AK261" s="71">
        <v>1</v>
      </c>
      <c r="BB261" s="26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388</v>
      </c>
      <c r="B262" s="54" t="s">
        <v>389</v>
      </c>
      <c r="C262" s="31">
        <v>4301070991</v>
      </c>
      <c r="D262" s="349">
        <v>4607111038180</v>
      </c>
      <c r="E262" s="350"/>
      <c r="F262" s="339">
        <v>0.4</v>
      </c>
      <c r="G262" s="32">
        <v>16</v>
      </c>
      <c r="H262" s="339">
        <v>6.4</v>
      </c>
      <c r="I262" s="339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4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45"/>
      <c r="R262" s="345"/>
      <c r="S262" s="345"/>
      <c r="T262" s="346"/>
      <c r="U262" s="34"/>
      <c r="V262" s="34"/>
      <c r="W262" s="35" t="s">
        <v>69</v>
      </c>
      <c r="X262" s="340">
        <v>0</v>
      </c>
      <c r="Y262" s="341">
        <f>IFERROR(IF(X262="","",X262),"")</f>
        <v>0</v>
      </c>
      <c r="Z262" s="36">
        <f>IFERROR(IF(X262="","",X262*0.0155),"")</f>
        <v>0</v>
      </c>
      <c r="AA262" s="56"/>
      <c r="AB262" s="57"/>
      <c r="AC262" s="262" t="s">
        <v>390</v>
      </c>
      <c r="AG262" s="67"/>
      <c r="AJ262" s="71" t="s">
        <v>71</v>
      </c>
      <c r="AK262" s="71">
        <v>1</v>
      </c>
      <c r="BB262" s="263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62"/>
      <c r="B263" s="356"/>
      <c r="C263" s="356"/>
      <c r="D263" s="356"/>
      <c r="E263" s="356"/>
      <c r="F263" s="356"/>
      <c r="G263" s="356"/>
      <c r="H263" s="356"/>
      <c r="I263" s="356"/>
      <c r="J263" s="356"/>
      <c r="K263" s="356"/>
      <c r="L263" s="356"/>
      <c r="M263" s="356"/>
      <c r="N263" s="356"/>
      <c r="O263" s="363"/>
      <c r="P263" s="352" t="s">
        <v>72</v>
      </c>
      <c r="Q263" s="353"/>
      <c r="R263" s="353"/>
      <c r="S263" s="353"/>
      <c r="T263" s="353"/>
      <c r="U263" s="353"/>
      <c r="V263" s="354"/>
      <c r="W263" s="37" t="s">
        <v>69</v>
      </c>
      <c r="X263" s="342">
        <f>IFERROR(SUM(X261:X262),"0")</f>
        <v>0</v>
      </c>
      <c r="Y263" s="342">
        <f>IFERROR(SUM(Y261:Y262),"0")</f>
        <v>0</v>
      </c>
      <c r="Z263" s="342">
        <f>IFERROR(IF(Z261="",0,Z261),"0")+IFERROR(IF(Z262="",0,Z262),"0")</f>
        <v>0</v>
      </c>
      <c r="AA263" s="343"/>
      <c r="AB263" s="343"/>
      <c r="AC263" s="343"/>
    </row>
    <row r="264" spans="1:68" x14ac:dyDescent="0.2">
      <c r="A264" s="356"/>
      <c r="B264" s="356"/>
      <c r="C264" s="356"/>
      <c r="D264" s="356"/>
      <c r="E264" s="356"/>
      <c r="F264" s="356"/>
      <c r="G264" s="356"/>
      <c r="H264" s="356"/>
      <c r="I264" s="356"/>
      <c r="J264" s="356"/>
      <c r="K264" s="356"/>
      <c r="L264" s="356"/>
      <c r="M264" s="356"/>
      <c r="N264" s="356"/>
      <c r="O264" s="363"/>
      <c r="P264" s="352" t="s">
        <v>72</v>
      </c>
      <c r="Q264" s="353"/>
      <c r="R264" s="353"/>
      <c r="S264" s="353"/>
      <c r="T264" s="353"/>
      <c r="U264" s="353"/>
      <c r="V264" s="354"/>
      <c r="W264" s="37" t="s">
        <v>73</v>
      </c>
      <c r="X264" s="342">
        <f>IFERROR(SUMPRODUCT(X261:X262*H261:H262),"0")</f>
        <v>0</v>
      </c>
      <c r="Y264" s="342">
        <f>IFERROR(SUMPRODUCT(Y261:Y262*H261:H262),"0")</f>
        <v>0</v>
      </c>
      <c r="Z264" s="37"/>
      <c r="AA264" s="343"/>
      <c r="AB264" s="343"/>
      <c r="AC264" s="343"/>
    </row>
    <row r="265" spans="1:68" ht="16.5" customHeight="1" x14ac:dyDescent="0.25">
      <c r="A265" s="355" t="s">
        <v>391</v>
      </c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356"/>
      <c r="AA265" s="335"/>
      <c r="AB265" s="335"/>
      <c r="AC265" s="335"/>
    </row>
    <row r="266" spans="1:68" ht="14.25" customHeight="1" x14ac:dyDescent="0.25">
      <c r="A266" s="357" t="s">
        <v>63</v>
      </c>
      <c r="B266" s="356"/>
      <c r="C266" s="356"/>
      <c r="D266" s="356"/>
      <c r="E266" s="356"/>
      <c r="F266" s="356"/>
      <c r="G266" s="356"/>
      <c r="H266" s="356"/>
      <c r="I266" s="356"/>
      <c r="J266" s="356"/>
      <c r="K266" s="356"/>
      <c r="L266" s="356"/>
      <c r="M266" s="356"/>
      <c r="N266" s="356"/>
      <c r="O266" s="356"/>
      <c r="P266" s="356"/>
      <c r="Q266" s="356"/>
      <c r="R266" s="356"/>
      <c r="S266" s="356"/>
      <c r="T266" s="356"/>
      <c r="U266" s="356"/>
      <c r="V266" s="356"/>
      <c r="W266" s="356"/>
      <c r="X266" s="356"/>
      <c r="Y266" s="356"/>
      <c r="Z266" s="356"/>
      <c r="AA266" s="336"/>
      <c r="AB266" s="336"/>
      <c r="AC266" s="336"/>
    </row>
    <row r="267" spans="1:68" ht="27" customHeight="1" x14ac:dyDescent="0.25">
      <c r="A267" s="54" t="s">
        <v>392</v>
      </c>
      <c r="B267" s="54" t="s">
        <v>393</v>
      </c>
      <c r="C267" s="31">
        <v>4301070870</v>
      </c>
      <c r="D267" s="349">
        <v>4607111036711</v>
      </c>
      <c r="E267" s="350"/>
      <c r="F267" s="339">
        <v>0.8</v>
      </c>
      <c r="G267" s="32">
        <v>8</v>
      </c>
      <c r="H267" s="339">
        <v>6.4</v>
      </c>
      <c r="I267" s="339">
        <v>6.67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90</v>
      </c>
      <c r="P267" s="45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7" s="345"/>
      <c r="R267" s="345"/>
      <c r="S267" s="345"/>
      <c r="T267" s="346"/>
      <c r="U267" s="34"/>
      <c r="V267" s="34"/>
      <c r="W267" s="35" t="s">
        <v>69</v>
      </c>
      <c r="X267" s="340">
        <v>0</v>
      </c>
      <c r="Y267" s="341">
        <f>IFERROR(IF(X267="","",X267),"")</f>
        <v>0</v>
      </c>
      <c r="Z267" s="36">
        <f>IFERROR(IF(X267="","",X267*0.0155),"")</f>
        <v>0</v>
      </c>
      <c r="AA267" s="56"/>
      <c r="AB267" s="57"/>
      <c r="AC267" s="264" t="s">
        <v>357</v>
      </c>
      <c r="AG267" s="67"/>
      <c r="AJ267" s="71" t="s">
        <v>71</v>
      </c>
      <c r="AK267" s="71">
        <v>1</v>
      </c>
      <c r="BB267" s="265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62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6"/>
      <c r="N268" s="356"/>
      <c r="O268" s="363"/>
      <c r="P268" s="352" t="s">
        <v>72</v>
      </c>
      <c r="Q268" s="353"/>
      <c r="R268" s="353"/>
      <c r="S268" s="353"/>
      <c r="T268" s="353"/>
      <c r="U268" s="353"/>
      <c r="V268" s="354"/>
      <c r="W268" s="37" t="s">
        <v>69</v>
      </c>
      <c r="X268" s="342">
        <f>IFERROR(SUM(X267:X267),"0")</f>
        <v>0</v>
      </c>
      <c r="Y268" s="342">
        <f>IFERROR(SUM(Y267:Y267),"0")</f>
        <v>0</v>
      </c>
      <c r="Z268" s="342">
        <f>IFERROR(IF(Z267="",0,Z267),"0")</f>
        <v>0</v>
      </c>
      <c r="AA268" s="343"/>
      <c r="AB268" s="343"/>
      <c r="AC268" s="343"/>
    </row>
    <row r="269" spans="1:68" x14ac:dyDescent="0.2">
      <c r="A269" s="356"/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63"/>
      <c r="P269" s="352" t="s">
        <v>72</v>
      </c>
      <c r="Q269" s="353"/>
      <c r="R269" s="353"/>
      <c r="S269" s="353"/>
      <c r="T269" s="353"/>
      <c r="U269" s="353"/>
      <c r="V269" s="354"/>
      <c r="W269" s="37" t="s">
        <v>73</v>
      </c>
      <c r="X269" s="342">
        <f>IFERROR(SUMPRODUCT(X267:X267*H267:H267),"0")</f>
        <v>0</v>
      </c>
      <c r="Y269" s="342">
        <f>IFERROR(SUMPRODUCT(Y267:Y267*H267:H267),"0")</f>
        <v>0</v>
      </c>
      <c r="Z269" s="37"/>
      <c r="AA269" s="343"/>
      <c r="AB269" s="343"/>
      <c r="AC269" s="343"/>
    </row>
    <row r="270" spans="1:68" ht="27.75" customHeight="1" x14ac:dyDescent="0.2">
      <c r="A270" s="358" t="s">
        <v>394</v>
      </c>
      <c r="B270" s="359"/>
      <c r="C270" s="359"/>
      <c r="D270" s="359"/>
      <c r="E270" s="359"/>
      <c r="F270" s="359"/>
      <c r="G270" s="359"/>
      <c r="H270" s="359"/>
      <c r="I270" s="359"/>
      <c r="J270" s="359"/>
      <c r="K270" s="359"/>
      <c r="L270" s="359"/>
      <c r="M270" s="359"/>
      <c r="N270" s="359"/>
      <c r="O270" s="359"/>
      <c r="P270" s="359"/>
      <c r="Q270" s="359"/>
      <c r="R270" s="359"/>
      <c r="S270" s="359"/>
      <c r="T270" s="359"/>
      <c r="U270" s="359"/>
      <c r="V270" s="359"/>
      <c r="W270" s="359"/>
      <c r="X270" s="359"/>
      <c r="Y270" s="359"/>
      <c r="Z270" s="359"/>
      <c r="AA270" s="48"/>
      <c r="AB270" s="48"/>
      <c r="AC270" s="48"/>
    </row>
    <row r="271" spans="1:68" ht="16.5" customHeight="1" x14ac:dyDescent="0.25">
      <c r="A271" s="355" t="s">
        <v>395</v>
      </c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56"/>
      <c r="N271" s="356"/>
      <c r="O271" s="356"/>
      <c r="P271" s="356"/>
      <c r="Q271" s="356"/>
      <c r="R271" s="356"/>
      <c r="S271" s="356"/>
      <c r="T271" s="356"/>
      <c r="U271" s="356"/>
      <c r="V271" s="356"/>
      <c r="W271" s="356"/>
      <c r="X271" s="356"/>
      <c r="Y271" s="356"/>
      <c r="Z271" s="356"/>
      <c r="AA271" s="335"/>
      <c r="AB271" s="335"/>
      <c r="AC271" s="335"/>
    </row>
    <row r="272" spans="1:68" ht="14.25" customHeight="1" x14ac:dyDescent="0.25">
      <c r="A272" s="357" t="s">
        <v>300</v>
      </c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56"/>
      <c r="P272" s="356"/>
      <c r="Q272" s="356"/>
      <c r="R272" s="356"/>
      <c r="S272" s="356"/>
      <c r="T272" s="356"/>
      <c r="U272" s="356"/>
      <c r="V272" s="356"/>
      <c r="W272" s="356"/>
      <c r="X272" s="356"/>
      <c r="Y272" s="356"/>
      <c r="Z272" s="356"/>
      <c r="AA272" s="336"/>
      <c r="AB272" s="336"/>
      <c r="AC272" s="336"/>
    </row>
    <row r="273" spans="1:68" ht="27" customHeight="1" x14ac:dyDescent="0.25">
      <c r="A273" s="54" t="s">
        <v>396</v>
      </c>
      <c r="B273" s="54" t="s">
        <v>397</v>
      </c>
      <c r="C273" s="31">
        <v>4301133004</v>
      </c>
      <c r="D273" s="349">
        <v>4607111039774</v>
      </c>
      <c r="E273" s="350"/>
      <c r="F273" s="339">
        <v>0.25</v>
      </c>
      <c r="G273" s="32">
        <v>12</v>
      </c>
      <c r="H273" s="339">
        <v>3</v>
      </c>
      <c r="I273" s="339">
        <v>3.22</v>
      </c>
      <c r="J273" s="32">
        <v>70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402" t="s">
        <v>398</v>
      </c>
      <c r="Q273" s="345"/>
      <c r="R273" s="345"/>
      <c r="S273" s="345"/>
      <c r="T273" s="346"/>
      <c r="U273" s="34"/>
      <c r="V273" s="34"/>
      <c r="W273" s="35" t="s">
        <v>69</v>
      </c>
      <c r="X273" s="340">
        <v>0</v>
      </c>
      <c r="Y273" s="341">
        <f>IFERROR(IF(X273="","",X273),"")</f>
        <v>0</v>
      </c>
      <c r="Z273" s="36">
        <f>IFERROR(IF(X273="","",X273*0.01788),"")</f>
        <v>0</v>
      </c>
      <c r="AA273" s="56"/>
      <c r="AB273" s="57"/>
      <c r="AC273" s="266" t="s">
        <v>399</v>
      </c>
      <c r="AG273" s="67"/>
      <c r="AJ273" s="71" t="s">
        <v>71</v>
      </c>
      <c r="AK273" s="71">
        <v>1</v>
      </c>
      <c r="BB273" s="267" t="s">
        <v>82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62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6"/>
      <c r="N274" s="356"/>
      <c r="O274" s="363"/>
      <c r="P274" s="352" t="s">
        <v>72</v>
      </c>
      <c r="Q274" s="353"/>
      <c r="R274" s="353"/>
      <c r="S274" s="353"/>
      <c r="T274" s="353"/>
      <c r="U274" s="353"/>
      <c r="V274" s="354"/>
      <c r="W274" s="37" t="s">
        <v>69</v>
      </c>
      <c r="X274" s="342">
        <f>IFERROR(SUM(X273:X273),"0")</f>
        <v>0</v>
      </c>
      <c r="Y274" s="342">
        <f>IFERROR(SUM(Y273:Y273),"0")</f>
        <v>0</v>
      </c>
      <c r="Z274" s="342">
        <f>IFERROR(IF(Z273="",0,Z273),"0")</f>
        <v>0</v>
      </c>
      <c r="AA274" s="343"/>
      <c r="AB274" s="343"/>
      <c r="AC274" s="343"/>
    </row>
    <row r="275" spans="1:68" x14ac:dyDescent="0.2">
      <c r="A275" s="356"/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63"/>
      <c r="P275" s="352" t="s">
        <v>72</v>
      </c>
      <c r="Q275" s="353"/>
      <c r="R275" s="353"/>
      <c r="S275" s="353"/>
      <c r="T275" s="353"/>
      <c r="U275" s="353"/>
      <c r="V275" s="354"/>
      <c r="W275" s="37" t="s">
        <v>73</v>
      </c>
      <c r="X275" s="342">
        <f>IFERROR(SUMPRODUCT(X273:X273*H273:H273),"0")</f>
        <v>0</v>
      </c>
      <c r="Y275" s="342">
        <f>IFERROR(SUMPRODUCT(Y273:Y273*H273:H273),"0")</f>
        <v>0</v>
      </c>
      <c r="Z275" s="37"/>
      <c r="AA275" s="343"/>
      <c r="AB275" s="343"/>
      <c r="AC275" s="343"/>
    </row>
    <row r="276" spans="1:68" ht="14.25" customHeight="1" x14ac:dyDescent="0.25">
      <c r="A276" s="357" t="s">
        <v>143</v>
      </c>
      <c r="B276" s="356"/>
      <c r="C276" s="356"/>
      <c r="D276" s="356"/>
      <c r="E276" s="356"/>
      <c r="F276" s="356"/>
      <c r="G276" s="356"/>
      <c r="H276" s="356"/>
      <c r="I276" s="356"/>
      <c r="J276" s="356"/>
      <c r="K276" s="356"/>
      <c r="L276" s="356"/>
      <c r="M276" s="356"/>
      <c r="N276" s="356"/>
      <c r="O276" s="356"/>
      <c r="P276" s="356"/>
      <c r="Q276" s="356"/>
      <c r="R276" s="356"/>
      <c r="S276" s="356"/>
      <c r="T276" s="356"/>
      <c r="U276" s="356"/>
      <c r="V276" s="356"/>
      <c r="W276" s="356"/>
      <c r="X276" s="356"/>
      <c r="Y276" s="356"/>
      <c r="Z276" s="356"/>
      <c r="AA276" s="336"/>
      <c r="AB276" s="336"/>
      <c r="AC276" s="336"/>
    </row>
    <row r="277" spans="1:68" ht="37.5" customHeight="1" x14ac:dyDescent="0.25">
      <c r="A277" s="54" t="s">
        <v>400</v>
      </c>
      <c r="B277" s="54" t="s">
        <v>401</v>
      </c>
      <c r="C277" s="31">
        <v>4301135400</v>
      </c>
      <c r="D277" s="349">
        <v>4607111039361</v>
      </c>
      <c r="E277" s="350"/>
      <c r="F277" s="339">
        <v>0.25</v>
      </c>
      <c r="G277" s="32">
        <v>12</v>
      </c>
      <c r="H277" s="339">
        <v>3</v>
      </c>
      <c r="I277" s="339">
        <v>3.7035999999999998</v>
      </c>
      <c r="J277" s="32">
        <v>70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4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7" s="345"/>
      <c r="R277" s="345"/>
      <c r="S277" s="345"/>
      <c r="T277" s="346"/>
      <c r="U277" s="34"/>
      <c r="V277" s="34"/>
      <c r="W277" s="35" t="s">
        <v>69</v>
      </c>
      <c r="X277" s="340">
        <v>0</v>
      </c>
      <c r="Y277" s="341">
        <f>IFERROR(IF(X277="","",X277),"")</f>
        <v>0</v>
      </c>
      <c r="Z277" s="36">
        <f>IFERROR(IF(X277="","",X277*0.01788),"")</f>
        <v>0</v>
      </c>
      <c r="AA277" s="56"/>
      <c r="AB277" s="57"/>
      <c r="AC277" s="268" t="s">
        <v>399</v>
      </c>
      <c r="AG277" s="67"/>
      <c r="AJ277" s="71" t="s">
        <v>71</v>
      </c>
      <c r="AK277" s="71">
        <v>1</v>
      </c>
      <c r="BB277" s="269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62"/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63"/>
      <c r="P278" s="352" t="s">
        <v>72</v>
      </c>
      <c r="Q278" s="353"/>
      <c r="R278" s="353"/>
      <c r="S278" s="353"/>
      <c r="T278" s="353"/>
      <c r="U278" s="353"/>
      <c r="V278" s="354"/>
      <c r="W278" s="37" t="s">
        <v>69</v>
      </c>
      <c r="X278" s="342">
        <f>IFERROR(SUM(X277:X277),"0")</f>
        <v>0</v>
      </c>
      <c r="Y278" s="342">
        <f>IFERROR(SUM(Y277:Y277),"0")</f>
        <v>0</v>
      </c>
      <c r="Z278" s="342">
        <f>IFERROR(IF(Z277="",0,Z277),"0")</f>
        <v>0</v>
      </c>
      <c r="AA278" s="343"/>
      <c r="AB278" s="343"/>
      <c r="AC278" s="343"/>
    </row>
    <row r="279" spans="1:68" x14ac:dyDescent="0.2">
      <c r="A279" s="356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63"/>
      <c r="P279" s="352" t="s">
        <v>72</v>
      </c>
      <c r="Q279" s="353"/>
      <c r="R279" s="353"/>
      <c r="S279" s="353"/>
      <c r="T279" s="353"/>
      <c r="U279" s="353"/>
      <c r="V279" s="354"/>
      <c r="W279" s="37" t="s">
        <v>73</v>
      </c>
      <c r="X279" s="342">
        <f>IFERROR(SUMPRODUCT(X277:X277*H277:H277),"0")</f>
        <v>0</v>
      </c>
      <c r="Y279" s="342">
        <f>IFERROR(SUMPRODUCT(Y277:Y277*H277:H277),"0")</f>
        <v>0</v>
      </c>
      <c r="Z279" s="37"/>
      <c r="AA279" s="343"/>
      <c r="AB279" s="343"/>
      <c r="AC279" s="343"/>
    </row>
    <row r="280" spans="1:68" ht="27.75" customHeight="1" x14ac:dyDescent="0.2">
      <c r="A280" s="358" t="s">
        <v>256</v>
      </c>
      <c r="B280" s="359"/>
      <c r="C280" s="359"/>
      <c r="D280" s="359"/>
      <c r="E280" s="359"/>
      <c r="F280" s="359"/>
      <c r="G280" s="359"/>
      <c r="H280" s="359"/>
      <c r="I280" s="359"/>
      <c r="J280" s="359"/>
      <c r="K280" s="359"/>
      <c r="L280" s="359"/>
      <c r="M280" s="359"/>
      <c r="N280" s="359"/>
      <c r="O280" s="359"/>
      <c r="P280" s="359"/>
      <c r="Q280" s="359"/>
      <c r="R280" s="359"/>
      <c r="S280" s="359"/>
      <c r="T280" s="359"/>
      <c r="U280" s="359"/>
      <c r="V280" s="359"/>
      <c r="W280" s="359"/>
      <c r="X280" s="359"/>
      <c r="Y280" s="359"/>
      <c r="Z280" s="359"/>
      <c r="AA280" s="48"/>
      <c r="AB280" s="48"/>
      <c r="AC280" s="48"/>
    </row>
    <row r="281" spans="1:68" ht="16.5" customHeight="1" x14ac:dyDescent="0.25">
      <c r="A281" s="355" t="s">
        <v>256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56"/>
      <c r="Z281" s="356"/>
      <c r="AA281" s="335"/>
      <c r="AB281" s="335"/>
      <c r="AC281" s="335"/>
    </row>
    <row r="282" spans="1:68" ht="14.25" customHeight="1" x14ac:dyDescent="0.25">
      <c r="A282" s="357" t="s">
        <v>63</v>
      </c>
      <c r="B282" s="356"/>
      <c r="C282" s="356"/>
      <c r="D282" s="356"/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356"/>
      <c r="P282" s="356"/>
      <c r="Q282" s="356"/>
      <c r="R282" s="356"/>
      <c r="S282" s="356"/>
      <c r="T282" s="356"/>
      <c r="U282" s="356"/>
      <c r="V282" s="356"/>
      <c r="W282" s="356"/>
      <c r="X282" s="356"/>
      <c r="Y282" s="356"/>
      <c r="Z282" s="356"/>
      <c r="AA282" s="336"/>
      <c r="AB282" s="336"/>
      <c r="AC282" s="336"/>
    </row>
    <row r="283" spans="1:68" ht="27" customHeight="1" x14ac:dyDescent="0.25">
      <c r="A283" s="54" t="s">
        <v>402</v>
      </c>
      <c r="B283" s="54" t="s">
        <v>403</v>
      </c>
      <c r="C283" s="31">
        <v>4301071014</v>
      </c>
      <c r="D283" s="349">
        <v>4640242181264</v>
      </c>
      <c r="E283" s="350"/>
      <c r="F283" s="339">
        <v>0.7</v>
      </c>
      <c r="G283" s="32">
        <v>10</v>
      </c>
      <c r="H283" s="339">
        <v>7</v>
      </c>
      <c r="I283" s="339">
        <v>7.28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443" t="s">
        <v>404</v>
      </c>
      <c r="Q283" s="345"/>
      <c r="R283" s="345"/>
      <c r="S283" s="345"/>
      <c r="T283" s="346"/>
      <c r="U283" s="34"/>
      <c r="V283" s="34"/>
      <c r="W283" s="35" t="s">
        <v>69</v>
      </c>
      <c r="X283" s="340">
        <v>0</v>
      </c>
      <c r="Y283" s="341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405</v>
      </c>
      <c r="AG283" s="67"/>
      <c r="AJ283" s="71" t="s">
        <v>71</v>
      </c>
      <c r="AK283" s="71">
        <v>1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customHeight="1" x14ac:dyDescent="0.25">
      <c r="A284" s="54" t="s">
        <v>406</v>
      </c>
      <c r="B284" s="54" t="s">
        <v>407</v>
      </c>
      <c r="C284" s="31">
        <v>4301071021</v>
      </c>
      <c r="D284" s="349">
        <v>4640242181325</v>
      </c>
      <c r="E284" s="350"/>
      <c r="F284" s="339">
        <v>0.7</v>
      </c>
      <c r="G284" s="32">
        <v>10</v>
      </c>
      <c r="H284" s="339">
        <v>7</v>
      </c>
      <c r="I284" s="339">
        <v>7.28</v>
      </c>
      <c r="J284" s="32">
        <v>84</v>
      </c>
      <c r="K284" s="32" t="s">
        <v>66</v>
      </c>
      <c r="L284" s="32" t="s">
        <v>67</v>
      </c>
      <c r="M284" s="33" t="s">
        <v>68</v>
      </c>
      <c r="N284" s="33"/>
      <c r="O284" s="32">
        <v>180</v>
      </c>
      <c r="P284" s="409" t="s">
        <v>408</v>
      </c>
      <c r="Q284" s="345"/>
      <c r="R284" s="345"/>
      <c r="S284" s="345"/>
      <c r="T284" s="346"/>
      <c r="U284" s="34"/>
      <c r="V284" s="34"/>
      <c r="W284" s="35" t="s">
        <v>69</v>
      </c>
      <c r="X284" s="340">
        <v>0</v>
      </c>
      <c r="Y284" s="341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405</v>
      </c>
      <c r="AG284" s="67"/>
      <c r="AJ284" s="71" t="s">
        <v>71</v>
      </c>
      <c r="AK284" s="71">
        <v>1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customHeight="1" x14ac:dyDescent="0.25">
      <c r="A285" s="54" t="s">
        <v>409</v>
      </c>
      <c r="B285" s="54" t="s">
        <v>410</v>
      </c>
      <c r="C285" s="31">
        <v>4301070993</v>
      </c>
      <c r="D285" s="349">
        <v>4640242180670</v>
      </c>
      <c r="E285" s="350"/>
      <c r="F285" s="339">
        <v>1</v>
      </c>
      <c r="G285" s="32">
        <v>6</v>
      </c>
      <c r="H285" s="339">
        <v>6</v>
      </c>
      <c r="I285" s="339">
        <v>6.23</v>
      </c>
      <c r="J285" s="32">
        <v>84</v>
      </c>
      <c r="K285" s="32" t="s">
        <v>66</v>
      </c>
      <c r="L285" s="32" t="s">
        <v>67</v>
      </c>
      <c r="M285" s="33" t="s">
        <v>68</v>
      </c>
      <c r="N285" s="33"/>
      <c r="O285" s="32">
        <v>180</v>
      </c>
      <c r="P285" s="447" t="s">
        <v>411</v>
      </c>
      <c r="Q285" s="345"/>
      <c r="R285" s="345"/>
      <c r="S285" s="345"/>
      <c r="T285" s="346"/>
      <c r="U285" s="34"/>
      <c r="V285" s="34"/>
      <c r="W285" s="35" t="s">
        <v>69</v>
      </c>
      <c r="X285" s="340">
        <v>0</v>
      </c>
      <c r="Y285" s="341">
        <f>IFERROR(IF(X285="","",X285),"")</f>
        <v>0</v>
      </c>
      <c r="Z285" s="36">
        <f>IFERROR(IF(X285="","",X285*0.0155),"")</f>
        <v>0</v>
      </c>
      <c r="AA285" s="56"/>
      <c r="AB285" s="57"/>
      <c r="AC285" s="274" t="s">
        <v>412</v>
      </c>
      <c r="AG285" s="67"/>
      <c r="AJ285" s="71" t="s">
        <v>71</v>
      </c>
      <c r="AK285" s="71">
        <v>1</v>
      </c>
      <c r="BB285" s="275" t="s">
        <v>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x14ac:dyDescent="0.2">
      <c r="A286" s="362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6"/>
      <c r="N286" s="356"/>
      <c r="O286" s="363"/>
      <c r="P286" s="352" t="s">
        <v>72</v>
      </c>
      <c r="Q286" s="353"/>
      <c r="R286" s="353"/>
      <c r="S286" s="353"/>
      <c r="T286" s="353"/>
      <c r="U286" s="353"/>
      <c r="V286" s="354"/>
      <c r="W286" s="37" t="s">
        <v>69</v>
      </c>
      <c r="X286" s="342">
        <f>IFERROR(SUM(X283:X285),"0")</f>
        <v>0</v>
      </c>
      <c r="Y286" s="342">
        <f>IFERROR(SUM(Y283:Y285),"0")</f>
        <v>0</v>
      </c>
      <c r="Z286" s="342">
        <f>IFERROR(IF(Z283="",0,Z283),"0")+IFERROR(IF(Z284="",0,Z284),"0")+IFERROR(IF(Z285="",0,Z285),"0")</f>
        <v>0</v>
      </c>
      <c r="AA286" s="343"/>
      <c r="AB286" s="343"/>
      <c r="AC286" s="343"/>
    </row>
    <row r="287" spans="1:68" x14ac:dyDescent="0.2">
      <c r="A287" s="356"/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63"/>
      <c r="P287" s="352" t="s">
        <v>72</v>
      </c>
      <c r="Q287" s="353"/>
      <c r="R287" s="353"/>
      <c r="S287" s="353"/>
      <c r="T287" s="353"/>
      <c r="U287" s="353"/>
      <c r="V287" s="354"/>
      <c r="W287" s="37" t="s">
        <v>73</v>
      </c>
      <c r="X287" s="342">
        <f>IFERROR(SUMPRODUCT(X283:X285*H283:H285),"0")</f>
        <v>0</v>
      </c>
      <c r="Y287" s="342">
        <f>IFERROR(SUMPRODUCT(Y283:Y285*H283:H285),"0")</f>
        <v>0</v>
      </c>
      <c r="Z287" s="37"/>
      <c r="AA287" s="343"/>
      <c r="AB287" s="343"/>
      <c r="AC287" s="343"/>
    </row>
    <row r="288" spans="1:68" ht="14.25" customHeight="1" x14ac:dyDescent="0.25">
      <c r="A288" s="357" t="s">
        <v>171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56"/>
      <c r="Z288" s="356"/>
      <c r="AA288" s="336"/>
      <c r="AB288" s="336"/>
      <c r="AC288" s="336"/>
    </row>
    <row r="289" spans="1:68" ht="27" customHeight="1" x14ac:dyDescent="0.25">
      <c r="A289" s="54" t="s">
        <v>413</v>
      </c>
      <c r="B289" s="54" t="s">
        <v>414</v>
      </c>
      <c r="C289" s="31">
        <v>4301131019</v>
      </c>
      <c r="D289" s="349">
        <v>4640242180427</v>
      </c>
      <c r="E289" s="350"/>
      <c r="F289" s="339">
        <v>1.8</v>
      </c>
      <c r="G289" s="32">
        <v>1</v>
      </c>
      <c r="H289" s="339">
        <v>1.8</v>
      </c>
      <c r="I289" s="339">
        <v>1.915</v>
      </c>
      <c r="J289" s="32">
        <v>234</v>
      </c>
      <c r="K289" s="32" t="s">
        <v>161</v>
      </c>
      <c r="L289" s="32" t="s">
        <v>67</v>
      </c>
      <c r="M289" s="33" t="s">
        <v>68</v>
      </c>
      <c r="N289" s="33"/>
      <c r="O289" s="32">
        <v>180</v>
      </c>
      <c r="P289" s="436" t="s">
        <v>415</v>
      </c>
      <c r="Q289" s="345"/>
      <c r="R289" s="345"/>
      <c r="S289" s="345"/>
      <c r="T289" s="346"/>
      <c r="U289" s="34"/>
      <c r="V289" s="34"/>
      <c r="W289" s="35" t="s">
        <v>69</v>
      </c>
      <c r="X289" s="340">
        <v>0</v>
      </c>
      <c r="Y289" s="341">
        <f>IFERROR(IF(X289="","",X289),"")</f>
        <v>0</v>
      </c>
      <c r="Z289" s="36">
        <f>IFERROR(IF(X289="","",X289*0.00502),"")</f>
        <v>0</v>
      </c>
      <c r="AA289" s="56"/>
      <c r="AB289" s="57"/>
      <c r="AC289" s="276" t="s">
        <v>416</v>
      </c>
      <c r="AG289" s="67"/>
      <c r="AJ289" s="71" t="s">
        <v>71</v>
      </c>
      <c r="AK289" s="71">
        <v>1</v>
      </c>
      <c r="BB289" s="277" t="s">
        <v>82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62"/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63"/>
      <c r="P290" s="352" t="s">
        <v>72</v>
      </c>
      <c r="Q290" s="353"/>
      <c r="R290" s="353"/>
      <c r="S290" s="353"/>
      <c r="T290" s="353"/>
      <c r="U290" s="353"/>
      <c r="V290" s="354"/>
      <c r="W290" s="37" t="s">
        <v>69</v>
      </c>
      <c r="X290" s="342">
        <f>IFERROR(SUM(X289:X289),"0")</f>
        <v>0</v>
      </c>
      <c r="Y290" s="342">
        <f>IFERROR(SUM(Y289:Y289),"0")</f>
        <v>0</v>
      </c>
      <c r="Z290" s="342">
        <f>IFERROR(IF(Z289="",0,Z289),"0")</f>
        <v>0</v>
      </c>
      <c r="AA290" s="343"/>
      <c r="AB290" s="343"/>
      <c r="AC290" s="343"/>
    </row>
    <row r="291" spans="1:68" x14ac:dyDescent="0.2">
      <c r="A291" s="356"/>
      <c r="B291" s="356"/>
      <c r="C291" s="356"/>
      <c r="D291" s="356"/>
      <c r="E291" s="356"/>
      <c r="F291" s="356"/>
      <c r="G291" s="356"/>
      <c r="H291" s="356"/>
      <c r="I291" s="356"/>
      <c r="J291" s="356"/>
      <c r="K291" s="356"/>
      <c r="L291" s="356"/>
      <c r="M291" s="356"/>
      <c r="N291" s="356"/>
      <c r="O291" s="363"/>
      <c r="P291" s="352" t="s">
        <v>72</v>
      </c>
      <c r="Q291" s="353"/>
      <c r="R291" s="353"/>
      <c r="S291" s="353"/>
      <c r="T291" s="353"/>
      <c r="U291" s="353"/>
      <c r="V291" s="354"/>
      <c r="W291" s="37" t="s">
        <v>73</v>
      </c>
      <c r="X291" s="342">
        <f>IFERROR(SUMPRODUCT(X289:X289*H289:H289),"0")</f>
        <v>0</v>
      </c>
      <c r="Y291" s="342">
        <f>IFERROR(SUMPRODUCT(Y289:Y289*H289:H289),"0")</f>
        <v>0</v>
      </c>
      <c r="Z291" s="37"/>
      <c r="AA291" s="343"/>
      <c r="AB291" s="343"/>
      <c r="AC291" s="343"/>
    </row>
    <row r="292" spans="1:68" ht="14.25" customHeight="1" x14ac:dyDescent="0.25">
      <c r="A292" s="357" t="s">
        <v>76</v>
      </c>
      <c r="B292" s="356"/>
      <c r="C292" s="356"/>
      <c r="D292" s="356"/>
      <c r="E292" s="356"/>
      <c r="F292" s="356"/>
      <c r="G292" s="356"/>
      <c r="H292" s="356"/>
      <c r="I292" s="356"/>
      <c r="J292" s="356"/>
      <c r="K292" s="356"/>
      <c r="L292" s="356"/>
      <c r="M292" s="356"/>
      <c r="N292" s="356"/>
      <c r="O292" s="356"/>
      <c r="P292" s="356"/>
      <c r="Q292" s="356"/>
      <c r="R292" s="356"/>
      <c r="S292" s="356"/>
      <c r="T292" s="356"/>
      <c r="U292" s="356"/>
      <c r="V292" s="356"/>
      <c r="W292" s="356"/>
      <c r="X292" s="356"/>
      <c r="Y292" s="356"/>
      <c r="Z292" s="356"/>
      <c r="AA292" s="336"/>
      <c r="AB292" s="336"/>
      <c r="AC292" s="336"/>
    </row>
    <row r="293" spans="1:68" ht="27" customHeight="1" x14ac:dyDescent="0.25">
      <c r="A293" s="54" t="s">
        <v>417</v>
      </c>
      <c r="B293" s="54" t="s">
        <v>418</v>
      </c>
      <c r="C293" s="31">
        <v>4301132080</v>
      </c>
      <c r="D293" s="349">
        <v>4640242180397</v>
      </c>
      <c r="E293" s="350"/>
      <c r="F293" s="339">
        <v>1</v>
      </c>
      <c r="G293" s="32">
        <v>6</v>
      </c>
      <c r="H293" s="339">
        <v>6</v>
      </c>
      <c r="I293" s="339">
        <v>6.26</v>
      </c>
      <c r="J293" s="32">
        <v>84</v>
      </c>
      <c r="K293" s="32" t="s">
        <v>66</v>
      </c>
      <c r="L293" s="32" t="s">
        <v>67</v>
      </c>
      <c r="M293" s="33" t="s">
        <v>68</v>
      </c>
      <c r="N293" s="33"/>
      <c r="O293" s="32">
        <v>180</v>
      </c>
      <c r="P293" s="548" t="s">
        <v>419</v>
      </c>
      <c r="Q293" s="345"/>
      <c r="R293" s="345"/>
      <c r="S293" s="345"/>
      <c r="T293" s="346"/>
      <c r="U293" s="34"/>
      <c r="V293" s="34"/>
      <c r="W293" s="35" t="s">
        <v>69</v>
      </c>
      <c r="X293" s="340">
        <v>0</v>
      </c>
      <c r="Y293" s="341">
        <f>IFERROR(IF(X293="","",X293),"")</f>
        <v>0</v>
      </c>
      <c r="Z293" s="36">
        <f>IFERROR(IF(X293="","",X293*0.0155),"")</f>
        <v>0</v>
      </c>
      <c r="AA293" s="56"/>
      <c r="AB293" s="57"/>
      <c r="AC293" s="278" t="s">
        <v>420</v>
      </c>
      <c r="AG293" s="67"/>
      <c r="AJ293" s="71" t="s">
        <v>71</v>
      </c>
      <c r="AK293" s="71">
        <v>1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ht="27" customHeight="1" x14ac:dyDescent="0.25">
      <c r="A294" s="54" t="s">
        <v>421</v>
      </c>
      <c r="B294" s="54" t="s">
        <v>422</v>
      </c>
      <c r="C294" s="31">
        <v>4301132104</v>
      </c>
      <c r="D294" s="349">
        <v>4640242181219</v>
      </c>
      <c r="E294" s="350"/>
      <c r="F294" s="339">
        <v>0.3</v>
      </c>
      <c r="G294" s="32">
        <v>9</v>
      </c>
      <c r="H294" s="339">
        <v>2.7</v>
      </c>
      <c r="I294" s="339">
        <v>2.8450000000000002</v>
      </c>
      <c r="J294" s="32">
        <v>234</v>
      </c>
      <c r="K294" s="32" t="s">
        <v>161</v>
      </c>
      <c r="L294" s="32" t="s">
        <v>67</v>
      </c>
      <c r="M294" s="33" t="s">
        <v>68</v>
      </c>
      <c r="N294" s="33"/>
      <c r="O294" s="32">
        <v>180</v>
      </c>
      <c r="P294" s="553" t="s">
        <v>423</v>
      </c>
      <c r="Q294" s="345"/>
      <c r="R294" s="345"/>
      <c r="S294" s="345"/>
      <c r="T294" s="346"/>
      <c r="U294" s="34"/>
      <c r="V294" s="34"/>
      <c r="W294" s="35" t="s">
        <v>69</v>
      </c>
      <c r="X294" s="340">
        <v>0</v>
      </c>
      <c r="Y294" s="341">
        <f>IFERROR(IF(X294="","",X294),"")</f>
        <v>0</v>
      </c>
      <c r="Z294" s="36">
        <f>IFERROR(IF(X294="","",X294*0.00502),"")</f>
        <v>0</v>
      </c>
      <c r="AA294" s="56"/>
      <c r="AB294" s="57"/>
      <c r="AC294" s="280" t="s">
        <v>420</v>
      </c>
      <c r="AG294" s="67"/>
      <c r="AJ294" s="71" t="s">
        <v>71</v>
      </c>
      <c r="AK294" s="71">
        <v>1</v>
      </c>
      <c r="BB294" s="281" t="s">
        <v>82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x14ac:dyDescent="0.2">
      <c r="A295" s="362"/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63"/>
      <c r="P295" s="352" t="s">
        <v>72</v>
      </c>
      <c r="Q295" s="353"/>
      <c r="R295" s="353"/>
      <c r="S295" s="353"/>
      <c r="T295" s="353"/>
      <c r="U295" s="353"/>
      <c r="V295" s="354"/>
      <c r="W295" s="37" t="s">
        <v>69</v>
      </c>
      <c r="X295" s="342">
        <f>IFERROR(SUM(X293:X294),"0")</f>
        <v>0</v>
      </c>
      <c r="Y295" s="342">
        <f>IFERROR(SUM(Y293:Y294),"0")</f>
        <v>0</v>
      </c>
      <c r="Z295" s="342">
        <f>IFERROR(IF(Z293="",0,Z293),"0")+IFERROR(IF(Z294="",0,Z294),"0")</f>
        <v>0</v>
      </c>
      <c r="AA295" s="343"/>
      <c r="AB295" s="343"/>
      <c r="AC295" s="343"/>
    </row>
    <row r="296" spans="1:68" x14ac:dyDescent="0.2">
      <c r="A296" s="356"/>
      <c r="B296" s="356"/>
      <c r="C296" s="356"/>
      <c r="D296" s="356"/>
      <c r="E296" s="356"/>
      <c r="F296" s="356"/>
      <c r="G296" s="356"/>
      <c r="H296" s="356"/>
      <c r="I296" s="356"/>
      <c r="J296" s="356"/>
      <c r="K296" s="356"/>
      <c r="L296" s="356"/>
      <c r="M296" s="356"/>
      <c r="N296" s="356"/>
      <c r="O296" s="363"/>
      <c r="P296" s="352" t="s">
        <v>72</v>
      </c>
      <c r="Q296" s="353"/>
      <c r="R296" s="353"/>
      <c r="S296" s="353"/>
      <c r="T296" s="353"/>
      <c r="U296" s="353"/>
      <c r="V296" s="354"/>
      <c r="W296" s="37" t="s">
        <v>73</v>
      </c>
      <c r="X296" s="342">
        <f>IFERROR(SUMPRODUCT(X293:X294*H293:H294),"0")</f>
        <v>0</v>
      </c>
      <c r="Y296" s="342">
        <f>IFERROR(SUMPRODUCT(Y293:Y294*H293:H294),"0")</f>
        <v>0</v>
      </c>
      <c r="Z296" s="37"/>
      <c r="AA296" s="343"/>
      <c r="AB296" s="343"/>
      <c r="AC296" s="343"/>
    </row>
    <row r="297" spans="1:68" ht="14.25" customHeight="1" x14ac:dyDescent="0.25">
      <c r="A297" s="357" t="s">
        <v>137</v>
      </c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6"/>
      <c r="N297" s="356"/>
      <c r="O297" s="356"/>
      <c r="P297" s="356"/>
      <c r="Q297" s="356"/>
      <c r="R297" s="356"/>
      <c r="S297" s="356"/>
      <c r="T297" s="356"/>
      <c r="U297" s="356"/>
      <c r="V297" s="356"/>
      <c r="W297" s="356"/>
      <c r="X297" s="356"/>
      <c r="Y297" s="356"/>
      <c r="Z297" s="356"/>
      <c r="AA297" s="336"/>
      <c r="AB297" s="336"/>
      <c r="AC297" s="336"/>
    </row>
    <row r="298" spans="1:68" ht="27" customHeight="1" x14ac:dyDescent="0.25">
      <c r="A298" s="54" t="s">
        <v>424</v>
      </c>
      <c r="B298" s="54" t="s">
        <v>425</v>
      </c>
      <c r="C298" s="31">
        <v>4301136028</v>
      </c>
      <c r="D298" s="349">
        <v>4640242180304</v>
      </c>
      <c r="E298" s="350"/>
      <c r="F298" s="339">
        <v>2.7</v>
      </c>
      <c r="G298" s="32">
        <v>1</v>
      </c>
      <c r="H298" s="339">
        <v>2.7</v>
      </c>
      <c r="I298" s="339">
        <v>2.8906000000000001</v>
      </c>
      <c r="J298" s="32">
        <v>126</v>
      </c>
      <c r="K298" s="32" t="s">
        <v>79</v>
      </c>
      <c r="L298" s="32" t="s">
        <v>67</v>
      </c>
      <c r="M298" s="33" t="s">
        <v>68</v>
      </c>
      <c r="N298" s="33"/>
      <c r="O298" s="32">
        <v>180</v>
      </c>
      <c r="P298" s="528" t="s">
        <v>426</v>
      </c>
      <c r="Q298" s="345"/>
      <c r="R298" s="345"/>
      <c r="S298" s="345"/>
      <c r="T298" s="346"/>
      <c r="U298" s="34"/>
      <c r="V298" s="34"/>
      <c r="W298" s="35" t="s">
        <v>69</v>
      </c>
      <c r="X298" s="340">
        <v>0</v>
      </c>
      <c r="Y298" s="341">
        <f>IFERROR(IF(X298="","",X298),"")</f>
        <v>0</v>
      </c>
      <c r="Z298" s="36">
        <f>IFERROR(IF(X298="","",X298*0.00936),"")</f>
        <v>0</v>
      </c>
      <c r="AA298" s="56"/>
      <c r="AB298" s="57"/>
      <c r="AC298" s="282" t="s">
        <v>427</v>
      </c>
      <c r="AG298" s="67"/>
      <c r="AJ298" s="71" t="s">
        <v>71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ht="27" customHeight="1" x14ac:dyDescent="0.25">
      <c r="A299" s="54" t="s">
        <v>428</v>
      </c>
      <c r="B299" s="54" t="s">
        <v>429</v>
      </c>
      <c r="C299" s="31">
        <v>4301136026</v>
      </c>
      <c r="D299" s="349">
        <v>4640242180236</v>
      </c>
      <c r="E299" s="350"/>
      <c r="F299" s="339">
        <v>5</v>
      </c>
      <c r="G299" s="32">
        <v>1</v>
      </c>
      <c r="H299" s="339">
        <v>5</v>
      </c>
      <c r="I299" s="339">
        <v>5.2350000000000003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77" t="s">
        <v>430</v>
      </c>
      <c r="Q299" s="345"/>
      <c r="R299" s="345"/>
      <c r="S299" s="345"/>
      <c r="T299" s="346"/>
      <c r="U299" s="34"/>
      <c r="V299" s="34"/>
      <c r="W299" s="35" t="s">
        <v>69</v>
      </c>
      <c r="X299" s="340">
        <v>0</v>
      </c>
      <c r="Y299" s="341">
        <f>IFERROR(IF(X299="","",X299),"")</f>
        <v>0</v>
      </c>
      <c r="Z299" s="36">
        <f>IFERROR(IF(X299="","",X299*0.0155),"")</f>
        <v>0</v>
      </c>
      <c r="AA299" s="56"/>
      <c r="AB299" s="57"/>
      <c r="AC299" s="284" t="s">
        <v>427</v>
      </c>
      <c r="AG299" s="67"/>
      <c r="AJ299" s="71" t="s">
        <v>71</v>
      </c>
      <c r="AK299" s="71">
        <v>1</v>
      </c>
      <c r="BB299" s="285" t="s">
        <v>82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t="27" customHeight="1" x14ac:dyDescent="0.25">
      <c r="A300" s="54" t="s">
        <v>431</v>
      </c>
      <c r="B300" s="54" t="s">
        <v>432</v>
      </c>
      <c r="C300" s="31">
        <v>4301136029</v>
      </c>
      <c r="D300" s="349">
        <v>4640242180410</v>
      </c>
      <c r="E300" s="350"/>
      <c r="F300" s="339">
        <v>2.2400000000000002</v>
      </c>
      <c r="G300" s="32">
        <v>1</v>
      </c>
      <c r="H300" s="339">
        <v>2.2400000000000002</v>
      </c>
      <c r="I300" s="339">
        <v>2.4319999999999999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0" s="345"/>
      <c r="R300" s="345"/>
      <c r="S300" s="345"/>
      <c r="T300" s="346"/>
      <c r="U300" s="34"/>
      <c r="V300" s="34"/>
      <c r="W300" s="35" t="s">
        <v>69</v>
      </c>
      <c r="X300" s="340">
        <v>0</v>
      </c>
      <c r="Y300" s="341">
        <f>IFERROR(IF(X300="","",X300),"")</f>
        <v>0</v>
      </c>
      <c r="Z300" s="36">
        <f>IFERROR(IF(X300="","",X300*0.00936),"")</f>
        <v>0</v>
      </c>
      <c r="AA300" s="56"/>
      <c r="AB300" s="57"/>
      <c r="AC300" s="286" t="s">
        <v>427</v>
      </c>
      <c r="AG300" s="67"/>
      <c r="AJ300" s="71" t="s">
        <v>71</v>
      </c>
      <c r="AK300" s="71">
        <v>1</v>
      </c>
      <c r="BB300" s="287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62"/>
      <c r="B301" s="356"/>
      <c r="C301" s="356"/>
      <c r="D301" s="356"/>
      <c r="E301" s="356"/>
      <c r="F301" s="356"/>
      <c r="G301" s="356"/>
      <c r="H301" s="356"/>
      <c r="I301" s="356"/>
      <c r="J301" s="356"/>
      <c r="K301" s="356"/>
      <c r="L301" s="356"/>
      <c r="M301" s="356"/>
      <c r="N301" s="356"/>
      <c r="O301" s="363"/>
      <c r="P301" s="352" t="s">
        <v>72</v>
      </c>
      <c r="Q301" s="353"/>
      <c r="R301" s="353"/>
      <c r="S301" s="353"/>
      <c r="T301" s="353"/>
      <c r="U301" s="353"/>
      <c r="V301" s="354"/>
      <c r="W301" s="37" t="s">
        <v>69</v>
      </c>
      <c r="X301" s="342">
        <f>IFERROR(SUM(X298:X300),"0")</f>
        <v>0</v>
      </c>
      <c r="Y301" s="342">
        <f>IFERROR(SUM(Y298:Y300),"0")</f>
        <v>0</v>
      </c>
      <c r="Z301" s="342">
        <f>IFERROR(IF(Z298="",0,Z298),"0")+IFERROR(IF(Z299="",0,Z299),"0")+IFERROR(IF(Z300="",0,Z300),"0")</f>
        <v>0</v>
      </c>
      <c r="AA301" s="343"/>
      <c r="AB301" s="343"/>
      <c r="AC301" s="343"/>
    </row>
    <row r="302" spans="1:68" x14ac:dyDescent="0.2">
      <c r="A302" s="356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6"/>
      <c r="N302" s="356"/>
      <c r="O302" s="363"/>
      <c r="P302" s="352" t="s">
        <v>72</v>
      </c>
      <c r="Q302" s="353"/>
      <c r="R302" s="353"/>
      <c r="S302" s="353"/>
      <c r="T302" s="353"/>
      <c r="U302" s="353"/>
      <c r="V302" s="354"/>
      <c r="W302" s="37" t="s">
        <v>73</v>
      </c>
      <c r="X302" s="342">
        <f>IFERROR(SUMPRODUCT(X298:X300*H298:H300),"0")</f>
        <v>0</v>
      </c>
      <c r="Y302" s="342">
        <f>IFERROR(SUMPRODUCT(Y298:Y300*H298:H300),"0")</f>
        <v>0</v>
      </c>
      <c r="Z302" s="37"/>
      <c r="AA302" s="343"/>
      <c r="AB302" s="343"/>
      <c r="AC302" s="343"/>
    </row>
    <row r="303" spans="1:68" ht="14.25" customHeight="1" x14ac:dyDescent="0.25">
      <c r="A303" s="357" t="s">
        <v>143</v>
      </c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6"/>
      <c r="N303" s="356"/>
      <c r="O303" s="356"/>
      <c r="P303" s="356"/>
      <c r="Q303" s="356"/>
      <c r="R303" s="356"/>
      <c r="S303" s="356"/>
      <c r="T303" s="356"/>
      <c r="U303" s="356"/>
      <c r="V303" s="356"/>
      <c r="W303" s="356"/>
      <c r="X303" s="356"/>
      <c r="Y303" s="356"/>
      <c r="Z303" s="356"/>
      <c r="AA303" s="336"/>
      <c r="AB303" s="336"/>
      <c r="AC303" s="336"/>
    </row>
    <row r="304" spans="1:68" ht="37.5" customHeight="1" x14ac:dyDescent="0.25">
      <c r="A304" s="54" t="s">
        <v>433</v>
      </c>
      <c r="B304" s="54" t="s">
        <v>434</v>
      </c>
      <c r="C304" s="31">
        <v>4301135504</v>
      </c>
      <c r="D304" s="349">
        <v>4640242181554</v>
      </c>
      <c r="E304" s="350"/>
      <c r="F304" s="339">
        <v>3</v>
      </c>
      <c r="G304" s="32">
        <v>1</v>
      </c>
      <c r="H304" s="339">
        <v>3</v>
      </c>
      <c r="I304" s="339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3" t="s">
        <v>435</v>
      </c>
      <c r="Q304" s="345"/>
      <c r="R304" s="345"/>
      <c r="S304" s="345"/>
      <c r="T304" s="346"/>
      <c r="U304" s="34"/>
      <c r="V304" s="34"/>
      <c r="W304" s="35" t="s">
        <v>69</v>
      </c>
      <c r="X304" s="340">
        <v>0</v>
      </c>
      <c r="Y304" s="341">
        <f t="shared" ref="Y304:Y324" si="18">IFERROR(IF(X304="","",X304),"")</f>
        <v>0</v>
      </c>
      <c r="Z304" s="36">
        <f>IFERROR(IF(X304="","",X304*0.00936),"")</f>
        <v>0</v>
      </c>
      <c r="AA304" s="56"/>
      <c r="AB304" s="57"/>
      <c r="AC304" s="288" t="s">
        <v>436</v>
      </c>
      <c r="AG304" s="67"/>
      <c r="AJ304" s="71" t="s">
        <v>71</v>
      </c>
      <c r="AK304" s="71">
        <v>1</v>
      </c>
      <c r="BB304" s="289" t="s">
        <v>82</v>
      </c>
      <c r="BM304" s="67">
        <f t="shared" ref="BM304:BM324" si="19">IFERROR(X304*I304,"0")</f>
        <v>0</v>
      </c>
      <c r="BN304" s="67">
        <f t="shared" ref="BN304:BN324" si="20">IFERROR(Y304*I304,"0")</f>
        <v>0</v>
      </c>
      <c r="BO304" s="67">
        <f t="shared" ref="BO304:BO324" si="21">IFERROR(X304/J304,"0")</f>
        <v>0</v>
      </c>
      <c r="BP304" s="67">
        <f t="shared" ref="BP304:BP324" si="22">IFERROR(Y304/J304,"0")</f>
        <v>0</v>
      </c>
    </row>
    <row r="305" spans="1:68" ht="27" customHeight="1" x14ac:dyDescent="0.25">
      <c r="A305" s="54" t="s">
        <v>437</v>
      </c>
      <c r="B305" s="54" t="s">
        <v>438</v>
      </c>
      <c r="C305" s="31">
        <v>4301135394</v>
      </c>
      <c r="D305" s="349">
        <v>4640242181561</v>
      </c>
      <c r="E305" s="350"/>
      <c r="F305" s="339">
        <v>3.7</v>
      </c>
      <c r="G305" s="32">
        <v>1</v>
      </c>
      <c r="H305" s="339">
        <v>3.7</v>
      </c>
      <c r="I305" s="339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37" t="s">
        <v>439</v>
      </c>
      <c r="Q305" s="345"/>
      <c r="R305" s="345"/>
      <c r="S305" s="345"/>
      <c r="T305" s="346"/>
      <c r="U305" s="34"/>
      <c r="V305" s="34"/>
      <c r="W305" s="35" t="s">
        <v>69</v>
      </c>
      <c r="X305" s="340">
        <v>0</v>
      </c>
      <c r="Y305" s="341">
        <f t="shared" si="18"/>
        <v>0</v>
      </c>
      <c r="Z305" s="36">
        <f>IFERROR(IF(X305="","",X305*0.00936),"")</f>
        <v>0</v>
      </c>
      <c r="AA305" s="56"/>
      <c r="AB305" s="57"/>
      <c r="AC305" s="290" t="s">
        <v>440</v>
      </c>
      <c r="AG305" s="67"/>
      <c r="AJ305" s="71" t="s">
        <v>71</v>
      </c>
      <c r="AK305" s="71">
        <v>1</v>
      </c>
      <c r="BB305" s="291" t="s">
        <v>82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customHeight="1" x14ac:dyDescent="0.25">
      <c r="A306" s="54" t="s">
        <v>441</v>
      </c>
      <c r="B306" s="54" t="s">
        <v>442</v>
      </c>
      <c r="C306" s="31">
        <v>4301135374</v>
      </c>
      <c r="D306" s="349">
        <v>4640242181424</v>
      </c>
      <c r="E306" s="350"/>
      <c r="F306" s="339">
        <v>5.5</v>
      </c>
      <c r="G306" s="32">
        <v>1</v>
      </c>
      <c r="H306" s="339">
        <v>5.5</v>
      </c>
      <c r="I306" s="339">
        <v>5.7350000000000003</v>
      </c>
      <c r="J306" s="32">
        <v>84</v>
      </c>
      <c r="K306" s="32" t="s">
        <v>66</v>
      </c>
      <c r="L306" s="32" t="s">
        <v>67</v>
      </c>
      <c r="M306" s="33" t="s">
        <v>68</v>
      </c>
      <c r="N306" s="33"/>
      <c r="O306" s="32">
        <v>180</v>
      </c>
      <c r="P306" s="475" t="s">
        <v>443</v>
      </c>
      <c r="Q306" s="345"/>
      <c r="R306" s="345"/>
      <c r="S306" s="345"/>
      <c r="T306" s="346"/>
      <c r="U306" s="34"/>
      <c r="V306" s="34"/>
      <c r="W306" s="35" t="s">
        <v>69</v>
      </c>
      <c r="X306" s="340">
        <v>0</v>
      </c>
      <c r="Y306" s="341">
        <f t="shared" si="18"/>
        <v>0</v>
      </c>
      <c r="Z306" s="36">
        <f>IFERROR(IF(X306="","",X306*0.0155),"")</f>
        <v>0</v>
      </c>
      <c r="AA306" s="56"/>
      <c r="AB306" s="57"/>
      <c r="AC306" s="292" t="s">
        <v>436</v>
      </c>
      <c r="AG306" s="67"/>
      <c r="AJ306" s="71" t="s">
        <v>71</v>
      </c>
      <c r="AK306" s="71">
        <v>1</v>
      </c>
      <c r="BB306" s="293" t="s">
        <v>82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customHeight="1" x14ac:dyDescent="0.25">
      <c r="A307" s="54" t="s">
        <v>444</v>
      </c>
      <c r="B307" s="54" t="s">
        <v>445</v>
      </c>
      <c r="C307" s="31">
        <v>4301135320</v>
      </c>
      <c r="D307" s="349">
        <v>4640242181592</v>
      </c>
      <c r="E307" s="350"/>
      <c r="F307" s="339">
        <v>3.5</v>
      </c>
      <c r="G307" s="32">
        <v>1</v>
      </c>
      <c r="H307" s="339">
        <v>3.5</v>
      </c>
      <c r="I307" s="339">
        <v>3.6850000000000001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65" t="s">
        <v>446</v>
      </c>
      <c r="Q307" s="345"/>
      <c r="R307" s="345"/>
      <c r="S307" s="345"/>
      <c r="T307" s="346"/>
      <c r="U307" s="34"/>
      <c r="V307" s="34"/>
      <c r="W307" s="35" t="s">
        <v>69</v>
      </c>
      <c r="X307" s="340">
        <v>0</v>
      </c>
      <c r="Y307" s="341">
        <f t="shared" si="18"/>
        <v>0</v>
      </c>
      <c r="Z307" s="36">
        <f t="shared" ref="Z307:Z315" si="23">IFERROR(IF(X307="","",X307*0.00936),"")</f>
        <v>0</v>
      </c>
      <c r="AA307" s="56"/>
      <c r="AB307" s="57"/>
      <c r="AC307" s="294" t="s">
        <v>447</v>
      </c>
      <c r="AG307" s="67"/>
      <c r="AJ307" s="71" t="s">
        <v>71</v>
      </c>
      <c r="AK307" s="71">
        <v>1</v>
      </c>
      <c r="BB307" s="295" t="s">
        <v>82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37.5" customHeight="1" x14ac:dyDescent="0.25">
      <c r="A308" s="54" t="s">
        <v>448</v>
      </c>
      <c r="B308" s="54" t="s">
        <v>449</v>
      </c>
      <c r="C308" s="31">
        <v>4301135552</v>
      </c>
      <c r="D308" s="349">
        <v>4640242181431</v>
      </c>
      <c r="E308" s="350"/>
      <c r="F308" s="339">
        <v>3.5</v>
      </c>
      <c r="G308" s="32">
        <v>1</v>
      </c>
      <c r="H308" s="339">
        <v>3.5</v>
      </c>
      <c r="I308" s="339">
        <v>3.6920000000000002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1" t="s">
        <v>450</v>
      </c>
      <c r="Q308" s="345"/>
      <c r="R308" s="345"/>
      <c r="S308" s="345"/>
      <c r="T308" s="346"/>
      <c r="U308" s="34"/>
      <c r="V308" s="34"/>
      <c r="W308" s="35" t="s">
        <v>69</v>
      </c>
      <c r="X308" s="340">
        <v>0</v>
      </c>
      <c r="Y308" s="341">
        <f t="shared" si="18"/>
        <v>0</v>
      </c>
      <c r="Z308" s="36">
        <f t="shared" si="23"/>
        <v>0</v>
      </c>
      <c r="AA308" s="56"/>
      <c r="AB308" s="57"/>
      <c r="AC308" s="296" t="s">
        <v>451</v>
      </c>
      <c r="AG308" s="67"/>
      <c r="AJ308" s="71" t="s">
        <v>71</v>
      </c>
      <c r="AK308" s="71">
        <v>1</v>
      </c>
      <c r="BB308" s="297" t="s">
        <v>82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customHeight="1" x14ac:dyDescent="0.25">
      <c r="A309" s="54" t="s">
        <v>452</v>
      </c>
      <c r="B309" s="54" t="s">
        <v>453</v>
      </c>
      <c r="C309" s="31">
        <v>4301135405</v>
      </c>
      <c r="D309" s="349">
        <v>4640242181523</v>
      </c>
      <c r="E309" s="350"/>
      <c r="F309" s="339">
        <v>3</v>
      </c>
      <c r="G309" s="32">
        <v>1</v>
      </c>
      <c r="H309" s="339">
        <v>3</v>
      </c>
      <c r="I309" s="339">
        <v>3.1920000000000002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5" t="s">
        <v>454</v>
      </c>
      <c r="Q309" s="345"/>
      <c r="R309" s="345"/>
      <c r="S309" s="345"/>
      <c r="T309" s="346"/>
      <c r="U309" s="34"/>
      <c r="V309" s="34"/>
      <c r="W309" s="35" t="s">
        <v>69</v>
      </c>
      <c r="X309" s="340">
        <v>0</v>
      </c>
      <c r="Y309" s="341">
        <f t="shared" si="18"/>
        <v>0</v>
      </c>
      <c r="Z309" s="36">
        <f t="shared" si="23"/>
        <v>0</v>
      </c>
      <c r="AA309" s="56"/>
      <c r="AB309" s="57"/>
      <c r="AC309" s="298" t="s">
        <v>440</v>
      </c>
      <c r="AG309" s="67"/>
      <c r="AJ309" s="71" t="s">
        <v>71</v>
      </c>
      <c r="AK309" s="71">
        <v>1</v>
      </c>
      <c r="BB309" s="299" t="s">
        <v>82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37.5" customHeight="1" x14ac:dyDescent="0.25">
      <c r="A310" s="54" t="s">
        <v>455</v>
      </c>
      <c r="B310" s="54" t="s">
        <v>456</v>
      </c>
      <c r="C310" s="31">
        <v>4301135404</v>
      </c>
      <c r="D310" s="349">
        <v>4640242181516</v>
      </c>
      <c r="E310" s="350"/>
      <c r="F310" s="339">
        <v>3.7</v>
      </c>
      <c r="G310" s="32">
        <v>1</v>
      </c>
      <c r="H310" s="339">
        <v>3.7</v>
      </c>
      <c r="I310" s="339">
        <v>3.8919999999999999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0" t="s">
        <v>457</v>
      </c>
      <c r="Q310" s="345"/>
      <c r="R310" s="345"/>
      <c r="S310" s="345"/>
      <c r="T310" s="346"/>
      <c r="U310" s="34"/>
      <c r="V310" s="34"/>
      <c r="W310" s="35" t="s">
        <v>69</v>
      </c>
      <c r="X310" s="340">
        <v>0</v>
      </c>
      <c r="Y310" s="341">
        <f t="shared" si="18"/>
        <v>0</v>
      </c>
      <c r="Z310" s="36">
        <f t="shared" si="23"/>
        <v>0</v>
      </c>
      <c r="AA310" s="56"/>
      <c r="AB310" s="57"/>
      <c r="AC310" s="300" t="s">
        <v>451</v>
      </c>
      <c r="AG310" s="67"/>
      <c r="AJ310" s="71" t="s">
        <v>71</v>
      </c>
      <c r="AK310" s="71">
        <v>1</v>
      </c>
      <c r="BB310" s="301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customHeight="1" x14ac:dyDescent="0.25">
      <c r="A311" s="54" t="s">
        <v>458</v>
      </c>
      <c r="B311" s="54" t="s">
        <v>459</v>
      </c>
      <c r="C311" s="31">
        <v>4301135375</v>
      </c>
      <c r="D311" s="349">
        <v>4640242181486</v>
      </c>
      <c r="E311" s="350"/>
      <c r="F311" s="339">
        <v>3.7</v>
      </c>
      <c r="G311" s="32">
        <v>1</v>
      </c>
      <c r="H311" s="339">
        <v>3.7</v>
      </c>
      <c r="I311" s="339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56" t="s">
        <v>460</v>
      </c>
      <c r="Q311" s="345"/>
      <c r="R311" s="345"/>
      <c r="S311" s="345"/>
      <c r="T311" s="346"/>
      <c r="U311" s="34"/>
      <c r="V311" s="34"/>
      <c r="W311" s="35" t="s">
        <v>69</v>
      </c>
      <c r="X311" s="340">
        <v>0</v>
      </c>
      <c r="Y311" s="341">
        <f t="shared" si="18"/>
        <v>0</v>
      </c>
      <c r="Z311" s="36">
        <f t="shared" si="23"/>
        <v>0</v>
      </c>
      <c r="AA311" s="56"/>
      <c r="AB311" s="57"/>
      <c r="AC311" s="302" t="s">
        <v>436</v>
      </c>
      <c r="AG311" s="67"/>
      <c r="AJ311" s="71" t="s">
        <v>71</v>
      </c>
      <c r="AK311" s="71">
        <v>1</v>
      </c>
      <c r="BB311" s="303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37.5" customHeight="1" x14ac:dyDescent="0.25">
      <c r="A312" s="54" t="s">
        <v>461</v>
      </c>
      <c r="B312" s="54" t="s">
        <v>462</v>
      </c>
      <c r="C312" s="31">
        <v>4301135402</v>
      </c>
      <c r="D312" s="349">
        <v>4640242181493</v>
      </c>
      <c r="E312" s="350"/>
      <c r="F312" s="339">
        <v>3.7</v>
      </c>
      <c r="G312" s="32">
        <v>1</v>
      </c>
      <c r="H312" s="339">
        <v>3.7</v>
      </c>
      <c r="I312" s="339">
        <v>3.8919999999999999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2" t="s">
        <v>463</v>
      </c>
      <c r="Q312" s="345"/>
      <c r="R312" s="345"/>
      <c r="S312" s="345"/>
      <c r="T312" s="346"/>
      <c r="U312" s="34"/>
      <c r="V312" s="34"/>
      <c r="W312" s="35" t="s">
        <v>69</v>
      </c>
      <c r="X312" s="340">
        <v>0</v>
      </c>
      <c r="Y312" s="341">
        <f t="shared" si="18"/>
        <v>0</v>
      </c>
      <c r="Z312" s="36">
        <f t="shared" si="23"/>
        <v>0</v>
      </c>
      <c r="AA312" s="56"/>
      <c r="AB312" s="57"/>
      <c r="AC312" s="304" t="s">
        <v>436</v>
      </c>
      <c r="AG312" s="67"/>
      <c r="AJ312" s="71" t="s">
        <v>71</v>
      </c>
      <c r="AK312" s="71">
        <v>1</v>
      </c>
      <c r="BB312" s="305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37.5" customHeight="1" x14ac:dyDescent="0.25">
      <c r="A313" s="54" t="s">
        <v>464</v>
      </c>
      <c r="B313" s="54" t="s">
        <v>465</v>
      </c>
      <c r="C313" s="31">
        <v>4301135403</v>
      </c>
      <c r="D313" s="349">
        <v>4640242181509</v>
      </c>
      <c r="E313" s="350"/>
      <c r="F313" s="339">
        <v>3.7</v>
      </c>
      <c r="G313" s="32">
        <v>1</v>
      </c>
      <c r="H313" s="339">
        <v>3.7</v>
      </c>
      <c r="I313" s="339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4" t="s">
        <v>466</v>
      </c>
      <c r="Q313" s="345"/>
      <c r="R313" s="345"/>
      <c r="S313" s="345"/>
      <c r="T313" s="346"/>
      <c r="U313" s="34"/>
      <c r="V313" s="34"/>
      <c r="W313" s="35" t="s">
        <v>69</v>
      </c>
      <c r="X313" s="340">
        <v>0</v>
      </c>
      <c r="Y313" s="341">
        <f t="shared" si="18"/>
        <v>0</v>
      </c>
      <c r="Z313" s="36">
        <f t="shared" si="23"/>
        <v>0</v>
      </c>
      <c r="AA313" s="56"/>
      <c r="AB313" s="57"/>
      <c r="AC313" s="306" t="s">
        <v>436</v>
      </c>
      <c r="AG313" s="67"/>
      <c r="AJ313" s="71" t="s">
        <v>71</v>
      </c>
      <c r="AK313" s="71">
        <v>1</v>
      </c>
      <c r="BB313" s="307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27" customHeight="1" x14ac:dyDescent="0.25">
      <c r="A314" s="54" t="s">
        <v>467</v>
      </c>
      <c r="B314" s="54" t="s">
        <v>468</v>
      </c>
      <c r="C314" s="31">
        <v>4301135304</v>
      </c>
      <c r="D314" s="349">
        <v>4640242181240</v>
      </c>
      <c r="E314" s="350"/>
      <c r="F314" s="339">
        <v>0.3</v>
      </c>
      <c r="G314" s="32">
        <v>9</v>
      </c>
      <c r="H314" s="339">
        <v>2.7</v>
      </c>
      <c r="I314" s="339">
        <v>2.88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8" t="s">
        <v>469</v>
      </c>
      <c r="Q314" s="345"/>
      <c r="R314" s="345"/>
      <c r="S314" s="345"/>
      <c r="T314" s="346"/>
      <c r="U314" s="34"/>
      <c r="V314" s="34"/>
      <c r="W314" s="35" t="s">
        <v>69</v>
      </c>
      <c r="X314" s="340">
        <v>0</v>
      </c>
      <c r="Y314" s="341">
        <f t="shared" si="18"/>
        <v>0</v>
      </c>
      <c r="Z314" s="36">
        <f t="shared" si="23"/>
        <v>0</v>
      </c>
      <c r="AA314" s="56"/>
      <c r="AB314" s="57"/>
      <c r="AC314" s="308" t="s">
        <v>436</v>
      </c>
      <c r="AG314" s="67"/>
      <c r="AJ314" s="71" t="s">
        <v>71</v>
      </c>
      <c r="AK314" s="71">
        <v>1</v>
      </c>
      <c r="BB314" s="309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customHeight="1" x14ac:dyDescent="0.25">
      <c r="A315" s="54" t="s">
        <v>470</v>
      </c>
      <c r="B315" s="54" t="s">
        <v>471</v>
      </c>
      <c r="C315" s="31">
        <v>4301135310</v>
      </c>
      <c r="D315" s="349">
        <v>4640242181318</v>
      </c>
      <c r="E315" s="350"/>
      <c r="F315" s="339">
        <v>0.3</v>
      </c>
      <c r="G315" s="32">
        <v>9</v>
      </c>
      <c r="H315" s="339">
        <v>2.7</v>
      </c>
      <c r="I315" s="339">
        <v>2.988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48" t="s">
        <v>472</v>
      </c>
      <c r="Q315" s="345"/>
      <c r="R315" s="345"/>
      <c r="S315" s="345"/>
      <c r="T315" s="346"/>
      <c r="U315" s="34"/>
      <c r="V315" s="34"/>
      <c r="W315" s="35" t="s">
        <v>69</v>
      </c>
      <c r="X315" s="340">
        <v>0</v>
      </c>
      <c r="Y315" s="341">
        <f t="shared" si="18"/>
        <v>0</v>
      </c>
      <c r="Z315" s="36">
        <f t="shared" si="23"/>
        <v>0</v>
      </c>
      <c r="AA315" s="56"/>
      <c r="AB315" s="57"/>
      <c r="AC315" s="310" t="s">
        <v>440</v>
      </c>
      <c r="AG315" s="67"/>
      <c r="AJ315" s="71" t="s">
        <v>71</v>
      </c>
      <c r="AK315" s="71">
        <v>1</v>
      </c>
      <c r="BB315" s="311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27" customHeight="1" x14ac:dyDescent="0.25">
      <c r="A316" s="54" t="s">
        <v>473</v>
      </c>
      <c r="B316" s="54" t="s">
        <v>474</v>
      </c>
      <c r="C316" s="31">
        <v>4301135306</v>
      </c>
      <c r="D316" s="349">
        <v>4640242181578</v>
      </c>
      <c r="E316" s="350"/>
      <c r="F316" s="339">
        <v>0.3</v>
      </c>
      <c r="G316" s="32">
        <v>9</v>
      </c>
      <c r="H316" s="339">
        <v>2.7</v>
      </c>
      <c r="I316" s="339">
        <v>2.8450000000000002</v>
      </c>
      <c r="J316" s="32">
        <v>234</v>
      </c>
      <c r="K316" s="32" t="s">
        <v>161</v>
      </c>
      <c r="L316" s="32" t="s">
        <v>67</v>
      </c>
      <c r="M316" s="33" t="s">
        <v>68</v>
      </c>
      <c r="N316" s="33"/>
      <c r="O316" s="32">
        <v>180</v>
      </c>
      <c r="P316" s="381" t="s">
        <v>475</v>
      </c>
      <c r="Q316" s="345"/>
      <c r="R316" s="345"/>
      <c r="S316" s="345"/>
      <c r="T316" s="346"/>
      <c r="U316" s="34"/>
      <c r="V316" s="34"/>
      <c r="W316" s="35" t="s">
        <v>69</v>
      </c>
      <c r="X316" s="340">
        <v>0</v>
      </c>
      <c r="Y316" s="341">
        <f t="shared" si="18"/>
        <v>0</v>
      </c>
      <c r="Z316" s="36">
        <f>IFERROR(IF(X316="","",X316*0.00502),"")</f>
        <v>0</v>
      </c>
      <c r="AA316" s="56"/>
      <c r="AB316" s="57"/>
      <c r="AC316" s="312" t="s">
        <v>436</v>
      </c>
      <c r="AG316" s="67"/>
      <c r="AJ316" s="71" t="s">
        <v>71</v>
      </c>
      <c r="AK316" s="71">
        <v>1</v>
      </c>
      <c r="BB316" s="313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27" customHeight="1" x14ac:dyDescent="0.25">
      <c r="A317" s="54" t="s">
        <v>476</v>
      </c>
      <c r="B317" s="54" t="s">
        <v>477</v>
      </c>
      <c r="C317" s="31">
        <v>4301135305</v>
      </c>
      <c r="D317" s="349">
        <v>4640242181394</v>
      </c>
      <c r="E317" s="350"/>
      <c r="F317" s="339">
        <v>0.3</v>
      </c>
      <c r="G317" s="32">
        <v>9</v>
      </c>
      <c r="H317" s="339">
        <v>2.7</v>
      </c>
      <c r="I317" s="339">
        <v>2.8450000000000002</v>
      </c>
      <c r="J317" s="32">
        <v>234</v>
      </c>
      <c r="K317" s="32" t="s">
        <v>161</v>
      </c>
      <c r="L317" s="32" t="s">
        <v>67</v>
      </c>
      <c r="M317" s="33" t="s">
        <v>68</v>
      </c>
      <c r="N317" s="33"/>
      <c r="O317" s="32">
        <v>180</v>
      </c>
      <c r="P317" s="539" t="s">
        <v>478</v>
      </c>
      <c r="Q317" s="345"/>
      <c r="R317" s="345"/>
      <c r="S317" s="345"/>
      <c r="T317" s="346"/>
      <c r="U317" s="34"/>
      <c r="V317" s="34"/>
      <c r="W317" s="35" t="s">
        <v>69</v>
      </c>
      <c r="X317" s="340">
        <v>0</v>
      </c>
      <c r="Y317" s="341">
        <f t="shared" si="18"/>
        <v>0</v>
      </c>
      <c r="Z317" s="36">
        <f>IFERROR(IF(X317="","",X317*0.00502),"")</f>
        <v>0</v>
      </c>
      <c r="AA317" s="56"/>
      <c r="AB317" s="57"/>
      <c r="AC317" s="314" t="s">
        <v>436</v>
      </c>
      <c r="AG317" s="67"/>
      <c r="AJ317" s="71" t="s">
        <v>71</v>
      </c>
      <c r="AK317" s="71">
        <v>1</v>
      </c>
      <c r="BB317" s="315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customHeight="1" x14ac:dyDescent="0.25">
      <c r="A318" s="54" t="s">
        <v>479</v>
      </c>
      <c r="B318" s="54" t="s">
        <v>480</v>
      </c>
      <c r="C318" s="31">
        <v>4301135309</v>
      </c>
      <c r="D318" s="349">
        <v>4640242181332</v>
      </c>
      <c r="E318" s="350"/>
      <c r="F318" s="339">
        <v>0.3</v>
      </c>
      <c r="G318" s="32">
        <v>9</v>
      </c>
      <c r="H318" s="339">
        <v>2.7</v>
      </c>
      <c r="I318" s="339">
        <v>2.9079999999999999</v>
      </c>
      <c r="J318" s="32">
        <v>234</v>
      </c>
      <c r="K318" s="32" t="s">
        <v>161</v>
      </c>
      <c r="L318" s="32" t="s">
        <v>67</v>
      </c>
      <c r="M318" s="33" t="s">
        <v>68</v>
      </c>
      <c r="N318" s="33"/>
      <c r="O318" s="32">
        <v>180</v>
      </c>
      <c r="P318" s="489" t="s">
        <v>481</v>
      </c>
      <c r="Q318" s="345"/>
      <c r="R318" s="345"/>
      <c r="S318" s="345"/>
      <c r="T318" s="346"/>
      <c r="U318" s="34"/>
      <c r="V318" s="34"/>
      <c r="W318" s="35" t="s">
        <v>69</v>
      </c>
      <c r="X318" s="340">
        <v>0</v>
      </c>
      <c r="Y318" s="341">
        <f t="shared" si="18"/>
        <v>0</v>
      </c>
      <c r="Z318" s="36">
        <f>IFERROR(IF(X318="","",X318*0.00502),"")</f>
        <v>0</v>
      </c>
      <c r="AA318" s="56"/>
      <c r="AB318" s="57"/>
      <c r="AC318" s="316" t="s">
        <v>436</v>
      </c>
      <c r="AG318" s="67"/>
      <c r="AJ318" s="71" t="s">
        <v>71</v>
      </c>
      <c r="AK318" s="71">
        <v>1</v>
      </c>
      <c r="BB318" s="317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customHeight="1" x14ac:dyDescent="0.25">
      <c r="A319" s="54" t="s">
        <v>482</v>
      </c>
      <c r="B319" s="54" t="s">
        <v>483</v>
      </c>
      <c r="C319" s="31">
        <v>4301135308</v>
      </c>
      <c r="D319" s="349">
        <v>4640242181349</v>
      </c>
      <c r="E319" s="350"/>
      <c r="F319" s="339">
        <v>0.3</v>
      </c>
      <c r="G319" s="32">
        <v>9</v>
      </c>
      <c r="H319" s="339">
        <v>2.7</v>
      </c>
      <c r="I319" s="339">
        <v>2.9079999999999999</v>
      </c>
      <c r="J319" s="32">
        <v>234</v>
      </c>
      <c r="K319" s="32" t="s">
        <v>161</v>
      </c>
      <c r="L319" s="32" t="s">
        <v>67</v>
      </c>
      <c r="M319" s="33" t="s">
        <v>68</v>
      </c>
      <c r="N319" s="33"/>
      <c r="O319" s="32">
        <v>180</v>
      </c>
      <c r="P319" s="554" t="s">
        <v>484</v>
      </c>
      <c r="Q319" s="345"/>
      <c r="R319" s="345"/>
      <c r="S319" s="345"/>
      <c r="T319" s="346"/>
      <c r="U319" s="34"/>
      <c r="V319" s="34"/>
      <c r="W319" s="35" t="s">
        <v>69</v>
      </c>
      <c r="X319" s="340">
        <v>0</v>
      </c>
      <c r="Y319" s="341">
        <f t="shared" si="18"/>
        <v>0</v>
      </c>
      <c r="Z319" s="36">
        <f>IFERROR(IF(X319="","",X319*0.00502),"")</f>
        <v>0</v>
      </c>
      <c r="AA319" s="56"/>
      <c r="AB319" s="57"/>
      <c r="AC319" s="318" t="s">
        <v>436</v>
      </c>
      <c r="AG319" s="67"/>
      <c r="AJ319" s="71" t="s">
        <v>71</v>
      </c>
      <c r="AK319" s="71">
        <v>1</v>
      </c>
      <c r="BB319" s="319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customHeight="1" x14ac:dyDescent="0.25">
      <c r="A320" s="54" t="s">
        <v>485</v>
      </c>
      <c r="B320" s="54" t="s">
        <v>486</v>
      </c>
      <c r="C320" s="31">
        <v>4301135307</v>
      </c>
      <c r="D320" s="349">
        <v>4640242181370</v>
      </c>
      <c r="E320" s="350"/>
      <c r="F320" s="339">
        <v>0.3</v>
      </c>
      <c r="G320" s="32">
        <v>9</v>
      </c>
      <c r="H320" s="339">
        <v>2.7</v>
      </c>
      <c r="I320" s="339">
        <v>2.9079999999999999</v>
      </c>
      <c r="J320" s="32">
        <v>234</v>
      </c>
      <c r="K320" s="32" t="s">
        <v>161</v>
      </c>
      <c r="L320" s="32" t="s">
        <v>67</v>
      </c>
      <c r="M320" s="33" t="s">
        <v>68</v>
      </c>
      <c r="N320" s="33"/>
      <c r="O320" s="32">
        <v>180</v>
      </c>
      <c r="P320" s="497" t="s">
        <v>487</v>
      </c>
      <c r="Q320" s="345"/>
      <c r="R320" s="345"/>
      <c r="S320" s="345"/>
      <c r="T320" s="346"/>
      <c r="U320" s="34"/>
      <c r="V320" s="34"/>
      <c r="W320" s="35" t="s">
        <v>69</v>
      </c>
      <c r="X320" s="340">
        <v>0</v>
      </c>
      <c r="Y320" s="341">
        <f t="shared" si="18"/>
        <v>0</v>
      </c>
      <c r="Z320" s="36">
        <f>IFERROR(IF(X320="","",X320*0.00502),"")</f>
        <v>0</v>
      </c>
      <c r="AA320" s="56"/>
      <c r="AB320" s="57"/>
      <c r="AC320" s="320" t="s">
        <v>488</v>
      </c>
      <c r="AG320" s="67"/>
      <c r="AJ320" s="71" t="s">
        <v>71</v>
      </c>
      <c r="AK320" s="71">
        <v>1</v>
      </c>
      <c r="BB320" s="321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customHeight="1" x14ac:dyDescent="0.25">
      <c r="A321" s="54" t="s">
        <v>489</v>
      </c>
      <c r="B321" s="54" t="s">
        <v>490</v>
      </c>
      <c r="C321" s="31">
        <v>4301135318</v>
      </c>
      <c r="D321" s="349">
        <v>4607111037480</v>
      </c>
      <c r="E321" s="350"/>
      <c r="F321" s="339">
        <v>1</v>
      </c>
      <c r="G321" s="32">
        <v>4</v>
      </c>
      <c r="H321" s="339">
        <v>4</v>
      </c>
      <c r="I321" s="339">
        <v>4.2724000000000002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515" t="s">
        <v>491</v>
      </c>
      <c r="Q321" s="345"/>
      <c r="R321" s="345"/>
      <c r="S321" s="345"/>
      <c r="T321" s="346"/>
      <c r="U321" s="34"/>
      <c r="V321" s="34"/>
      <c r="W321" s="35" t="s">
        <v>69</v>
      </c>
      <c r="X321" s="340">
        <v>0</v>
      </c>
      <c r="Y321" s="341">
        <f t="shared" si="18"/>
        <v>0</v>
      </c>
      <c r="Z321" s="36">
        <f>IFERROR(IF(X321="","",X321*0.0155),"")</f>
        <v>0</v>
      </c>
      <c r="AA321" s="56"/>
      <c r="AB321" s="57"/>
      <c r="AC321" s="322" t="s">
        <v>492</v>
      </c>
      <c r="AG321" s="67"/>
      <c r="AJ321" s="71" t="s">
        <v>71</v>
      </c>
      <c r="AK321" s="71">
        <v>1</v>
      </c>
      <c r="BB321" s="323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customHeight="1" x14ac:dyDescent="0.25">
      <c r="A322" s="54" t="s">
        <v>493</v>
      </c>
      <c r="B322" s="54" t="s">
        <v>494</v>
      </c>
      <c r="C322" s="31">
        <v>4301135319</v>
      </c>
      <c r="D322" s="349">
        <v>4607111037473</v>
      </c>
      <c r="E322" s="350"/>
      <c r="F322" s="339">
        <v>1</v>
      </c>
      <c r="G322" s="32">
        <v>4</v>
      </c>
      <c r="H322" s="339">
        <v>4</v>
      </c>
      <c r="I322" s="339">
        <v>4.2300000000000004</v>
      </c>
      <c r="J322" s="32">
        <v>84</v>
      </c>
      <c r="K322" s="32" t="s">
        <v>66</v>
      </c>
      <c r="L322" s="32" t="s">
        <v>67</v>
      </c>
      <c r="M322" s="33" t="s">
        <v>68</v>
      </c>
      <c r="N322" s="33"/>
      <c r="O322" s="32">
        <v>180</v>
      </c>
      <c r="P322" s="464" t="s">
        <v>495</v>
      </c>
      <c r="Q322" s="345"/>
      <c r="R322" s="345"/>
      <c r="S322" s="345"/>
      <c r="T322" s="346"/>
      <c r="U322" s="34"/>
      <c r="V322" s="34"/>
      <c r="W322" s="35" t="s">
        <v>69</v>
      </c>
      <c r="X322" s="340">
        <v>0</v>
      </c>
      <c r="Y322" s="341">
        <f t="shared" si="18"/>
        <v>0</v>
      </c>
      <c r="Z322" s="36">
        <f>IFERROR(IF(X322="","",X322*0.0155),"")</f>
        <v>0</v>
      </c>
      <c r="AA322" s="56"/>
      <c r="AB322" s="57"/>
      <c r="AC322" s="324" t="s">
        <v>496</v>
      </c>
      <c r="AG322" s="67"/>
      <c r="AJ322" s="71" t="s">
        <v>71</v>
      </c>
      <c r="AK322" s="71">
        <v>1</v>
      </c>
      <c r="BB322" s="325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customHeight="1" x14ac:dyDescent="0.25">
      <c r="A323" s="54" t="s">
        <v>497</v>
      </c>
      <c r="B323" s="54" t="s">
        <v>498</v>
      </c>
      <c r="C323" s="31">
        <v>4301135198</v>
      </c>
      <c r="D323" s="349">
        <v>4640242180663</v>
      </c>
      <c r="E323" s="350"/>
      <c r="F323" s="339">
        <v>0.9</v>
      </c>
      <c r="G323" s="32">
        <v>4</v>
      </c>
      <c r="H323" s="339">
        <v>3.6</v>
      </c>
      <c r="I323" s="339">
        <v>3.83</v>
      </c>
      <c r="J323" s="32">
        <v>84</v>
      </c>
      <c r="K323" s="32" t="s">
        <v>66</v>
      </c>
      <c r="L323" s="32" t="s">
        <v>67</v>
      </c>
      <c r="M323" s="33" t="s">
        <v>68</v>
      </c>
      <c r="N323" s="33"/>
      <c r="O323" s="32">
        <v>180</v>
      </c>
      <c r="P323" s="517" t="s">
        <v>499</v>
      </c>
      <c r="Q323" s="345"/>
      <c r="R323" s="345"/>
      <c r="S323" s="345"/>
      <c r="T323" s="346"/>
      <c r="U323" s="34"/>
      <c r="V323" s="34"/>
      <c r="W323" s="35" t="s">
        <v>69</v>
      </c>
      <c r="X323" s="340">
        <v>0</v>
      </c>
      <c r="Y323" s="341">
        <f t="shared" si="18"/>
        <v>0</v>
      </c>
      <c r="Z323" s="36">
        <f>IFERROR(IF(X323="","",X323*0.0155),"")</f>
        <v>0</v>
      </c>
      <c r="AA323" s="56"/>
      <c r="AB323" s="57"/>
      <c r="AC323" s="326" t="s">
        <v>500</v>
      </c>
      <c r="AG323" s="67"/>
      <c r="AJ323" s="71" t="s">
        <v>71</v>
      </c>
      <c r="AK323" s="71">
        <v>1</v>
      </c>
      <c r="BB323" s="327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customHeight="1" x14ac:dyDescent="0.25">
      <c r="A324" s="54" t="s">
        <v>501</v>
      </c>
      <c r="B324" s="54" t="s">
        <v>502</v>
      </c>
      <c r="C324" s="31">
        <v>4301135723</v>
      </c>
      <c r="D324" s="349">
        <v>4640242181783</v>
      </c>
      <c r="E324" s="350"/>
      <c r="F324" s="339">
        <v>0.3</v>
      </c>
      <c r="G324" s="32">
        <v>9</v>
      </c>
      <c r="H324" s="339">
        <v>2.7</v>
      </c>
      <c r="I324" s="339">
        <v>2.988</v>
      </c>
      <c r="J324" s="32">
        <v>126</v>
      </c>
      <c r="K324" s="32" t="s">
        <v>79</v>
      </c>
      <c r="L324" s="32" t="s">
        <v>67</v>
      </c>
      <c r="M324" s="33" t="s">
        <v>68</v>
      </c>
      <c r="N324" s="33"/>
      <c r="O324" s="32">
        <v>180</v>
      </c>
      <c r="P324" s="467" t="s">
        <v>503</v>
      </c>
      <c r="Q324" s="345"/>
      <c r="R324" s="345"/>
      <c r="S324" s="345"/>
      <c r="T324" s="346"/>
      <c r="U324" s="34"/>
      <c r="V324" s="34"/>
      <c r="W324" s="35" t="s">
        <v>69</v>
      </c>
      <c r="X324" s="340">
        <v>0</v>
      </c>
      <c r="Y324" s="341">
        <f t="shared" si="18"/>
        <v>0</v>
      </c>
      <c r="Z324" s="36">
        <f>IFERROR(IF(X324="","",X324*0.00936),"")</f>
        <v>0</v>
      </c>
      <c r="AA324" s="56"/>
      <c r="AB324" s="57"/>
      <c r="AC324" s="328" t="s">
        <v>504</v>
      </c>
      <c r="AG324" s="67"/>
      <c r="AJ324" s="71" t="s">
        <v>71</v>
      </c>
      <c r="AK324" s="71">
        <v>1</v>
      </c>
      <c r="BB324" s="329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x14ac:dyDescent="0.2">
      <c r="A325" s="362"/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63"/>
      <c r="P325" s="352" t="s">
        <v>72</v>
      </c>
      <c r="Q325" s="353"/>
      <c r="R325" s="353"/>
      <c r="S325" s="353"/>
      <c r="T325" s="353"/>
      <c r="U325" s="353"/>
      <c r="V325" s="354"/>
      <c r="W325" s="37" t="s">
        <v>69</v>
      </c>
      <c r="X325" s="342">
        <f>IFERROR(SUM(X304:X324),"0")</f>
        <v>0</v>
      </c>
      <c r="Y325" s="342">
        <f>IFERROR(SUM(Y304:Y324),"0")</f>
        <v>0</v>
      </c>
      <c r="Z325" s="342">
        <f>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43"/>
      <c r="AB325" s="343"/>
      <c r="AC325" s="343"/>
    </row>
    <row r="326" spans="1:68" x14ac:dyDescent="0.2">
      <c r="A326" s="356"/>
      <c r="B326" s="356"/>
      <c r="C326" s="356"/>
      <c r="D326" s="356"/>
      <c r="E326" s="356"/>
      <c r="F326" s="356"/>
      <c r="G326" s="356"/>
      <c r="H326" s="356"/>
      <c r="I326" s="356"/>
      <c r="J326" s="356"/>
      <c r="K326" s="356"/>
      <c r="L326" s="356"/>
      <c r="M326" s="356"/>
      <c r="N326" s="356"/>
      <c r="O326" s="363"/>
      <c r="P326" s="352" t="s">
        <v>72</v>
      </c>
      <c r="Q326" s="353"/>
      <c r="R326" s="353"/>
      <c r="S326" s="353"/>
      <c r="T326" s="353"/>
      <c r="U326" s="353"/>
      <c r="V326" s="354"/>
      <c r="W326" s="37" t="s">
        <v>73</v>
      </c>
      <c r="X326" s="342">
        <f>IFERROR(SUMPRODUCT(X304:X324*H304:H324),"0")</f>
        <v>0</v>
      </c>
      <c r="Y326" s="342">
        <f>IFERROR(SUMPRODUCT(Y304:Y324*H304:H324),"0")</f>
        <v>0</v>
      </c>
      <c r="Z326" s="37"/>
      <c r="AA326" s="343"/>
      <c r="AB326" s="343"/>
      <c r="AC326" s="343"/>
    </row>
    <row r="327" spans="1:68" ht="16.5" customHeight="1" x14ac:dyDescent="0.25">
      <c r="A327" s="355" t="s">
        <v>505</v>
      </c>
      <c r="B327" s="356"/>
      <c r="C327" s="356"/>
      <c r="D327" s="356"/>
      <c r="E327" s="356"/>
      <c r="F327" s="356"/>
      <c r="G327" s="356"/>
      <c r="H327" s="356"/>
      <c r="I327" s="356"/>
      <c r="J327" s="356"/>
      <c r="K327" s="356"/>
      <c r="L327" s="356"/>
      <c r="M327" s="356"/>
      <c r="N327" s="356"/>
      <c r="O327" s="356"/>
      <c r="P327" s="356"/>
      <c r="Q327" s="356"/>
      <c r="R327" s="356"/>
      <c r="S327" s="356"/>
      <c r="T327" s="356"/>
      <c r="U327" s="356"/>
      <c r="V327" s="356"/>
      <c r="W327" s="356"/>
      <c r="X327" s="356"/>
      <c r="Y327" s="356"/>
      <c r="Z327" s="356"/>
      <c r="AA327" s="335"/>
      <c r="AB327" s="335"/>
      <c r="AC327" s="335"/>
    </row>
    <row r="328" spans="1:68" ht="14.25" customHeight="1" x14ac:dyDescent="0.25">
      <c r="A328" s="357" t="s">
        <v>143</v>
      </c>
      <c r="B328" s="356"/>
      <c r="C328" s="356"/>
      <c r="D328" s="356"/>
      <c r="E328" s="356"/>
      <c r="F328" s="356"/>
      <c r="G328" s="356"/>
      <c r="H328" s="356"/>
      <c r="I328" s="356"/>
      <c r="J328" s="356"/>
      <c r="K328" s="356"/>
      <c r="L328" s="356"/>
      <c r="M328" s="356"/>
      <c r="N328" s="356"/>
      <c r="O328" s="356"/>
      <c r="P328" s="356"/>
      <c r="Q328" s="356"/>
      <c r="R328" s="356"/>
      <c r="S328" s="356"/>
      <c r="T328" s="356"/>
      <c r="U328" s="356"/>
      <c r="V328" s="356"/>
      <c r="W328" s="356"/>
      <c r="X328" s="356"/>
      <c r="Y328" s="356"/>
      <c r="Z328" s="356"/>
      <c r="AA328" s="336"/>
      <c r="AB328" s="336"/>
      <c r="AC328" s="336"/>
    </row>
    <row r="329" spans="1:68" ht="27" customHeight="1" x14ac:dyDescent="0.25">
      <c r="A329" s="54" t="s">
        <v>506</v>
      </c>
      <c r="B329" s="54" t="s">
        <v>507</v>
      </c>
      <c r="C329" s="31">
        <v>4301135268</v>
      </c>
      <c r="D329" s="349">
        <v>4640242181134</v>
      </c>
      <c r="E329" s="350"/>
      <c r="F329" s="339">
        <v>0.8</v>
      </c>
      <c r="G329" s="32">
        <v>5</v>
      </c>
      <c r="H329" s="339">
        <v>4</v>
      </c>
      <c r="I329" s="339">
        <v>4.2830000000000004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398" t="s">
        <v>508</v>
      </c>
      <c r="Q329" s="345"/>
      <c r="R329" s="345"/>
      <c r="S329" s="345"/>
      <c r="T329" s="346"/>
      <c r="U329" s="34"/>
      <c r="V329" s="34"/>
      <c r="W329" s="35" t="s">
        <v>69</v>
      </c>
      <c r="X329" s="340">
        <v>0</v>
      </c>
      <c r="Y329" s="341">
        <f>IFERROR(IF(X329="","",X329),"")</f>
        <v>0</v>
      </c>
      <c r="Z329" s="36">
        <f>IFERROR(IF(X329="","",X329*0.0155),"")</f>
        <v>0</v>
      </c>
      <c r="AA329" s="56"/>
      <c r="AB329" s="57"/>
      <c r="AC329" s="330" t="s">
        <v>509</v>
      </c>
      <c r="AG329" s="67"/>
      <c r="AJ329" s="71" t="s">
        <v>71</v>
      </c>
      <c r="AK329" s="71">
        <v>1</v>
      </c>
      <c r="BB329" s="331" t="s">
        <v>82</v>
      </c>
      <c r="BM329" s="67">
        <f>IFERROR(X329*I329,"0")</f>
        <v>0</v>
      </c>
      <c r="BN329" s="67">
        <f>IFERROR(Y329*I329,"0")</f>
        <v>0</v>
      </c>
      <c r="BO329" s="67">
        <f>IFERROR(X329/J329,"0")</f>
        <v>0</v>
      </c>
      <c r="BP329" s="67">
        <f>IFERROR(Y329/J329,"0")</f>
        <v>0</v>
      </c>
    </row>
    <row r="330" spans="1:68" x14ac:dyDescent="0.2">
      <c r="A330" s="362"/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56"/>
      <c r="N330" s="356"/>
      <c r="O330" s="363"/>
      <c r="P330" s="352" t="s">
        <v>72</v>
      </c>
      <c r="Q330" s="353"/>
      <c r="R330" s="353"/>
      <c r="S330" s="353"/>
      <c r="T330" s="353"/>
      <c r="U330" s="353"/>
      <c r="V330" s="354"/>
      <c r="W330" s="37" t="s">
        <v>69</v>
      </c>
      <c r="X330" s="342">
        <f>IFERROR(SUM(X329:X329),"0")</f>
        <v>0</v>
      </c>
      <c r="Y330" s="342">
        <f>IFERROR(SUM(Y329:Y329),"0")</f>
        <v>0</v>
      </c>
      <c r="Z330" s="342">
        <f>IFERROR(IF(Z329="",0,Z329),"0")</f>
        <v>0</v>
      </c>
      <c r="AA330" s="343"/>
      <c r="AB330" s="343"/>
      <c r="AC330" s="343"/>
    </row>
    <row r="331" spans="1:68" x14ac:dyDescent="0.2">
      <c r="A331" s="356"/>
      <c r="B331" s="356"/>
      <c r="C331" s="356"/>
      <c r="D331" s="356"/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63"/>
      <c r="P331" s="352" t="s">
        <v>72</v>
      </c>
      <c r="Q331" s="353"/>
      <c r="R331" s="353"/>
      <c r="S331" s="353"/>
      <c r="T331" s="353"/>
      <c r="U331" s="353"/>
      <c r="V331" s="354"/>
      <c r="W331" s="37" t="s">
        <v>73</v>
      </c>
      <c r="X331" s="342">
        <f>IFERROR(SUMPRODUCT(X329:X329*H329:H329),"0")</f>
        <v>0</v>
      </c>
      <c r="Y331" s="342">
        <f>IFERROR(SUMPRODUCT(Y329:Y329*H329:H329),"0")</f>
        <v>0</v>
      </c>
      <c r="Z331" s="37"/>
      <c r="AA331" s="343"/>
      <c r="AB331" s="343"/>
      <c r="AC331" s="343"/>
    </row>
    <row r="332" spans="1:68" ht="15" customHeight="1" x14ac:dyDescent="0.2">
      <c r="A332" s="499"/>
      <c r="B332" s="356"/>
      <c r="C332" s="356"/>
      <c r="D332" s="356"/>
      <c r="E332" s="356"/>
      <c r="F332" s="356"/>
      <c r="G332" s="356"/>
      <c r="H332" s="356"/>
      <c r="I332" s="356"/>
      <c r="J332" s="356"/>
      <c r="K332" s="356"/>
      <c r="L332" s="356"/>
      <c r="M332" s="356"/>
      <c r="N332" s="356"/>
      <c r="O332" s="452"/>
      <c r="P332" s="383" t="s">
        <v>510</v>
      </c>
      <c r="Q332" s="384"/>
      <c r="R332" s="384"/>
      <c r="S332" s="384"/>
      <c r="T332" s="384"/>
      <c r="U332" s="384"/>
      <c r="V332" s="385"/>
      <c r="W332" s="37" t="s">
        <v>73</v>
      </c>
      <c r="X332" s="342">
        <f>IFERROR(X24+X33+X40+X53+X59+X63+X68+X76+X82+X87+X93+X103+X110+X119+X125+X131+X137+X142+X147+X153+X158+X164+X172+X177+X185+X189+X194+X203+X210+X220+X228+X233+X240+X245+X251+X257+X264+X269+X275+X279+X287+X291+X296+X302+X326+X331,"0")</f>
        <v>10871.28</v>
      </c>
      <c r="Y332" s="342">
        <f>IFERROR(Y24+Y33+Y40+Y53+Y59+Y63+Y68+Y76+Y82+Y87+Y93+Y103+Y110+Y119+Y125+Y131+Y137+Y142+Y147+Y153+Y158+Y164+Y172+Y177+Y185+Y189+Y194+Y203+Y210+Y220+Y228+Y233+Y240+Y245+Y251+Y257+Y264+Y269+Y275+Y279+Y287+Y291+Y296+Y302+Y326+Y331,"0")</f>
        <v>10871.28</v>
      </c>
      <c r="Z332" s="37"/>
      <c r="AA332" s="343"/>
      <c r="AB332" s="343"/>
      <c r="AC332" s="343"/>
    </row>
    <row r="333" spans="1:68" x14ac:dyDescent="0.2">
      <c r="A333" s="356"/>
      <c r="B333" s="356"/>
      <c r="C333" s="356"/>
      <c r="D333" s="356"/>
      <c r="E333" s="356"/>
      <c r="F333" s="356"/>
      <c r="G333" s="356"/>
      <c r="H333" s="356"/>
      <c r="I333" s="356"/>
      <c r="J333" s="356"/>
      <c r="K333" s="356"/>
      <c r="L333" s="356"/>
      <c r="M333" s="356"/>
      <c r="N333" s="356"/>
      <c r="O333" s="452"/>
      <c r="P333" s="383" t="s">
        <v>511</v>
      </c>
      <c r="Q333" s="384"/>
      <c r="R333" s="384"/>
      <c r="S333" s="384"/>
      <c r="T333" s="384"/>
      <c r="U333" s="384"/>
      <c r="V333" s="385"/>
      <c r="W333" s="37" t="s">
        <v>73</v>
      </c>
      <c r="X333" s="342">
        <f>IFERROR(SUM(BM22:BM329),"0")</f>
        <v>11976.502</v>
      </c>
      <c r="Y333" s="342">
        <f>IFERROR(SUM(BN22:BN329),"0")</f>
        <v>11976.502</v>
      </c>
      <c r="Z333" s="37"/>
      <c r="AA333" s="343"/>
      <c r="AB333" s="343"/>
      <c r="AC333" s="343"/>
    </row>
    <row r="334" spans="1:68" x14ac:dyDescent="0.2">
      <c r="A334" s="356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6"/>
      <c r="N334" s="356"/>
      <c r="O334" s="452"/>
      <c r="P334" s="383" t="s">
        <v>512</v>
      </c>
      <c r="Q334" s="384"/>
      <c r="R334" s="384"/>
      <c r="S334" s="384"/>
      <c r="T334" s="384"/>
      <c r="U334" s="384"/>
      <c r="V334" s="385"/>
      <c r="W334" s="37" t="s">
        <v>513</v>
      </c>
      <c r="X334" s="38">
        <f>ROUNDUP(SUM(BO22:BO329),0)</f>
        <v>29</v>
      </c>
      <c r="Y334" s="38">
        <f>ROUNDUP(SUM(BP22:BP329),0)</f>
        <v>29</v>
      </c>
      <c r="Z334" s="37"/>
      <c r="AA334" s="343"/>
      <c r="AB334" s="343"/>
      <c r="AC334" s="343"/>
    </row>
    <row r="335" spans="1:68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6"/>
      <c r="N335" s="356"/>
      <c r="O335" s="452"/>
      <c r="P335" s="383" t="s">
        <v>514</v>
      </c>
      <c r="Q335" s="384"/>
      <c r="R335" s="384"/>
      <c r="S335" s="384"/>
      <c r="T335" s="384"/>
      <c r="U335" s="384"/>
      <c r="V335" s="385"/>
      <c r="W335" s="37" t="s">
        <v>73</v>
      </c>
      <c r="X335" s="342">
        <f>GrossWeightTotal+PalletQtyTotal*25</f>
        <v>12701.502</v>
      </c>
      <c r="Y335" s="342">
        <f>GrossWeightTotalR+PalletQtyTotalR*25</f>
        <v>12701.502</v>
      </c>
      <c r="Z335" s="37"/>
      <c r="AA335" s="343"/>
      <c r="AB335" s="343"/>
      <c r="AC335" s="343"/>
    </row>
    <row r="336" spans="1:68" x14ac:dyDescent="0.2">
      <c r="A336" s="356"/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452"/>
      <c r="P336" s="383" t="s">
        <v>515</v>
      </c>
      <c r="Q336" s="384"/>
      <c r="R336" s="384"/>
      <c r="S336" s="384"/>
      <c r="T336" s="384"/>
      <c r="U336" s="384"/>
      <c r="V336" s="385"/>
      <c r="W336" s="37" t="s">
        <v>513</v>
      </c>
      <c r="X336" s="342">
        <f>IFERROR(X23+X32+X39+X52+X58+X62+X67+X75+X81+X86+X92+X102+X109+X118+X124+X130+X136+X141+X146+X152+X157+X163+X171+X176+X184+X188+X193+X202+X209+X219+X227+X232+X239+X244+X250+X256+X263+X268+X274+X278+X286+X290+X295+X301+X325+X330,"0")</f>
        <v>2446</v>
      </c>
      <c r="Y336" s="342">
        <f>IFERROR(Y23+Y32+Y39+Y52+Y58+Y62+Y67+Y75+Y81+Y86+Y92+Y102+Y109+Y118+Y124+Y130+Y136+Y141+Y146+Y152+Y157+Y163+Y171+Y176+Y184+Y188+Y193+Y202+Y209+Y219+Y227+Y232+Y239+Y244+Y250+Y256+Y263+Y268+Y274+Y278+Y286+Y290+Y295+Y301+Y325+Y330,"0")</f>
        <v>2446</v>
      </c>
      <c r="Z336" s="37"/>
      <c r="AA336" s="343"/>
      <c r="AB336" s="343"/>
      <c r="AC336" s="343"/>
    </row>
    <row r="337" spans="1:38" ht="14.25" customHeight="1" x14ac:dyDescent="0.2">
      <c r="A337" s="356"/>
      <c r="B337" s="356"/>
      <c r="C337" s="356"/>
      <c r="D337" s="356"/>
      <c r="E337" s="356"/>
      <c r="F337" s="356"/>
      <c r="G337" s="356"/>
      <c r="H337" s="356"/>
      <c r="I337" s="356"/>
      <c r="J337" s="356"/>
      <c r="K337" s="356"/>
      <c r="L337" s="356"/>
      <c r="M337" s="356"/>
      <c r="N337" s="356"/>
      <c r="O337" s="452"/>
      <c r="P337" s="383" t="s">
        <v>516</v>
      </c>
      <c r="Q337" s="384"/>
      <c r="R337" s="384"/>
      <c r="S337" s="384"/>
      <c r="T337" s="384"/>
      <c r="U337" s="384"/>
      <c r="V337" s="385"/>
      <c r="W337" s="39" t="s">
        <v>517</v>
      </c>
      <c r="X337" s="37"/>
      <c r="Y337" s="37"/>
      <c r="Z337" s="37">
        <f>IFERROR(Z23+Z32+Z39+Z52+Z58+Z62+Z67+Z75+Z81+Z86+Z92+Z102+Z109+Z118+Z124+Z130+Z136+Z141+Z146+Z152+Z157+Z163+Z171+Z176+Z184+Z188+Z193+Z202+Z209+Z219+Z227+Z232+Z239+Z244+Z250+Z256+Z263+Z268+Z274+Z278+Z286+Z290+Z295+Z301+Z325+Z330,"0")</f>
        <v>36.83946000000001</v>
      </c>
      <c r="AA337" s="343"/>
      <c r="AB337" s="343"/>
      <c r="AC337" s="343"/>
    </row>
    <row r="338" spans="1:38" ht="13.5" customHeight="1" thickBot="1" x14ac:dyDescent="0.25"/>
    <row r="339" spans="1:38" ht="27" customHeight="1" thickTop="1" thickBot="1" x14ac:dyDescent="0.25">
      <c r="A339" s="40" t="s">
        <v>518</v>
      </c>
      <c r="B339" s="337" t="s">
        <v>62</v>
      </c>
      <c r="C339" s="364" t="s">
        <v>74</v>
      </c>
      <c r="D339" s="516"/>
      <c r="E339" s="516"/>
      <c r="F339" s="516"/>
      <c r="G339" s="516"/>
      <c r="H339" s="516"/>
      <c r="I339" s="516"/>
      <c r="J339" s="516"/>
      <c r="K339" s="516"/>
      <c r="L339" s="516"/>
      <c r="M339" s="516"/>
      <c r="N339" s="516"/>
      <c r="O339" s="516"/>
      <c r="P339" s="516"/>
      <c r="Q339" s="516"/>
      <c r="R339" s="516"/>
      <c r="S339" s="516"/>
      <c r="T339" s="442"/>
      <c r="U339" s="364" t="s">
        <v>255</v>
      </c>
      <c r="V339" s="442"/>
      <c r="W339" s="364" t="s">
        <v>281</v>
      </c>
      <c r="X339" s="442"/>
      <c r="Y339" s="364" t="s">
        <v>304</v>
      </c>
      <c r="Z339" s="516"/>
      <c r="AA339" s="516"/>
      <c r="AB339" s="516"/>
      <c r="AC339" s="516"/>
      <c r="AD339" s="516"/>
      <c r="AE339" s="516"/>
      <c r="AF339" s="442"/>
      <c r="AG339" s="337" t="s">
        <v>379</v>
      </c>
      <c r="AH339" s="364" t="s">
        <v>384</v>
      </c>
      <c r="AI339" s="442"/>
      <c r="AJ339" s="337" t="s">
        <v>394</v>
      </c>
      <c r="AK339" s="364" t="s">
        <v>256</v>
      </c>
      <c r="AL339" s="442"/>
    </row>
    <row r="340" spans="1:38" ht="14.25" customHeight="1" thickTop="1" x14ac:dyDescent="0.2">
      <c r="A340" s="453" t="s">
        <v>519</v>
      </c>
      <c r="B340" s="364" t="s">
        <v>62</v>
      </c>
      <c r="C340" s="364" t="s">
        <v>75</v>
      </c>
      <c r="D340" s="364" t="s">
        <v>91</v>
      </c>
      <c r="E340" s="364" t="s">
        <v>104</v>
      </c>
      <c r="F340" s="364" t="s">
        <v>125</v>
      </c>
      <c r="G340" s="364" t="s">
        <v>158</v>
      </c>
      <c r="H340" s="364" t="s">
        <v>165</v>
      </c>
      <c r="I340" s="364" t="s">
        <v>170</v>
      </c>
      <c r="J340" s="364" t="s">
        <v>178</v>
      </c>
      <c r="K340" s="364" t="s">
        <v>195</v>
      </c>
      <c r="L340" s="364" t="s">
        <v>205</v>
      </c>
      <c r="M340" s="364" t="s">
        <v>216</v>
      </c>
      <c r="N340" s="338"/>
      <c r="O340" s="364" t="s">
        <v>222</v>
      </c>
      <c r="P340" s="364" t="s">
        <v>229</v>
      </c>
      <c r="Q340" s="364" t="s">
        <v>235</v>
      </c>
      <c r="R340" s="364" t="s">
        <v>240</v>
      </c>
      <c r="S340" s="364" t="s">
        <v>243</v>
      </c>
      <c r="T340" s="364" t="s">
        <v>251</v>
      </c>
      <c r="U340" s="364" t="s">
        <v>256</v>
      </c>
      <c r="V340" s="364" t="s">
        <v>260</v>
      </c>
      <c r="W340" s="364" t="s">
        <v>282</v>
      </c>
      <c r="X340" s="364" t="s">
        <v>300</v>
      </c>
      <c r="Y340" s="364" t="s">
        <v>305</v>
      </c>
      <c r="Z340" s="364" t="s">
        <v>318</v>
      </c>
      <c r="AA340" s="364" t="s">
        <v>328</v>
      </c>
      <c r="AB340" s="364" t="s">
        <v>343</v>
      </c>
      <c r="AC340" s="364" t="s">
        <v>354</v>
      </c>
      <c r="AD340" s="364" t="s">
        <v>358</v>
      </c>
      <c r="AE340" s="364" t="s">
        <v>369</v>
      </c>
      <c r="AF340" s="364" t="s">
        <v>373</v>
      </c>
      <c r="AG340" s="364" t="s">
        <v>380</v>
      </c>
      <c r="AH340" s="364" t="s">
        <v>385</v>
      </c>
      <c r="AI340" s="364" t="s">
        <v>391</v>
      </c>
      <c r="AJ340" s="364" t="s">
        <v>395</v>
      </c>
      <c r="AK340" s="364" t="s">
        <v>256</v>
      </c>
      <c r="AL340" s="364" t="s">
        <v>505</v>
      </c>
    </row>
    <row r="341" spans="1:38" ht="13.5" customHeight="1" thickBot="1" x14ac:dyDescent="0.25">
      <c r="A341" s="454"/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5"/>
      <c r="N341" s="338"/>
      <c r="O341" s="365"/>
      <c r="P341" s="365"/>
      <c r="Q341" s="365"/>
      <c r="R341" s="365"/>
      <c r="S341" s="365"/>
      <c r="T341" s="365"/>
      <c r="U341" s="365"/>
      <c r="V341" s="365"/>
      <c r="W341" s="365"/>
      <c r="X341" s="365"/>
      <c r="Y341" s="365"/>
      <c r="Z341" s="365"/>
      <c r="AA341" s="365"/>
      <c r="AB341" s="365"/>
      <c r="AC341" s="365"/>
      <c r="AD341" s="365"/>
      <c r="AE341" s="365"/>
      <c r="AF341" s="365"/>
      <c r="AG341" s="365"/>
      <c r="AH341" s="365"/>
      <c r="AI341" s="365"/>
      <c r="AJ341" s="365"/>
      <c r="AK341" s="365"/>
      <c r="AL341" s="365"/>
    </row>
    <row r="342" spans="1:38" ht="18" customHeight="1" thickTop="1" thickBot="1" x14ac:dyDescent="0.25">
      <c r="A342" s="40" t="s">
        <v>520</v>
      </c>
      <c r="B342" s="46">
        <f>IFERROR(X22*H22,"0")</f>
        <v>0</v>
      </c>
      <c r="C342" s="46">
        <f>IFERROR(X28*H28,"0")+IFERROR(X29*H29,"0")+IFERROR(X30*H30,"0")+IFERROR(X31*H31,"0")</f>
        <v>441</v>
      </c>
      <c r="D342" s="46">
        <f>IFERROR(X36*H36,"0")+IFERROR(X37*H37,"0")+IFERROR(X38*H38,"0")</f>
        <v>739.19999999999993</v>
      </c>
      <c r="E342" s="46">
        <f>IFERROR(X43*H43,"0")+IFERROR(X44*H44,"0")+IFERROR(X45*H45,"0")+IFERROR(X46*H46,"0")+IFERROR(X47*H47,"0")+IFERROR(X48*H48,"0")+IFERROR(X49*H49,"0")+IFERROR(X50*H50,"0")+IFERROR(X51*H51,"0")</f>
        <v>1238.4000000000001</v>
      </c>
      <c r="F342" s="46">
        <f>IFERROR(X56*H56,"0")+IFERROR(X57*H57,"0")+IFERROR(X61*H61,"0")+IFERROR(X65*H65,"0")+IFERROR(X66*H66,"0")+IFERROR(X70*H70,"0")+IFERROR(X71*H71,"0")+IFERROR(X72*H72,"0")+IFERROR(X73*H73,"0")+IFERROR(X74*H74,"0")</f>
        <v>0</v>
      </c>
      <c r="G342" s="46">
        <f>IFERROR(X79*H79,"0")+IFERROR(X80*H80,"0")</f>
        <v>580.20000000000005</v>
      </c>
      <c r="H342" s="46">
        <f>IFERROR(X85*H85,"0")</f>
        <v>0</v>
      </c>
      <c r="I342" s="46">
        <f>IFERROR(X90*H90,"0")+IFERROR(X91*H91,"0")</f>
        <v>756</v>
      </c>
      <c r="J342" s="46">
        <f>IFERROR(X96*H96,"0")+IFERROR(X97*H97,"0")+IFERROR(X98*H98,"0")+IFERROR(X99*H99,"0")+IFERROR(X100*H100,"0")+IFERROR(X101*H101,"0")</f>
        <v>1177.68</v>
      </c>
      <c r="K342" s="46">
        <f>IFERROR(X106*H106,"0")+IFERROR(X107*H107,"0")+IFERROR(X108*H108,"0")</f>
        <v>0</v>
      </c>
      <c r="L342" s="46">
        <f>IFERROR(X113*H113,"0")+IFERROR(X114*H114,"0")+IFERROR(X115*H115,"0")+IFERROR(X116*H116,"0")+IFERROR(X117*H117,"0")</f>
        <v>4552.8</v>
      </c>
      <c r="M342" s="46">
        <f>IFERROR(X122*H122,"0")+IFERROR(X123*H123,"0")</f>
        <v>756</v>
      </c>
      <c r="N342" s="338"/>
      <c r="O342" s="46">
        <f>IFERROR(X128*H128,"0")+IFERROR(X129*H129,"0")</f>
        <v>420</v>
      </c>
      <c r="P342" s="46">
        <f>IFERROR(X134*H134,"0")+IFERROR(X135*H135,"0")</f>
        <v>210</v>
      </c>
      <c r="Q342" s="46">
        <f>IFERROR(X140*H140,"0")</f>
        <v>0</v>
      </c>
      <c r="R342" s="46">
        <f>IFERROR(X145*H145,"0")</f>
        <v>0</v>
      </c>
      <c r="S342" s="46">
        <f>IFERROR(X150*H150,"0")+IFERROR(X151*H151,"0")</f>
        <v>0</v>
      </c>
      <c r="T342" s="46">
        <f>IFERROR(X156*H156,"0")</f>
        <v>0</v>
      </c>
      <c r="U342" s="46">
        <f>IFERROR(X162*H162,"0")</f>
        <v>0</v>
      </c>
      <c r="V342" s="46">
        <f>IFERROR(X167*H167,"0")+IFERROR(X168*H168,"0")+IFERROR(X169*H169,"0")+IFERROR(X170*H170,"0")+IFERROR(X174*H174,"0")+IFERROR(X175*H175,"0")</f>
        <v>0</v>
      </c>
      <c r="W342" s="46">
        <f>IFERROR(X181*H181,"0")+IFERROR(X182*H182,"0")+IFERROR(X183*H183,"0")+IFERROR(X187*H187,"0")</f>
        <v>0</v>
      </c>
      <c r="X342" s="46">
        <f>IFERROR(X192*H192,"0")</f>
        <v>0</v>
      </c>
      <c r="Y342" s="46">
        <f>IFERROR(X198*H198,"0")+IFERROR(X199*H199,"0")+IFERROR(X200*H200,"0")+IFERROR(X201*H201,"0")</f>
        <v>0</v>
      </c>
      <c r="Z342" s="46">
        <f>IFERROR(X206*H206,"0")+IFERROR(X207*H207,"0")+IFERROR(X208*H208,"0")</f>
        <v>0</v>
      </c>
      <c r="AA342" s="46">
        <f>IFERROR(X213*H213,"0")+IFERROR(X214*H214,"0")+IFERROR(X215*H215,"0")+IFERROR(X216*H216,"0")+IFERROR(X217*H217,"0")+IFERROR(X218*H218,"0")</f>
        <v>0</v>
      </c>
      <c r="AB342" s="46">
        <f>IFERROR(X223*H223,"0")+IFERROR(X224*H224,"0")+IFERROR(X225*H225,"0")+IFERROR(X226*H226,"0")</f>
        <v>0</v>
      </c>
      <c r="AC342" s="46">
        <f>IFERROR(X231*H231,"0")</f>
        <v>0</v>
      </c>
      <c r="AD342" s="46">
        <f>IFERROR(X236*H236,"0")+IFERROR(X237*H237,"0")+IFERROR(X238*H238,"0")</f>
        <v>0</v>
      </c>
      <c r="AE342" s="46">
        <f>IFERROR(X243*H243,"0")</f>
        <v>0</v>
      </c>
      <c r="AF342" s="46">
        <f>IFERROR(X248*H248,"0")+IFERROR(X249*H249,"0")</f>
        <v>0</v>
      </c>
      <c r="AG342" s="46">
        <f>IFERROR(X255*H255,"0")</f>
        <v>0</v>
      </c>
      <c r="AH342" s="46">
        <f>IFERROR(X261*H261,"0")+IFERROR(X262*H262,"0")</f>
        <v>0</v>
      </c>
      <c r="AI342" s="46">
        <f>IFERROR(X267*H267,"0")</f>
        <v>0</v>
      </c>
      <c r="AJ342" s="46">
        <f>IFERROR(X273*H273,"0")+IFERROR(X277*H277,"0")</f>
        <v>0</v>
      </c>
      <c r="AK342" s="46">
        <f>IFERROR(X283*H283,"0")+IFERROR(X284*H284,"0")+IFERROR(X285*H285,"0")+IFERROR(X289*H289,"0")+IFERROR(X293*H293,"0")+IFERROR(X294*H294,"0")+IFERROR(X298*H298,"0")+IFERROR(X299*H299,"0")+IFERROR(X300*H300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</f>
        <v>0</v>
      </c>
      <c r="AL342" s="46">
        <f>IFERROR(X329*H329,"0")</f>
        <v>0</v>
      </c>
    </row>
    <row r="343" spans="1:38" ht="13.5" customHeight="1" thickTop="1" x14ac:dyDescent="0.2">
      <c r="C343" s="338"/>
    </row>
    <row r="344" spans="1:38" ht="19.5" customHeight="1" x14ac:dyDescent="0.2">
      <c r="A344" s="58" t="s">
        <v>521</v>
      </c>
      <c r="B344" s="58" t="s">
        <v>522</v>
      </c>
      <c r="C344" s="58" t="s">
        <v>523</v>
      </c>
    </row>
    <row r="345" spans="1:38" x14ac:dyDescent="0.2">
      <c r="A345" s="59">
        <f>SUMPRODUCT(--(BB:BB="ЗПФ"),--(W:W="кор"),H:H,Y:Y)+SUMPRODUCT(--(BB:BB="ЗПФ"),--(W:W="кг"),Y:Y)</f>
        <v>7110.6</v>
      </c>
      <c r="B345" s="60">
        <f>SUMPRODUCT(--(BB:BB="ПГП"),--(W:W="кор"),H:H,Y:Y)+SUMPRODUCT(--(BB:BB="ПГП"),--(W:W="кг"),Y:Y)</f>
        <v>3760.6800000000003</v>
      </c>
      <c r="C345" s="60">
        <f>SUMPRODUCT(--(BB:BB="КИЗ"),--(W:W="кор"),H:H,Y:Y)+SUMPRODUCT(--(BB:BB="КИЗ"),--(W:W="кг"),Y:Y)</f>
        <v>0</v>
      </c>
    </row>
  </sheetData>
  <sheetProtection algorithmName="SHA-512" hashValue="R+liZBg42cTAroDpa2tjfr2NIq19NHoaAZDq53g7xylYGBlH3yW7GVBv+wImCRmGi/gU69+Imd2CTkXVFuBPKw==" saltValue="t/h0zkH8rzv2wvCKlMpQm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05">
    <mergeCell ref="A8:C8"/>
    <mergeCell ref="D293:E293"/>
    <mergeCell ref="P163:V163"/>
    <mergeCell ref="D97:E97"/>
    <mergeCell ref="P151:T151"/>
    <mergeCell ref="P76:V76"/>
    <mergeCell ref="A268:O269"/>
    <mergeCell ref="A10:C10"/>
    <mergeCell ref="P218:T218"/>
    <mergeCell ref="A21:Z21"/>
    <mergeCell ref="D192:E192"/>
    <mergeCell ref="D17:E18"/>
    <mergeCell ref="P71:T71"/>
    <mergeCell ref="D123:E123"/>
    <mergeCell ref="A188:O189"/>
    <mergeCell ref="A163:O164"/>
    <mergeCell ref="D50:E50"/>
    <mergeCell ref="X17:X18"/>
    <mergeCell ref="D44:E44"/>
    <mergeCell ref="AH340:AH341"/>
    <mergeCell ref="A118:O119"/>
    <mergeCell ref="AJ340:AJ341"/>
    <mergeCell ref="P81:V81"/>
    <mergeCell ref="A204:Z204"/>
    <mergeCell ref="P294:T294"/>
    <mergeCell ref="P219:V219"/>
    <mergeCell ref="P23:V23"/>
    <mergeCell ref="S340:S341"/>
    <mergeCell ref="P210:V210"/>
    <mergeCell ref="A35:Z35"/>
    <mergeCell ref="P185:V185"/>
    <mergeCell ref="P319:T319"/>
    <mergeCell ref="D262:E262"/>
    <mergeCell ref="D237:E237"/>
    <mergeCell ref="P85:T85"/>
    <mergeCell ref="A202:O203"/>
    <mergeCell ref="P174:T174"/>
    <mergeCell ref="D57:E57"/>
    <mergeCell ref="P296:V296"/>
    <mergeCell ref="P313:T313"/>
    <mergeCell ref="P307:T307"/>
    <mergeCell ref="W339:X339"/>
    <mergeCell ref="Y339:AF339"/>
    <mergeCell ref="D218:E218"/>
    <mergeCell ref="P137:V137"/>
    <mergeCell ref="A127:Z127"/>
    <mergeCell ref="P53:V53"/>
    <mergeCell ref="P239:V239"/>
    <mergeCell ref="P68:V68"/>
    <mergeCell ref="A64:Z64"/>
    <mergeCell ref="A191:Z191"/>
    <mergeCell ref="D249:E249"/>
    <mergeCell ref="P262:T262"/>
    <mergeCell ref="A178:Z178"/>
    <mergeCell ref="D170:E170"/>
    <mergeCell ref="P72:T72"/>
    <mergeCell ref="A58:O59"/>
    <mergeCell ref="P199:T199"/>
    <mergeCell ref="P290:V290"/>
    <mergeCell ref="D107:E107"/>
    <mergeCell ref="P65:T65"/>
    <mergeCell ref="P70:T70"/>
    <mergeCell ref="P293:T293"/>
    <mergeCell ref="P200:T200"/>
    <mergeCell ref="P134:T134"/>
    <mergeCell ref="P243:T243"/>
    <mergeCell ref="Z340:Z341"/>
    <mergeCell ref="D243:E243"/>
    <mergeCell ref="AB340:AB341"/>
    <mergeCell ref="D99:E99"/>
    <mergeCell ref="AK339:AL339"/>
    <mergeCell ref="P128:T128"/>
    <mergeCell ref="A52:O53"/>
    <mergeCell ref="D310:E310"/>
    <mergeCell ref="AD17:AF18"/>
    <mergeCell ref="A39:O40"/>
    <mergeCell ref="P142:V142"/>
    <mergeCell ref="D101:E101"/>
    <mergeCell ref="A132:Z132"/>
    <mergeCell ref="A221:Z221"/>
    <mergeCell ref="A25:Z25"/>
    <mergeCell ref="P119:V119"/>
    <mergeCell ref="D175:E175"/>
    <mergeCell ref="P57:T57"/>
    <mergeCell ref="Y340:Y341"/>
    <mergeCell ref="P317:T317"/>
    <mergeCell ref="AH339:AI339"/>
    <mergeCell ref="D323:E323"/>
    <mergeCell ref="D223:E223"/>
    <mergeCell ref="A136:O137"/>
    <mergeCell ref="P2:W3"/>
    <mergeCell ref="P298:T298"/>
    <mergeCell ref="P198:T198"/>
    <mergeCell ref="A244:O245"/>
    <mergeCell ref="A23:O24"/>
    <mergeCell ref="D10:E10"/>
    <mergeCell ref="P135:T135"/>
    <mergeCell ref="F10:G10"/>
    <mergeCell ref="D305:E305"/>
    <mergeCell ref="F5:G5"/>
    <mergeCell ref="V11:W11"/>
    <mergeCell ref="A263:O264"/>
    <mergeCell ref="A254:Z254"/>
    <mergeCell ref="P181:T181"/>
    <mergeCell ref="D29:E29"/>
    <mergeCell ref="D216:E216"/>
    <mergeCell ref="A20:Z20"/>
    <mergeCell ref="P123:T123"/>
    <mergeCell ref="A112:Z112"/>
    <mergeCell ref="D49:E49"/>
    <mergeCell ref="F17:F18"/>
    <mergeCell ref="N17:N18"/>
    <mergeCell ref="Q5:R5"/>
    <mergeCell ref="Q6:R6"/>
    <mergeCell ref="K340:K341"/>
    <mergeCell ref="D320:E320"/>
    <mergeCell ref="A62:O63"/>
    <mergeCell ref="A222:Z222"/>
    <mergeCell ref="A102:O103"/>
    <mergeCell ref="P214:T214"/>
    <mergeCell ref="D213:E213"/>
    <mergeCell ref="D151:E151"/>
    <mergeCell ref="P49:T49"/>
    <mergeCell ref="D321:E321"/>
    <mergeCell ref="D150:E150"/>
    <mergeCell ref="P107:T107"/>
    <mergeCell ref="P101:T101"/>
    <mergeCell ref="P63:V63"/>
    <mergeCell ref="D215:E215"/>
    <mergeCell ref="P194:V194"/>
    <mergeCell ref="P250:V250"/>
    <mergeCell ref="A246:Z246"/>
    <mergeCell ref="P286:V286"/>
    <mergeCell ref="P131:V131"/>
    <mergeCell ref="P52:V52"/>
    <mergeCell ref="A104:Z104"/>
    <mergeCell ref="A297:Z297"/>
    <mergeCell ref="A235:Z235"/>
    <mergeCell ref="AK340:AK341"/>
    <mergeCell ref="D207:E207"/>
    <mergeCell ref="D85:E85"/>
    <mergeCell ref="D299:E299"/>
    <mergeCell ref="A230:Z230"/>
    <mergeCell ref="G17:G18"/>
    <mergeCell ref="A81:O82"/>
    <mergeCell ref="D314:E314"/>
    <mergeCell ref="P184:V184"/>
    <mergeCell ref="A152:O153"/>
    <mergeCell ref="A143:Z143"/>
    <mergeCell ref="P171:V171"/>
    <mergeCell ref="D80:E80"/>
    <mergeCell ref="A271:Z271"/>
    <mergeCell ref="AA340:AA341"/>
    <mergeCell ref="A176:O177"/>
    <mergeCell ref="P240:V240"/>
    <mergeCell ref="P46:T46"/>
    <mergeCell ref="D225:E225"/>
    <mergeCell ref="P61:T61"/>
    <mergeCell ref="D200:E200"/>
    <mergeCell ref="P48:T48"/>
    <mergeCell ref="P321:T321"/>
    <mergeCell ref="C339:T339"/>
    <mergeCell ref="AB17:AB18"/>
    <mergeCell ref="A212:Z212"/>
    <mergeCell ref="A41:Z41"/>
    <mergeCell ref="H5:M5"/>
    <mergeCell ref="A27:Z27"/>
    <mergeCell ref="P158:V158"/>
    <mergeCell ref="A154:Z154"/>
    <mergeCell ref="P98:T98"/>
    <mergeCell ref="D317:E317"/>
    <mergeCell ref="P225:T225"/>
    <mergeCell ref="D6:M6"/>
    <mergeCell ref="A75:O76"/>
    <mergeCell ref="D304:E304"/>
    <mergeCell ref="P175:T175"/>
    <mergeCell ref="P162:T162"/>
    <mergeCell ref="A86:O87"/>
    <mergeCell ref="P106:T106"/>
    <mergeCell ref="P226:T226"/>
    <mergeCell ref="A9:C9"/>
    <mergeCell ref="A179:Z179"/>
    <mergeCell ref="D294:E294"/>
    <mergeCell ref="D231:E231"/>
    <mergeCell ref="P39:V39"/>
    <mergeCell ref="A219:O220"/>
    <mergeCell ref="A332:O337"/>
    <mergeCell ref="P334:V334"/>
    <mergeCell ref="P80:T80"/>
    <mergeCell ref="P340:P341"/>
    <mergeCell ref="Z17:Z18"/>
    <mergeCell ref="H340:H341"/>
    <mergeCell ref="R340:R341"/>
    <mergeCell ref="A54:Z54"/>
    <mergeCell ref="J340:J341"/>
    <mergeCell ref="P331:V331"/>
    <mergeCell ref="D319:E319"/>
    <mergeCell ref="P323:T323"/>
    <mergeCell ref="P337:V337"/>
    <mergeCell ref="A327:Z327"/>
    <mergeCell ref="P32:V32"/>
    <mergeCell ref="P103:V103"/>
    <mergeCell ref="A155:Z155"/>
    <mergeCell ref="P268:V268"/>
    <mergeCell ref="D318:E318"/>
    <mergeCell ref="P201:T201"/>
    <mergeCell ref="P114:T114"/>
    <mergeCell ref="I340:I341"/>
    <mergeCell ref="A328:Z328"/>
    <mergeCell ref="D22:E22"/>
    <mergeCell ref="P318:T318"/>
    <mergeCell ref="D128:E128"/>
    <mergeCell ref="V6:W9"/>
    <mergeCell ref="D199:E199"/>
    <mergeCell ref="P38:T38"/>
    <mergeCell ref="D217:E217"/>
    <mergeCell ref="D65:E65"/>
    <mergeCell ref="P22:T22"/>
    <mergeCell ref="P320:T320"/>
    <mergeCell ref="P314:T314"/>
    <mergeCell ref="P92:V92"/>
    <mergeCell ref="A88:Z88"/>
    <mergeCell ref="Q13:R13"/>
    <mergeCell ref="P36:T36"/>
    <mergeCell ref="M17:M18"/>
    <mergeCell ref="O17:O18"/>
    <mergeCell ref="A247:Z247"/>
    <mergeCell ref="P189:V189"/>
    <mergeCell ref="P287:V287"/>
    <mergeCell ref="D226:E226"/>
    <mergeCell ref="P183:T183"/>
    <mergeCell ref="A124:O125"/>
    <mergeCell ref="V12:W12"/>
    <mergeCell ref="U17:V17"/>
    <mergeCell ref="AL340:AL341"/>
    <mergeCell ref="P152:V152"/>
    <mergeCell ref="D140:E140"/>
    <mergeCell ref="D267:E267"/>
    <mergeCell ref="P96:T96"/>
    <mergeCell ref="H17:H18"/>
    <mergeCell ref="P261:T261"/>
    <mergeCell ref="P90:T90"/>
    <mergeCell ref="P217:T217"/>
    <mergeCell ref="D198:E198"/>
    <mergeCell ref="P275:V275"/>
    <mergeCell ref="A252:Z252"/>
    <mergeCell ref="A157:O158"/>
    <mergeCell ref="D206:E206"/>
    <mergeCell ref="D298:E298"/>
    <mergeCell ref="D181:E181"/>
    <mergeCell ref="P91:T91"/>
    <mergeCell ref="A286:O287"/>
    <mergeCell ref="D273:E273"/>
    <mergeCell ref="P156:T156"/>
    <mergeCell ref="A160:Z160"/>
    <mergeCell ref="AA17:AA18"/>
    <mergeCell ref="AC17:AC18"/>
    <mergeCell ref="P108:T108"/>
    <mergeCell ref="J9:M9"/>
    <mergeCell ref="D283:E283"/>
    <mergeCell ref="Q340:Q341"/>
    <mergeCell ref="D56:E56"/>
    <mergeCell ref="P206:T206"/>
    <mergeCell ref="P37:T37"/>
    <mergeCell ref="P304:T304"/>
    <mergeCell ref="D285:E285"/>
    <mergeCell ref="D114:E114"/>
    <mergeCell ref="P220:V220"/>
    <mergeCell ref="P248:T248"/>
    <mergeCell ref="D51:E51"/>
    <mergeCell ref="P306:T306"/>
    <mergeCell ref="P86:V86"/>
    <mergeCell ref="P157:V157"/>
    <mergeCell ref="A280:Z280"/>
    <mergeCell ref="P207:T207"/>
    <mergeCell ref="P299:T299"/>
    <mergeCell ref="P172:V172"/>
    <mergeCell ref="P326:V326"/>
    <mergeCell ref="A211:Z211"/>
    <mergeCell ref="A186:Z186"/>
    <mergeCell ref="H10:M10"/>
    <mergeCell ref="P209:V209"/>
    <mergeCell ref="AD340:AD341"/>
    <mergeCell ref="AF340:AF341"/>
    <mergeCell ref="V340:V341"/>
    <mergeCell ref="P216:T216"/>
    <mergeCell ref="A139:Z139"/>
    <mergeCell ref="A272:Z272"/>
    <mergeCell ref="X340:X341"/>
    <mergeCell ref="P124:V124"/>
    <mergeCell ref="D74:E74"/>
    <mergeCell ref="D201:E201"/>
    <mergeCell ref="P224:T224"/>
    <mergeCell ref="P322:T322"/>
    <mergeCell ref="A141:O142"/>
    <mergeCell ref="P309:T309"/>
    <mergeCell ref="P324:T324"/>
    <mergeCell ref="P227:V227"/>
    <mergeCell ref="A138:Z138"/>
    <mergeCell ref="P202:V202"/>
    <mergeCell ref="A94:Z94"/>
    <mergeCell ref="P244:V244"/>
    <mergeCell ref="A196:Z196"/>
    <mergeCell ref="P115:T115"/>
    <mergeCell ref="P302:V302"/>
    <mergeCell ref="P238:T238"/>
    <mergeCell ref="T5:U5"/>
    <mergeCell ref="A340:A341"/>
    <mergeCell ref="V5:W5"/>
    <mergeCell ref="C340:C341"/>
    <mergeCell ref="D46:E46"/>
    <mergeCell ref="A295:O296"/>
    <mergeCell ref="Q8:R8"/>
    <mergeCell ref="P311:T311"/>
    <mergeCell ref="D183:E183"/>
    <mergeCell ref="P140:T140"/>
    <mergeCell ref="P267:T267"/>
    <mergeCell ref="D248:E248"/>
    <mergeCell ref="T6:U9"/>
    <mergeCell ref="Q10:R10"/>
    <mergeCell ref="D277:E277"/>
    <mergeCell ref="P256:V256"/>
    <mergeCell ref="D43:E43"/>
    <mergeCell ref="T340:T341"/>
    <mergeCell ref="P51:T51"/>
    <mergeCell ref="D36:E36"/>
    <mergeCell ref="P58:V58"/>
    <mergeCell ref="A13:M13"/>
    <mergeCell ref="A69:Z69"/>
    <mergeCell ref="D61:E61"/>
    <mergeCell ref="A12:M12"/>
    <mergeCell ref="A180:Z180"/>
    <mergeCell ref="P74:T74"/>
    <mergeCell ref="A190:Z190"/>
    <mergeCell ref="A19:Z19"/>
    <mergeCell ref="P310:T310"/>
    <mergeCell ref="D182:E182"/>
    <mergeCell ref="A14:M14"/>
    <mergeCell ref="A111:Z111"/>
    <mergeCell ref="A15:M15"/>
    <mergeCell ref="A232:O233"/>
    <mergeCell ref="D48:E48"/>
    <mergeCell ref="A133:Z133"/>
    <mergeCell ref="P147:V147"/>
    <mergeCell ref="P45:T45"/>
    <mergeCell ref="A288:Z288"/>
    <mergeCell ref="Y17:Y18"/>
    <mergeCell ref="AC340:AC341"/>
    <mergeCell ref="D38:E38"/>
    <mergeCell ref="AE340:AE341"/>
    <mergeCell ref="D169:E169"/>
    <mergeCell ref="P82:V82"/>
    <mergeCell ref="A265:Z265"/>
    <mergeCell ref="A121:Z121"/>
    <mergeCell ref="P75:V75"/>
    <mergeCell ref="P146:V146"/>
    <mergeCell ref="P305:T305"/>
    <mergeCell ref="D96:E96"/>
    <mergeCell ref="P110:V110"/>
    <mergeCell ref="A67:O68"/>
    <mergeCell ref="P208:T208"/>
    <mergeCell ref="A325:O326"/>
    <mergeCell ref="D116:E116"/>
    <mergeCell ref="D91:E91"/>
    <mergeCell ref="D162:E162"/>
    <mergeCell ref="D156:E156"/>
    <mergeCell ref="P308:T308"/>
    <mergeCell ref="U339:V339"/>
    <mergeCell ref="D106:E106"/>
    <mergeCell ref="A146:O147"/>
    <mergeCell ref="P283:T283"/>
    <mergeCell ref="A5:C5"/>
    <mergeCell ref="A17:A18"/>
    <mergeCell ref="P300:T300"/>
    <mergeCell ref="K17:K18"/>
    <mergeCell ref="C17:C18"/>
    <mergeCell ref="D37:E37"/>
    <mergeCell ref="D168:E168"/>
    <mergeCell ref="P66:T66"/>
    <mergeCell ref="D9:E9"/>
    <mergeCell ref="F9:G9"/>
    <mergeCell ref="D167:E167"/>
    <mergeCell ref="P289:T289"/>
    <mergeCell ref="P67:V67"/>
    <mergeCell ref="P15:T16"/>
    <mergeCell ref="P277:T277"/>
    <mergeCell ref="A195:Z195"/>
    <mergeCell ref="P122:T122"/>
    <mergeCell ref="P291:V291"/>
    <mergeCell ref="A42:Z42"/>
    <mergeCell ref="P43:T43"/>
    <mergeCell ref="P285:T285"/>
    <mergeCell ref="P136:V136"/>
    <mergeCell ref="P263:V263"/>
    <mergeCell ref="A259:Z259"/>
    <mergeCell ref="Q9:R9"/>
    <mergeCell ref="P312:T312"/>
    <mergeCell ref="D255:E255"/>
    <mergeCell ref="A303:Z303"/>
    <mergeCell ref="P278:V278"/>
    <mergeCell ref="A159:Z159"/>
    <mergeCell ref="D322:E322"/>
    <mergeCell ref="Q11:R11"/>
    <mergeCell ref="A6:C6"/>
    <mergeCell ref="D309:E309"/>
    <mergeCell ref="D113:E113"/>
    <mergeCell ref="P167:T167"/>
    <mergeCell ref="A161:Z161"/>
    <mergeCell ref="P117:T117"/>
    <mergeCell ref="D311:E311"/>
    <mergeCell ref="D115:E115"/>
    <mergeCell ref="P182:T182"/>
    <mergeCell ref="P102:V102"/>
    <mergeCell ref="Q12:R12"/>
    <mergeCell ref="A274:O275"/>
    <mergeCell ref="D261:E261"/>
    <mergeCell ref="P169:T169"/>
    <mergeCell ref="A130:O131"/>
    <mergeCell ref="D90:E90"/>
    <mergeCell ref="D31:E31"/>
    <mergeCell ref="D329:E329"/>
    <mergeCell ref="P187:T187"/>
    <mergeCell ref="D108:E108"/>
    <mergeCell ref="P223:T223"/>
    <mergeCell ref="O340:O341"/>
    <mergeCell ref="I17:I18"/>
    <mergeCell ref="D306:E306"/>
    <mergeCell ref="P176:V176"/>
    <mergeCell ref="D135:E135"/>
    <mergeCell ref="P203:V203"/>
    <mergeCell ref="D72:E72"/>
    <mergeCell ref="P301:V301"/>
    <mergeCell ref="P295:V295"/>
    <mergeCell ref="A120:Z120"/>
    <mergeCell ref="A95:Z95"/>
    <mergeCell ref="L340:L341"/>
    <mergeCell ref="P336:V336"/>
    <mergeCell ref="D324:E324"/>
    <mergeCell ref="P62:V62"/>
    <mergeCell ref="A126:Z126"/>
    <mergeCell ref="A253:Z253"/>
    <mergeCell ref="P228:V228"/>
    <mergeCell ref="B340:B341"/>
    <mergeCell ref="A26:Z26"/>
    <mergeCell ref="A227:O228"/>
    <mergeCell ref="P97:T97"/>
    <mergeCell ref="P59:V59"/>
    <mergeCell ref="P168:T168"/>
    <mergeCell ref="P130:V130"/>
    <mergeCell ref="D1:F1"/>
    <mergeCell ref="A242:Z242"/>
    <mergeCell ref="P47:T47"/>
    <mergeCell ref="A234:Z234"/>
    <mergeCell ref="J17:J18"/>
    <mergeCell ref="L17:L18"/>
    <mergeCell ref="A165:Z165"/>
    <mergeCell ref="P125:V125"/>
    <mergeCell ref="P192:T192"/>
    <mergeCell ref="D100:E100"/>
    <mergeCell ref="A173:Z173"/>
    <mergeCell ref="A229:Z229"/>
    <mergeCell ref="P113:T113"/>
    <mergeCell ref="P17:T18"/>
    <mergeCell ref="A77:Z77"/>
    <mergeCell ref="P129:T129"/>
    <mergeCell ref="A148:Z148"/>
    <mergeCell ref="P50:T50"/>
    <mergeCell ref="H1:Q1"/>
    <mergeCell ref="P109:V109"/>
    <mergeCell ref="P274:V274"/>
    <mergeCell ref="A292:Z292"/>
    <mergeCell ref="D214:E214"/>
    <mergeCell ref="D284:E284"/>
    <mergeCell ref="P193:V193"/>
    <mergeCell ref="P40:V40"/>
    <mergeCell ref="D28:E28"/>
    <mergeCell ref="P257:V257"/>
    <mergeCell ref="D236:E236"/>
    <mergeCell ref="D117:E117"/>
    <mergeCell ref="A239:O240"/>
    <mergeCell ref="D30:E30"/>
    <mergeCell ref="D5:E5"/>
    <mergeCell ref="A32:O33"/>
    <mergeCell ref="A278:O279"/>
    <mergeCell ref="A109:O110"/>
    <mergeCell ref="P177:V177"/>
    <mergeCell ref="P33:V33"/>
    <mergeCell ref="P264:V264"/>
    <mergeCell ref="P93:V93"/>
    <mergeCell ref="P269:V269"/>
    <mergeCell ref="P164:V164"/>
    <mergeCell ref="D7:M7"/>
    <mergeCell ref="P236:T236"/>
    <mergeCell ref="D79:E79"/>
    <mergeCell ref="D315:E315"/>
    <mergeCell ref="A209:O210"/>
    <mergeCell ref="A184:O185"/>
    <mergeCell ref="P29:T29"/>
    <mergeCell ref="P100:T100"/>
    <mergeCell ref="A290:O291"/>
    <mergeCell ref="D208:E208"/>
    <mergeCell ref="D8:M8"/>
    <mergeCell ref="D300:E300"/>
    <mergeCell ref="P44:T44"/>
    <mergeCell ref="P279:V279"/>
    <mergeCell ref="P237:T237"/>
    <mergeCell ref="P31:T31"/>
    <mergeCell ref="P251:V251"/>
    <mergeCell ref="P118:V118"/>
    <mergeCell ref="A241:Z241"/>
    <mergeCell ref="D313:E313"/>
    <mergeCell ref="A301:O302"/>
    <mergeCell ref="A281:Z281"/>
    <mergeCell ref="P273:T273"/>
    <mergeCell ref="D145:E145"/>
    <mergeCell ref="M340:M341"/>
    <mergeCell ref="A193:O194"/>
    <mergeCell ref="W17:W18"/>
    <mergeCell ref="E340:E341"/>
    <mergeCell ref="G340:G341"/>
    <mergeCell ref="P332:V332"/>
    <mergeCell ref="P325:V325"/>
    <mergeCell ref="A144:Z144"/>
    <mergeCell ref="D129:E129"/>
    <mergeCell ref="P329:T329"/>
    <mergeCell ref="U340:U341"/>
    <mergeCell ref="W340:W341"/>
    <mergeCell ref="P335:V335"/>
    <mergeCell ref="D340:D341"/>
    <mergeCell ref="F340:F341"/>
    <mergeCell ref="P333:V333"/>
    <mergeCell ref="D316:E316"/>
    <mergeCell ref="A250:O251"/>
    <mergeCell ref="D308:E308"/>
    <mergeCell ref="A89:Z89"/>
    <mergeCell ref="A282:Z282"/>
    <mergeCell ref="P188:V188"/>
    <mergeCell ref="P116:T116"/>
    <mergeCell ref="D122:E122"/>
    <mergeCell ref="R1:T1"/>
    <mergeCell ref="P150:T150"/>
    <mergeCell ref="D71:E71"/>
    <mergeCell ref="P28:T28"/>
    <mergeCell ref="D307:E307"/>
    <mergeCell ref="P215:T215"/>
    <mergeCell ref="D98:E98"/>
    <mergeCell ref="D73:E73"/>
    <mergeCell ref="P30:T30"/>
    <mergeCell ref="P141:V141"/>
    <mergeCell ref="A258:Z258"/>
    <mergeCell ref="P233:V233"/>
    <mergeCell ref="B17:B18"/>
    <mergeCell ref="A266:Z266"/>
    <mergeCell ref="A171:O172"/>
    <mergeCell ref="A260:Z260"/>
    <mergeCell ref="A60:Z60"/>
    <mergeCell ref="A92:O93"/>
    <mergeCell ref="P56:T56"/>
    <mergeCell ref="A197:Z197"/>
    <mergeCell ref="V10:W10"/>
    <mergeCell ref="P99:T99"/>
    <mergeCell ref="P170:T170"/>
    <mergeCell ref="P145:T145"/>
    <mergeCell ref="H9:I9"/>
    <mergeCell ref="D45:E45"/>
    <mergeCell ref="P24:V24"/>
    <mergeCell ref="A256:O257"/>
    <mergeCell ref="AG340:AG341"/>
    <mergeCell ref="AI340:AI341"/>
    <mergeCell ref="P153:V153"/>
    <mergeCell ref="A78:Z78"/>
    <mergeCell ref="A205:Z205"/>
    <mergeCell ref="D70:E70"/>
    <mergeCell ref="D312:E312"/>
    <mergeCell ref="D238:E238"/>
    <mergeCell ref="P213:T213"/>
    <mergeCell ref="D134:E134"/>
    <mergeCell ref="A330:O331"/>
    <mergeCell ref="P249:T249"/>
    <mergeCell ref="A55:Z55"/>
    <mergeCell ref="P316:T316"/>
    <mergeCell ref="D66:E66"/>
    <mergeCell ref="P232:V232"/>
    <mergeCell ref="D47:E47"/>
    <mergeCell ref="A84:Z84"/>
    <mergeCell ref="P330:V330"/>
    <mergeCell ref="D289:E289"/>
    <mergeCell ref="P79:T79"/>
    <mergeCell ref="P73:T73"/>
    <mergeCell ref="P315:T315"/>
    <mergeCell ref="D187:E187"/>
    <mergeCell ref="P231:T231"/>
    <mergeCell ref="D174:E174"/>
    <mergeCell ref="P87:V87"/>
    <mergeCell ref="A83:Z83"/>
    <mergeCell ref="A34:Z34"/>
    <mergeCell ref="A276:Z276"/>
    <mergeCell ref="A270:Z270"/>
    <mergeCell ref="P245:V245"/>
    <mergeCell ref="A149:Z149"/>
    <mergeCell ref="A105:Z105"/>
    <mergeCell ref="D224:E224"/>
    <mergeCell ref="P255:T255"/>
    <mergeCell ref="P284:T284"/>
    <mergeCell ref="A166:Z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:X57 X61 X65:X66 X70:X74 X79:X80 X85 X90:X91 X96:X101 X106:X108 X113:X117 X122:X123 X128:X129 X134:X135 X140 X145 X150:X151 X156 X162 X167:X170 X174:X175 X181:X183 X187 X192 X198:X201 X206:X208 X213:X218 X223:X226 X231 X236:X238 X243 X248:X249 X255 X261:X262 X267 X273 X277 X283:X285 X289 X293:X294 X298:X300 X304:X324 X3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524</v>
      </c>
      <c r="H1" s="52"/>
    </row>
    <row r="3" spans="2:8" x14ac:dyDescent="0.2">
      <c r="B3" s="47" t="s">
        <v>525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526</v>
      </c>
      <c r="C6" s="47" t="s">
        <v>527</v>
      </c>
      <c r="D6" s="47" t="s">
        <v>528</v>
      </c>
      <c r="E6" s="47"/>
    </row>
    <row r="7" spans="2:8" x14ac:dyDescent="0.2">
      <c r="B7" s="47" t="s">
        <v>529</v>
      </c>
      <c r="C7" s="47" t="s">
        <v>530</v>
      </c>
      <c r="D7" s="47" t="s">
        <v>531</v>
      </c>
      <c r="E7" s="47"/>
    </row>
    <row r="8" spans="2:8" x14ac:dyDescent="0.2">
      <c r="B8" s="47" t="s">
        <v>532</v>
      </c>
      <c r="C8" s="47" t="s">
        <v>533</v>
      </c>
      <c r="D8" s="47" t="s">
        <v>534</v>
      </c>
      <c r="E8" s="47"/>
    </row>
    <row r="9" spans="2:8" x14ac:dyDescent="0.2">
      <c r="B9" s="47" t="s">
        <v>14</v>
      </c>
      <c r="C9" s="47" t="s">
        <v>535</v>
      </c>
      <c r="D9" s="47" t="s">
        <v>536</v>
      </c>
      <c r="E9" s="47"/>
    </row>
    <row r="11" spans="2:8" x14ac:dyDescent="0.2">
      <c r="B11" s="47" t="s">
        <v>537</v>
      </c>
      <c r="C11" s="47" t="s">
        <v>527</v>
      </c>
      <c r="D11" s="47"/>
      <c r="E11" s="47"/>
    </row>
    <row r="13" spans="2:8" x14ac:dyDescent="0.2">
      <c r="B13" s="47" t="s">
        <v>538</v>
      </c>
      <c r="C13" s="47" t="s">
        <v>530</v>
      </c>
      <c r="D13" s="47"/>
      <c r="E13" s="47"/>
    </row>
    <row r="15" spans="2:8" x14ac:dyDescent="0.2">
      <c r="B15" s="47" t="s">
        <v>539</v>
      </c>
      <c r="C15" s="47" t="s">
        <v>533</v>
      </c>
      <c r="D15" s="47"/>
      <c r="E15" s="47"/>
    </row>
    <row r="17" spans="2:5" x14ac:dyDescent="0.2">
      <c r="B17" s="47" t="s">
        <v>540</v>
      </c>
      <c r="C17" s="47" t="s">
        <v>535</v>
      </c>
      <c r="D17" s="47"/>
      <c r="E17" s="47"/>
    </row>
    <row r="19" spans="2:5" x14ac:dyDescent="0.2">
      <c r="B19" s="47" t="s">
        <v>541</v>
      </c>
      <c r="C19" s="47"/>
      <c r="D19" s="47"/>
      <c r="E19" s="47"/>
    </row>
    <row r="20" spans="2:5" x14ac:dyDescent="0.2">
      <c r="B20" s="47" t="s">
        <v>542</v>
      </c>
      <c r="C20" s="47"/>
      <c r="D20" s="47"/>
      <c r="E20" s="47"/>
    </row>
    <row r="21" spans="2:5" x14ac:dyDescent="0.2">
      <c r="B21" s="47" t="s">
        <v>543</v>
      </c>
      <c r="C21" s="47"/>
      <c r="D21" s="47"/>
      <c r="E21" s="47"/>
    </row>
    <row r="22" spans="2:5" x14ac:dyDescent="0.2">
      <c r="B22" s="47" t="s">
        <v>544</v>
      </c>
      <c r="C22" s="47"/>
      <c r="D22" s="47"/>
      <c r="E22" s="47"/>
    </row>
    <row r="23" spans="2:5" x14ac:dyDescent="0.2">
      <c r="B23" s="47" t="s">
        <v>545</v>
      </c>
      <c r="C23" s="47"/>
      <c r="D23" s="47"/>
      <c r="E23" s="47"/>
    </row>
    <row r="24" spans="2:5" x14ac:dyDescent="0.2">
      <c r="B24" s="47" t="s">
        <v>546</v>
      </c>
      <c r="C24" s="47"/>
      <c r="D24" s="47"/>
      <c r="E24" s="47"/>
    </row>
    <row r="25" spans="2:5" x14ac:dyDescent="0.2">
      <c r="B25" s="47" t="s">
        <v>547</v>
      </c>
      <c r="C25" s="47"/>
      <c r="D25" s="47"/>
      <c r="E25" s="47"/>
    </row>
    <row r="26" spans="2:5" x14ac:dyDescent="0.2">
      <c r="B26" s="47" t="s">
        <v>548</v>
      </c>
      <c r="C26" s="47"/>
      <c r="D26" s="47"/>
      <c r="E26" s="47"/>
    </row>
    <row r="27" spans="2:5" x14ac:dyDescent="0.2">
      <c r="B27" s="47" t="s">
        <v>549</v>
      </c>
      <c r="C27" s="47"/>
      <c r="D27" s="47"/>
      <c r="E27" s="47"/>
    </row>
    <row r="28" spans="2:5" x14ac:dyDescent="0.2">
      <c r="B28" s="47" t="s">
        <v>550</v>
      </c>
      <c r="C28" s="47"/>
      <c r="D28" s="47"/>
      <c r="E28" s="47"/>
    </row>
    <row r="29" spans="2:5" x14ac:dyDescent="0.2">
      <c r="B29" s="47" t="s">
        <v>551</v>
      </c>
      <c r="C29" s="47"/>
      <c r="D29" s="47"/>
      <c r="E29" s="47"/>
    </row>
  </sheetData>
  <sheetProtection algorithmName="SHA-512" hashValue="RGuqcXITYkKdTYaWmUWMg01a4/iCIyiUME9rxHTIs8c0A/ndRTK+IBkP1o1NwCfkLrI87aoq31bmIXctU7febw==" saltValue="EIEbdT3xr0wfjv7metgU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567</vt:i4>
      </vt:variant>
    </vt:vector>
  </HeadingPairs>
  <TitlesOfParts>
    <vt:vector size="5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2025-02-26T06:51:55Z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