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ПОКОМ КИ Сочи\"/>
    </mc:Choice>
  </mc:AlternateContent>
  <xr:revisionPtr revIDLastSave="0" documentId="13_ncr:1_{9DA819DE-CD0B-4AE4-A9A5-90934992E0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6" i="1"/>
  <c r="Q9" i="1"/>
  <c r="Q11" i="1"/>
  <c r="Q13" i="1"/>
  <c r="Q15" i="1"/>
  <c r="Q16" i="1"/>
  <c r="Q17" i="1"/>
  <c r="Q18" i="1"/>
  <c r="Q19" i="1"/>
  <c r="Q20" i="1"/>
  <c r="Q24" i="1"/>
  <c r="Q25" i="1"/>
  <c r="Q26" i="1"/>
  <c r="Q29" i="1"/>
  <c r="Q31" i="1"/>
  <c r="Q32" i="1"/>
  <c r="Q33" i="1"/>
  <c r="Q35" i="1"/>
  <c r="Q36" i="1"/>
  <c r="Q41" i="1"/>
  <c r="Q42" i="1"/>
  <c r="Q43" i="1"/>
  <c r="Q49" i="1"/>
  <c r="Q51" i="1"/>
  <c r="Q52" i="1"/>
  <c r="Q56" i="1"/>
  <c r="Q57" i="1"/>
  <c r="Q60" i="1"/>
  <c r="Q65" i="1"/>
  <c r="Q67" i="1"/>
  <c r="Q68" i="1"/>
  <c r="Q69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91" i="1"/>
  <c r="Q92" i="1"/>
  <c r="Q95" i="1"/>
  <c r="Q96" i="1"/>
  <c r="Q97" i="1"/>
  <c r="Q6" i="1"/>
  <c r="F50" i="1" l="1"/>
  <c r="E50" i="1"/>
  <c r="O50" i="1" s="1"/>
  <c r="F41" i="1"/>
  <c r="E41" i="1"/>
  <c r="K41" i="1" s="1"/>
  <c r="F21" i="1"/>
  <c r="E21" i="1"/>
  <c r="K21" i="1" s="1"/>
  <c r="E64" i="1"/>
  <c r="F64" i="1"/>
  <c r="F71" i="1"/>
  <c r="O7" i="1"/>
  <c r="P7" i="1" s="1"/>
  <c r="O8" i="1"/>
  <c r="P8" i="1" s="1"/>
  <c r="O9" i="1"/>
  <c r="O10" i="1"/>
  <c r="P10" i="1" s="1"/>
  <c r="O11" i="1"/>
  <c r="O12" i="1"/>
  <c r="P12" i="1" s="1"/>
  <c r="O13" i="1"/>
  <c r="O14" i="1"/>
  <c r="P14" i="1" s="1"/>
  <c r="O15" i="1"/>
  <c r="O16" i="1"/>
  <c r="O17" i="1"/>
  <c r="O18" i="1"/>
  <c r="O19" i="1"/>
  <c r="O20" i="1"/>
  <c r="O21" i="1"/>
  <c r="O22" i="1"/>
  <c r="P22" i="1" s="1"/>
  <c r="O23" i="1"/>
  <c r="O24" i="1"/>
  <c r="O25" i="1"/>
  <c r="O26" i="1"/>
  <c r="O27" i="1"/>
  <c r="P27" i="1" s="1"/>
  <c r="O28" i="1"/>
  <c r="P28" i="1" s="1"/>
  <c r="O29" i="1"/>
  <c r="O30" i="1"/>
  <c r="O31" i="1"/>
  <c r="O32" i="1"/>
  <c r="O33" i="1"/>
  <c r="O34" i="1"/>
  <c r="O35" i="1"/>
  <c r="O36" i="1"/>
  <c r="O37" i="1"/>
  <c r="O38" i="1"/>
  <c r="P38" i="1" s="1"/>
  <c r="O39" i="1"/>
  <c r="O40" i="1"/>
  <c r="P40" i="1" s="1"/>
  <c r="O41" i="1"/>
  <c r="O42" i="1"/>
  <c r="O43" i="1"/>
  <c r="O44" i="1"/>
  <c r="O45" i="1"/>
  <c r="O46" i="1"/>
  <c r="O47" i="1"/>
  <c r="P47" i="1" s="1"/>
  <c r="Q47" i="1" s="1"/>
  <c r="O48" i="1"/>
  <c r="P48" i="1" s="1"/>
  <c r="O49" i="1"/>
  <c r="O51" i="1"/>
  <c r="O52" i="1"/>
  <c r="O53" i="1"/>
  <c r="P53" i="1" s="1"/>
  <c r="O54" i="1"/>
  <c r="O55" i="1"/>
  <c r="P55" i="1" s="1"/>
  <c r="O56" i="1"/>
  <c r="O57" i="1"/>
  <c r="O58" i="1"/>
  <c r="P58" i="1" s="1"/>
  <c r="Q58" i="1" s="1"/>
  <c r="O59" i="1"/>
  <c r="O60" i="1"/>
  <c r="O61" i="1"/>
  <c r="P61" i="1" s="1"/>
  <c r="Q61" i="1" s="1"/>
  <c r="O62" i="1"/>
  <c r="P62" i="1" s="1"/>
  <c r="Q62" i="1" s="1"/>
  <c r="O63" i="1"/>
  <c r="O65" i="1"/>
  <c r="O66" i="1"/>
  <c r="P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Q88" i="1" s="1"/>
  <c r="O89" i="1"/>
  <c r="O90" i="1"/>
  <c r="P90" i="1" s="1"/>
  <c r="Q90" i="1" s="1"/>
  <c r="O91" i="1"/>
  <c r="O92" i="1"/>
  <c r="O93" i="1"/>
  <c r="P93" i="1" s="1"/>
  <c r="O94" i="1"/>
  <c r="P94" i="1" s="1"/>
  <c r="Q94" i="1" s="1"/>
  <c r="O95" i="1"/>
  <c r="O96" i="1"/>
  <c r="O97" i="1"/>
  <c r="O6" i="1"/>
  <c r="U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Q66" i="1" l="1"/>
  <c r="Q55" i="1"/>
  <c r="Q53" i="1"/>
  <c r="Q48" i="1"/>
  <c r="Q40" i="1"/>
  <c r="Q38" i="1"/>
  <c r="Q22" i="1"/>
  <c r="Q14" i="1"/>
  <c r="Q12" i="1"/>
  <c r="Q10" i="1"/>
  <c r="Q93" i="1"/>
  <c r="Q27" i="1"/>
  <c r="Q7" i="1"/>
  <c r="P46" i="1"/>
  <c r="P59" i="1"/>
  <c r="P89" i="1"/>
  <c r="P21" i="1"/>
  <c r="P44" i="1"/>
  <c r="P63" i="1"/>
  <c r="P34" i="1"/>
  <c r="P30" i="1"/>
  <c r="K64" i="1"/>
  <c r="O64" i="1"/>
  <c r="P37" i="1"/>
  <c r="P39" i="1"/>
  <c r="P45" i="1"/>
  <c r="P54" i="1"/>
  <c r="P70" i="1"/>
  <c r="K50" i="1"/>
  <c r="E5" i="1"/>
  <c r="F5" i="1"/>
  <c r="U93" i="1"/>
  <c r="U85" i="1"/>
  <c r="U77" i="1"/>
  <c r="U69" i="1"/>
  <c r="U61" i="1"/>
  <c r="U53" i="1"/>
  <c r="U45" i="1"/>
  <c r="U37" i="1"/>
  <c r="U29" i="1"/>
  <c r="U21" i="1"/>
  <c r="U13" i="1"/>
  <c r="U97" i="1"/>
  <c r="U89" i="1"/>
  <c r="U81" i="1"/>
  <c r="U73" i="1"/>
  <c r="U65" i="1"/>
  <c r="U57" i="1"/>
  <c r="U49" i="1"/>
  <c r="U41" i="1"/>
  <c r="U33" i="1"/>
  <c r="U25" i="1"/>
  <c r="U17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Q70" i="1" l="1"/>
  <c r="Q45" i="1"/>
  <c r="Q37" i="1"/>
  <c r="Q44" i="1"/>
  <c r="Q21" i="1"/>
  <c r="Q59" i="1"/>
  <c r="Q54" i="1"/>
  <c r="Q39" i="1"/>
  <c r="Q63" i="1"/>
  <c r="Q89" i="1"/>
  <c r="Q46" i="1"/>
  <c r="P64" i="1"/>
  <c r="K5" i="1"/>
  <c r="U64" i="1"/>
  <c r="O5" i="1"/>
  <c r="Q64" i="1" l="1"/>
  <c r="Q5" i="1" s="1"/>
  <c r="AG5" i="1"/>
  <c r="P5" i="1"/>
</calcChain>
</file>

<file path=xl/sharedStrings.xml><?xml version="1.0" encoding="utf-8"?>
<sst xmlns="http://schemas.openxmlformats.org/spreadsheetml/2006/main" count="387" uniqueCount="158">
  <si>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</si>
  <si>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</si>
  <si>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</si>
  <si>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</si>
  <si>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</si>
  <si>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</si>
  <si>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</si>
  <si>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</si>
  <si>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</si>
  <si>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</si>
  <si>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</si>
  <si>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</si>
  <si>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</si>
  <si>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</si>
  <si>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</si>
  <si>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</si>
  <si>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</si>
  <si>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</si>
  <si>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</si>
  <si>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</si>
  <si>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</si>
  <si>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</si>
  <si>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</si>
  <si>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</si>
  <si>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</si>
  <si>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</si>
  <si>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</si>
  <si>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</si>
  <si>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</si>
  <si>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</si>
  <si>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</si>
  <si>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</si>
  <si>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</si>
  <si>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</si>
  <si>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</si>
  <si>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</si>
  <si>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</si>
  <si>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</si>
  <si>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</si>
  <si>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</si>
  <si>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</si>
  <si>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</si>
  <si>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</si>
  <si>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</si>
  <si>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</si>
  <si>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</si>
  <si>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</si>
  <si>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</si>
  <si>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</si>
  <si>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</si>
  <si>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</si>
  <si>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</si>
  <si>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</si>
  <si>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</si>
  <si>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</si>
  <si>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</si>
  <si>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</si>
  <si>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</si>
  <si>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</si>
  <si>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</si>
  <si>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</si>
  <si>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</si>
  <si>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</si>
  <si>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</si>
  <si>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</si>
  <si>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</si>
  <si>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</si>
  <si>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</si>
  <si>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</si>
  <si>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</si>
  <si>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</si>
  <si>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</si>
  <si>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</si>
  <si>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</si>
  <si>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</si>
  <si>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</si>
  <si>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</si>
  <si>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</si>
  <si>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</si>
  <si>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</si>
  <si>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</si>
  <si>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</si>
  <si>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</si>
  <si>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</si>
  <si>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</si>
  <si>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</si>
  <si>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</si>
  <si>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</si>
  <si>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</si>
  <si>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</si>
  <si>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</si>
  <si>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</si>
  <si>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</si>
  <si>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</si>
  <si>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</si>
  <si>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</si>
  <si>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</si>
  <si>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</si>
  <si>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</si>
  <si>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</si>
  <si>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</si>
  <si>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</si>
  <si>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</si>
  <si>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</si>
  <si>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</si>
  <si>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</si>
  <si>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</si>
  <si>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</si>
  <si>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</si>
  <si>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</si>
  <si>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</si>
  <si>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</si>
  <si>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</si>
  <si>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</si>
  <si>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</si>
  <si>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</si>
  <si>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</si>
  <si>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</si>
  <si>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</si>
  <si>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</si>
  <si>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</si>
  <si>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</si>
  <si>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</si>
  <si>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</si>
  <si>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</si>
  <si>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</si>
  <si>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</si>
  <si>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</si>
  <si>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</si>
  <si>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</si>
  <si>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</si>
  <si>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</si>
  <si>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</si>
  <si>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</si>
  <si>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</si>
  <si>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</si>
  <si>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</si>
  <si>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</si>
  <si>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</si>
  <si>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</si>
  <si>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</si>
  <si>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</si>
  <si>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</si>
  <si>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</si>
  <si>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</si>
  <si>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</si>
  <si>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 14,01,25 появилась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</si>
  <si>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</si>
  <si>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21,02,25 списание 4шт. (недостача)</t>
  </si>
  <si>
    <t>необходимо увеличить продажи / есть дубль</t>
  </si>
  <si>
    <t>только под карат</t>
  </si>
  <si>
    <t>карат</t>
  </si>
  <si>
    <t>хватает на остатках</t>
  </si>
  <si>
    <t>не продаются</t>
  </si>
  <si>
    <t>заказ</t>
  </si>
  <si>
    <t>27,02,</t>
  </si>
  <si>
    <t>нет потребности (филиал постоянно обнуляет) / 21,02,25 списание 49шт. (недостача)</t>
  </si>
  <si>
    <t>нет в бланке / 21,02,25 списание 11шт.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</si>
</sst>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7" width="7" style="25" customWidth="1"/>
    <col min="18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3615.5239999999999</v>
      </c>
      <c r="F5" s="4">
        <f>SUM(F6:F493)</f>
        <v>3460.1780000000003</v>
      </c>
      <c r="G5" s="7"/>
      <c r="H5" s="1"/>
      <c r="I5" s="1"/>
      <c r="J5" s="4">
        <f t="shared" ref="J5:R5" si="0">SUM(J6:J493)</f>
        <v>3698.4049999999993</v>
      </c>
      <c r="K5" s="4">
        <f t="shared" si="0"/>
        <v>-82.880999999999929</v>
      </c>
      <c r="L5" s="4">
        <f t="shared" si="0"/>
        <v>0</v>
      </c>
      <c r="M5" s="4">
        <f t="shared" si="0"/>
        <v>0</v>
      </c>
      <c r="N5" s="4">
        <f t="shared" si="0"/>
        <v>1958.3026000000002</v>
      </c>
      <c r="O5" s="4">
        <f t="shared" si="0"/>
        <v>723.10479999999995</v>
      </c>
      <c r="P5" s="4">
        <f t="shared" si="0"/>
        <v>3895.1882000000001</v>
      </c>
      <c r="Q5" s="4">
        <f t="shared" si="0"/>
        <v>3567.5265999999997</v>
      </c>
      <c r="R5" s="4">
        <f t="shared" si="0"/>
        <v>3567</v>
      </c>
      <c r="S5" s="1"/>
      <c r="T5" s="1"/>
      <c r="U5" s="1"/>
      <c r="V5" s="4">
        <f t="shared" ref="V5:AE5" si="1">SUM(V6:V493)</f>
        <v>502.1201999999999</v>
      </c>
      <c r="W5" s="4">
        <f t="shared" si="1"/>
        <v>610.42400000000032</v>
      </c>
      <c r="X5" s="4">
        <f t="shared" si="1"/>
        <v>719.69659999999999</v>
      </c>
      <c r="Y5" s="4">
        <f t="shared" si="1"/>
        <v>473.53040000000016</v>
      </c>
      <c r="Z5" s="4">
        <f t="shared" si="1"/>
        <v>676.86019999999996</v>
      </c>
      <c r="AA5" s="4">
        <f t="shared" si="1"/>
        <v>439.80980000000017</v>
      </c>
      <c r="AB5" s="4">
        <f t="shared" si="1"/>
        <v>554.3839999999999</v>
      </c>
      <c r="AC5" s="4">
        <f t="shared" si="1"/>
        <v>870.35080000000028</v>
      </c>
      <c r="AD5" s="4">
        <f t="shared" si="1"/>
        <v>514.94579999999985</v>
      </c>
      <c r="AE5" s="4">
        <f t="shared" si="1"/>
        <v>667.04099999999971</v>
      </c>
      <c r="AF5" s="1"/>
      <c r="AG5" s="4">
        <f>SUM(AG6:AG493)</f>
        <v>1952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6" si="2">E6-J6</f>
        <v>-1.3</v>
      </c>
      <c r="L6" s="1"/>
      <c r="M6" s="1"/>
      <c r="N6" s="17"/>
      <c r="O6" s="1">
        <f>E6/5</f>
        <v>0</v>
      </c>
      <c r="P6" s="18">
        <v>5</v>
      </c>
      <c r="Q6" s="5">
        <f>P6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0.52</v>
      </c>
      <c r="AF6" s="17" t="s">
        <v>38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17.690000000000001</v>
      </c>
      <c r="D7" s="1">
        <v>53.558</v>
      </c>
      <c r="E7" s="1">
        <v>30.492000000000001</v>
      </c>
      <c r="F7" s="1">
        <v>40.756</v>
      </c>
      <c r="G7" s="7">
        <v>1</v>
      </c>
      <c r="H7" s="1">
        <v>50</v>
      </c>
      <c r="I7" s="1" t="s">
        <v>37</v>
      </c>
      <c r="J7" s="1">
        <v>29.4</v>
      </c>
      <c r="K7" s="1">
        <f t="shared" si="2"/>
        <v>1.0920000000000023</v>
      </c>
      <c r="L7" s="1"/>
      <c r="M7" s="1"/>
      <c r="N7" s="1">
        <v>0</v>
      </c>
      <c r="O7" s="1">
        <f t="shared" ref="O7:O70" si="3">E7/5</f>
        <v>6.0983999999999998</v>
      </c>
      <c r="P7" s="5">
        <f t="shared" ref="P7:P22" si="4">13*O7-N7-F7</f>
        <v>38.523200000000003</v>
      </c>
      <c r="Q7" s="5">
        <f>P7</f>
        <v>38.523200000000003</v>
      </c>
      <c r="R7" s="5">
        <v>39</v>
      </c>
      <c r="S7" s="1"/>
      <c r="T7" s="1">
        <f t="shared" ref="T7:T70" si="5">(F7+N7+Q7)/O7</f>
        <v>13</v>
      </c>
      <c r="U7" s="1">
        <f t="shared" ref="U7:U70" si="6">(F7+N7)/O7</f>
        <v>6.6830644103371375</v>
      </c>
      <c r="V7" s="1">
        <v>3.2120000000000002</v>
      </c>
      <c r="W7" s="1">
        <v>6.4159999999999986</v>
      </c>
      <c r="X7" s="1">
        <v>4.1921999999999997</v>
      </c>
      <c r="Y7" s="1">
        <v>3.052</v>
      </c>
      <c r="Z7" s="1">
        <v>6.2228000000000003</v>
      </c>
      <c r="AA7" s="1">
        <v>3.444</v>
      </c>
      <c r="AB7" s="1">
        <v>8.2550000000000008</v>
      </c>
      <c r="AC7" s="1">
        <v>7.6641999999999992</v>
      </c>
      <c r="AD7" s="1">
        <v>4.8155999999999999</v>
      </c>
      <c r="AE7" s="1">
        <v>2.3538000000000001</v>
      </c>
      <c r="AF7" s="1"/>
      <c r="AG7" s="1">
        <f t="shared" ref="AG7:AG70" si="7">ROUND(G7*Q7,0)</f>
        <v>39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/>
      <c r="D8" s="1">
        <v>52.856000000000002</v>
      </c>
      <c r="E8" s="1">
        <v>51.415999999999997</v>
      </c>
      <c r="F8" s="1">
        <v>1.44</v>
      </c>
      <c r="G8" s="7">
        <v>1</v>
      </c>
      <c r="H8" s="1">
        <v>45</v>
      </c>
      <c r="I8" s="1" t="s">
        <v>37</v>
      </c>
      <c r="J8" s="1">
        <v>48.15</v>
      </c>
      <c r="K8" s="1">
        <f t="shared" si="2"/>
        <v>3.2659999999999982</v>
      </c>
      <c r="L8" s="1"/>
      <c r="M8" s="1"/>
      <c r="N8" s="1">
        <v>65.726799999999997</v>
      </c>
      <c r="O8" s="1">
        <f t="shared" si="3"/>
        <v>10.283199999999999</v>
      </c>
      <c r="P8" s="5">
        <f t="shared" si="4"/>
        <v>66.51479999999998</v>
      </c>
      <c r="Q8" s="5">
        <v>30</v>
      </c>
      <c r="R8" s="5">
        <v>30</v>
      </c>
      <c r="S8" s="1" t="s">
        <v>152</v>
      </c>
      <c r="T8" s="1">
        <f t="shared" si="5"/>
        <v>9.4490819978216898</v>
      </c>
      <c r="U8" s="1">
        <f t="shared" si="6"/>
        <v>6.5317021938696129</v>
      </c>
      <c r="V8" s="1">
        <v>8.7986000000000004</v>
      </c>
      <c r="W8" s="1">
        <v>7.1909999999999998</v>
      </c>
      <c r="X8" s="1">
        <v>4.5941999999999998</v>
      </c>
      <c r="Y8" s="1">
        <v>0</v>
      </c>
      <c r="Z8" s="1">
        <v>4.4143999999999997</v>
      </c>
      <c r="AA8" s="1">
        <v>0.128</v>
      </c>
      <c r="AB8" s="1">
        <v>0.68700000000000006</v>
      </c>
      <c r="AC8" s="1">
        <v>1.3655999999999999</v>
      </c>
      <c r="AD8" s="1">
        <v>1.0900000000000001</v>
      </c>
      <c r="AE8" s="1">
        <v>3.8742000000000001</v>
      </c>
      <c r="AF8" s="1"/>
      <c r="AG8" s="1">
        <f t="shared" si="7"/>
        <v>30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17"/>
      <c r="O9" s="1">
        <f t="shared" si="3"/>
        <v>0</v>
      </c>
      <c r="P9" s="18">
        <v>10</v>
      </c>
      <c r="Q9" s="5">
        <f t="shared" ref="Q9:Q71" si="8">P9</f>
        <v>10</v>
      </c>
      <c r="R9" s="5">
        <v>10</v>
      </c>
      <c r="S9" s="1"/>
      <c r="T9" s="1" t="e">
        <f t="shared" si="5"/>
        <v>#DIV/0!</v>
      </c>
      <c r="U9" s="1" t="e">
        <f t="shared" si="6"/>
        <v>#DIV/0!</v>
      </c>
      <c r="V9" s="1">
        <v>0</v>
      </c>
      <c r="W9" s="1">
        <v>-0.4</v>
      </c>
      <c r="X9" s="1">
        <v>-0.2</v>
      </c>
      <c r="Y9" s="1">
        <v>-0.8</v>
      </c>
      <c r="Z9" s="1">
        <v>-1.6</v>
      </c>
      <c r="AA9" s="1">
        <v>-0.4</v>
      </c>
      <c r="AB9" s="1">
        <v>-1</v>
      </c>
      <c r="AC9" s="1">
        <v>3.2</v>
      </c>
      <c r="AD9" s="1">
        <v>4.4000000000000004</v>
      </c>
      <c r="AE9" s="1">
        <v>3.2</v>
      </c>
      <c r="AF9" s="17" t="s">
        <v>43</v>
      </c>
      <c r="AG9" s="1">
        <f t="shared" si="7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377</v>
      </c>
      <c r="D10" s="1">
        <v>2</v>
      </c>
      <c r="E10" s="1">
        <v>192</v>
      </c>
      <c r="F10" s="1">
        <v>169</v>
      </c>
      <c r="G10" s="7">
        <v>0.4</v>
      </c>
      <c r="H10" s="1">
        <v>50</v>
      </c>
      <c r="I10" s="1" t="s">
        <v>37</v>
      </c>
      <c r="J10" s="1">
        <v>210</v>
      </c>
      <c r="K10" s="1">
        <f t="shared" si="2"/>
        <v>-18</v>
      </c>
      <c r="L10" s="1"/>
      <c r="M10" s="1"/>
      <c r="N10" s="1">
        <v>46.800000000000011</v>
      </c>
      <c r="O10" s="1">
        <f t="shared" si="3"/>
        <v>38.4</v>
      </c>
      <c r="P10" s="5">
        <f t="shared" si="4"/>
        <v>283.39999999999998</v>
      </c>
      <c r="Q10" s="5">
        <f t="shared" si="8"/>
        <v>283.39999999999998</v>
      </c>
      <c r="R10" s="5">
        <v>283</v>
      </c>
      <c r="S10" s="1"/>
      <c r="T10" s="1">
        <f t="shared" si="5"/>
        <v>13</v>
      </c>
      <c r="U10" s="1">
        <f t="shared" si="6"/>
        <v>5.619791666666667</v>
      </c>
      <c r="V10" s="1">
        <v>32.6</v>
      </c>
      <c r="W10" s="1">
        <v>21.2</v>
      </c>
      <c r="X10" s="1">
        <v>48</v>
      </c>
      <c r="Y10" s="1">
        <v>28</v>
      </c>
      <c r="Z10" s="1">
        <v>42.2</v>
      </c>
      <c r="AA10" s="1">
        <v>29.8</v>
      </c>
      <c r="AB10" s="1">
        <v>39</v>
      </c>
      <c r="AC10" s="1">
        <v>47.8</v>
      </c>
      <c r="AD10" s="1">
        <v>18.600000000000001</v>
      </c>
      <c r="AE10" s="1">
        <v>45</v>
      </c>
      <c r="AF10" s="1"/>
      <c r="AG10" s="1">
        <f t="shared" si="7"/>
        <v>113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12</v>
      </c>
      <c r="D11" s="1"/>
      <c r="E11" s="1"/>
      <c r="F11" s="1">
        <v>10</v>
      </c>
      <c r="G11" s="7">
        <v>0.5</v>
      </c>
      <c r="H11" s="1">
        <v>31</v>
      </c>
      <c r="I11" s="1" t="s">
        <v>37</v>
      </c>
      <c r="J11" s="1">
        <v>2</v>
      </c>
      <c r="K11" s="1">
        <f t="shared" si="2"/>
        <v>-2</v>
      </c>
      <c r="L11" s="1"/>
      <c r="M11" s="1"/>
      <c r="N11" s="1">
        <v>0</v>
      </c>
      <c r="O11" s="1">
        <f t="shared" si="3"/>
        <v>0</v>
      </c>
      <c r="P11" s="5"/>
      <c r="Q11" s="5">
        <f t="shared" si="8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-0.2</v>
      </c>
      <c r="W11" s="1">
        <v>0</v>
      </c>
      <c r="X11" s="1">
        <v>0.8</v>
      </c>
      <c r="Y11" s="1">
        <v>0.4</v>
      </c>
      <c r="Z11" s="1">
        <v>0</v>
      </c>
      <c r="AA11" s="1">
        <v>-0.6</v>
      </c>
      <c r="AB11" s="1">
        <v>0</v>
      </c>
      <c r="AC11" s="1">
        <v>0.8</v>
      </c>
      <c r="AD11" s="1">
        <v>1</v>
      </c>
      <c r="AE11" s="1">
        <v>0</v>
      </c>
      <c r="AF11" s="23" t="s">
        <v>51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279</v>
      </c>
      <c r="D12" s="1">
        <v>2</v>
      </c>
      <c r="E12" s="1">
        <v>108</v>
      </c>
      <c r="F12" s="1">
        <v>164</v>
      </c>
      <c r="G12" s="7">
        <v>0.45</v>
      </c>
      <c r="H12" s="1">
        <v>45</v>
      </c>
      <c r="I12" s="1" t="s">
        <v>37</v>
      </c>
      <c r="J12" s="1">
        <v>117</v>
      </c>
      <c r="K12" s="1">
        <f t="shared" si="2"/>
        <v>-9</v>
      </c>
      <c r="L12" s="1"/>
      <c r="M12" s="1"/>
      <c r="N12" s="1">
        <v>0</v>
      </c>
      <c r="O12" s="1">
        <f t="shared" si="3"/>
        <v>21.6</v>
      </c>
      <c r="P12" s="5">
        <f t="shared" si="4"/>
        <v>116.80000000000001</v>
      </c>
      <c r="Q12" s="5">
        <f t="shared" si="8"/>
        <v>116.80000000000001</v>
      </c>
      <c r="R12" s="5">
        <v>117</v>
      </c>
      <c r="S12" s="1"/>
      <c r="T12" s="1">
        <f t="shared" si="5"/>
        <v>13</v>
      </c>
      <c r="U12" s="1">
        <f t="shared" si="6"/>
        <v>7.5925925925925917</v>
      </c>
      <c r="V12" s="1">
        <v>18</v>
      </c>
      <c r="W12" s="1">
        <v>21.4</v>
      </c>
      <c r="X12" s="1">
        <v>37.200000000000003</v>
      </c>
      <c r="Y12" s="1">
        <v>12.2</v>
      </c>
      <c r="Z12" s="1">
        <v>27.8</v>
      </c>
      <c r="AA12" s="1">
        <v>21.6</v>
      </c>
      <c r="AB12" s="1">
        <v>27</v>
      </c>
      <c r="AC12" s="1">
        <v>27.6</v>
      </c>
      <c r="AD12" s="1">
        <v>21.4</v>
      </c>
      <c r="AE12" s="1">
        <v>28.8</v>
      </c>
      <c r="AF12" s="1"/>
      <c r="AG12" s="1">
        <f t="shared" si="7"/>
        <v>53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83</v>
      </c>
      <c r="D13" s="1"/>
      <c r="E13" s="1">
        <v>17</v>
      </c>
      <c r="F13" s="1">
        <v>66</v>
      </c>
      <c r="G13" s="7">
        <v>0.33</v>
      </c>
      <c r="H13" s="1" t="e">
        <v>#N/A</v>
      </c>
      <c r="I13" s="1" t="s">
        <v>37</v>
      </c>
      <c r="J13" s="1">
        <v>17</v>
      </c>
      <c r="K13" s="1">
        <f t="shared" si="2"/>
        <v>0</v>
      </c>
      <c r="L13" s="1"/>
      <c r="M13" s="1"/>
      <c r="N13" s="1">
        <v>0</v>
      </c>
      <c r="O13" s="1">
        <f t="shared" si="3"/>
        <v>3.4</v>
      </c>
      <c r="P13" s="5"/>
      <c r="Q13" s="5">
        <f t="shared" si="8"/>
        <v>0</v>
      </c>
      <c r="R13" s="5"/>
      <c r="S13" s="1"/>
      <c r="T13" s="1">
        <f t="shared" si="5"/>
        <v>19.411764705882355</v>
      </c>
      <c r="U13" s="1">
        <f t="shared" si="6"/>
        <v>19.411764705882355</v>
      </c>
      <c r="V13" s="1">
        <v>2.6</v>
      </c>
      <c r="W13" s="1">
        <v>4.5999999999999996</v>
      </c>
      <c r="X13" s="1">
        <v>7</v>
      </c>
      <c r="Y13" s="1">
        <v>0</v>
      </c>
      <c r="Z13" s="1">
        <v>0.4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4" t="s">
        <v>144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239</v>
      </c>
      <c r="D14" s="1">
        <v>2</v>
      </c>
      <c r="E14" s="1">
        <v>99</v>
      </c>
      <c r="F14" s="1">
        <v>132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2"/>
        <v>-10</v>
      </c>
      <c r="L14" s="1"/>
      <c r="M14" s="1"/>
      <c r="N14" s="1">
        <v>21</v>
      </c>
      <c r="O14" s="1">
        <f t="shared" si="3"/>
        <v>19.8</v>
      </c>
      <c r="P14" s="5">
        <f t="shared" si="4"/>
        <v>104.40000000000003</v>
      </c>
      <c r="Q14" s="5">
        <f t="shared" si="8"/>
        <v>104.40000000000003</v>
      </c>
      <c r="R14" s="5">
        <v>104</v>
      </c>
      <c r="S14" s="1"/>
      <c r="T14" s="1">
        <f t="shared" si="5"/>
        <v>13.000000000000002</v>
      </c>
      <c r="U14" s="1">
        <f t="shared" si="6"/>
        <v>7.7272727272727266</v>
      </c>
      <c r="V14" s="1">
        <v>20</v>
      </c>
      <c r="W14" s="1">
        <v>21.4</v>
      </c>
      <c r="X14" s="1">
        <v>26.6</v>
      </c>
      <c r="Y14" s="1">
        <v>42</v>
      </c>
      <c r="Z14" s="1">
        <v>24.8</v>
      </c>
      <c r="AA14" s="1">
        <v>31.2</v>
      </c>
      <c r="AB14" s="1">
        <v>26</v>
      </c>
      <c r="AC14" s="1">
        <v>33.200000000000003</v>
      </c>
      <c r="AD14" s="1">
        <v>21</v>
      </c>
      <c r="AE14" s="1">
        <v>27</v>
      </c>
      <c r="AF14" s="1"/>
      <c r="AG14" s="1">
        <f t="shared" si="7"/>
        <v>47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24</v>
      </c>
      <c r="D15" s="1">
        <v>26</v>
      </c>
      <c r="E15" s="1">
        <v>9</v>
      </c>
      <c r="F15" s="1">
        <v>37</v>
      </c>
      <c r="G15" s="7">
        <v>0.5</v>
      </c>
      <c r="H15" s="1">
        <v>40</v>
      </c>
      <c r="I15" s="1" t="s">
        <v>37</v>
      </c>
      <c r="J15" s="1">
        <v>13</v>
      </c>
      <c r="K15" s="1">
        <f t="shared" si="2"/>
        <v>-4</v>
      </c>
      <c r="L15" s="1"/>
      <c r="M15" s="1"/>
      <c r="N15" s="1">
        <v>0</v>
      </c>
      <c r="O15" s="1">
        <f t="shared" si="3"/>
        <v>1.8</v>
      </c>
      <c r="P15" s="5"/>
      <c r="Q15" s="5">
        <f t="shared" si="8"/>
        <v>0</v>
      </c>
      <c r="R15" s="5"/>
      <c r="S15" s="1"/>
      <c r="T15" s="1">
        <f t="shared" si="5"/>
        <v>20.555555555555554</v>
      </c>
      <c r="U15" s="1">
        <f t="shared" si="6"/>
        <v>20.555555555555554</v>
      </c>
      <c r="V15" s="1">
        <v>3.8</v>
      </c>
      <c r="W15" s="1">
        <v>5.2</v>
      </c>
      <c r="X15" s="1">
        <v>0</v>
      </c>
      <c r="Y15" s="1">
        <v>7.2</v>
      </c>
      <c r="Z15" s="1">
        <v>-0.2</v>
      </c>
      <c r="AA15" s="1">
        <v>3.8</v>
      </c>
      <c r="AB15" s="1">
        <v>5</v>
      </c>
      <c r="AC15" s="1">
        <v>5.4</v>
      </c>
      <c r="AD15" s="1">
        <v>1.2</v>
      </c>
      <c r="AE15" s="1">
        <v>4</v>
      </c>
      <c r="AF15" s="23" t="s">
        <v>51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33</v>
      </c>
      <c r="D16" s="1"/>
      <c r="E16" s="1">
        <v>6</v>
      </c>
      <c r="F16" s="1">
        <v>23</v>
      </c>
      <c r="G16" s="7">
        <v>0.4</v>
      </c>
      <c r="H16" s="1">
        <v>50</v>
      </c>
      <c r="I16" s="1" t="s">
        <v>37</v>
      </c>
      <c r="J16" s="1">
        <v>9</v>
      </c>
      <c r="K16" s="1">
        <f t="shared" si="2"/>
        <v>-3</v>
      </c>
      <c r="L16" s="1"/>
      <c r="M16" s="1"/>
      <c r="N16" s="1">
        <v>0</v>
      </c>
      <c r="O16" s="1">
        <f t="shared" si="3"/>
        <v>1.2</v>
      </c>
      <c r="P16" s="5"/>
      <c r="Q16" s="5">
        <f t="shared" si="8"/>
        <v>0</v>
      </c>
      <c r="R16" s="5"/>
      <c r="S16" s="1"/>
      <c r="T16" s="1">
        <f t="shared" si="5"/>
        <v>19.166666666666668</v>
      </c>
      <c r="U16" s="1">
        <f t="shared" si="6"/>
        <v>19.166666666666668</v>
      </c>
      <c r="V16" s="1">
        <v>0.4</v>
      </c>
      <c r="W16" s="1">
        <v>1</v>
      </c>
      <c r="X16" s="1">
        <v>1.4</v>
      </c>
      <c r="Y16" s="1">
        <v>0.6</v>
      </c>
      <c r="Z16" s="1">
        <v>2.8</v>
      </c>
      <c r="AA16" s="1">
        <v>0.4</v>
      </c>
      <c r="AB16" s="1">
        <v>1</v>
      </c>
      <c r="AC16" s="1">
        <v>2.2000000000000002</v>
      </c>
      <c r="AD16" s="1">
        <v>2</v>
      </c>
      <c r="AE16" s="1">
        <v>1.2</v>
      </c>
      <c r="AF16" s="23" t="s">
        <v>51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48</v>
      </c>
      <c r="D17" s="1">
        <v>135</v>
      </c>
      <c r="E17" s="1">
        <v>7</v>
      </c>
      <c r="F17" s="1">
        <v>150</v>
      </c>
      <c r="G17" s="7">
        <v>0.17</v>
      </c>
      <c r="H17" s="1">
        <v>180</v>
      </c>
      <c r="I17" s="1" t="s">
        <v>37</v>
      </c>
      <c r="J17" s="1">
        <v>7</v>
      </c>
      <c r="K17" s="1">
        <f t="shared" si="2"/>
        <v>0</v>
      </c>
      <c r="L17" s="1"/>
      <c r="M17" s="1"/>
      <c r="N17" s="1">
        <v>0</v>
      </c>
      <c r="O17" s="1">
        <f t="shared" si="3"/>
        <v>1.4</v>
      </c>
      <c r="P17" s="5"/>
      <c r="Q17" s="5">
        <f t="shared" si="8"/>
        <v>0</v>
      </c>
      <c r="R17" s="5"/>
      <c r="S17" s="1"/>
      <c r="T17" s="1">
        <f t="shared" si="5"/>
        <v>107.14285714285715</v>
      </c>
      <c r="U17" s="1">
        <f t="shared" si="6"/>
        <v>107.14285714285715</v>
      </c>
      <c r="V17" s="1">
        <v>1.2</v>
      </c>
      <c r="W17" s="1">
        <v>4.5999999999999996</v>
      </c>
      <c r="X17" s="1">
        <v>1.8</v>
      </c>
      <c r="Y17" s="1">
        <v>0</v>
      </c>
      <c r="Z17" s="1">
        <v>4.2</v>
      </c>
      <c r="AA17" s="1">
        <v>1</v>
      </c>
      <c r="AB17" s="1">
        <v>2.5</v>
      </c>
      <c r="AC17" s="1">
        <v>1.2</v>
      </c>
      <c r="AD17" s="1">
        <v>2.4</v>
      </c>
      <c r="AE17" s="1">
        <v>1</v>
      </c>
      <c r="AF17" s="23" t="s">
        <v>51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15</v>
      </c>
      <c r="D18" s="1">
        <v>11</v>
      </c>
      <c r="E18" s="1"/>
      <c r="F18" s="1">
        <v>11</v>
      </c>
      <c r="G18" s="7">
        <v>0.45</v>
      </c>
      <c r="H18" s="1">
        <v>50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0.2</v>
      </c>
      <c r="X18" s="1">
        <v>0</v>
      </c>
      <c r="Y18" s="1">
        <v>-0.2</v>
      </c>
      <c r="Z18" s="1">
        <v>-0.2</v>
      </c>
      <c r="AA18" s="1">
        <v>1.4</v>
      </c>
      <c r="AB18" s="1">
        <v>0</v>
      </c>
      <c r="AC18" s="1">
        <v>0.2</v>
      </c>
      <c r="AD18" s="1">
        <v>0.6</v>
      </c>
      <c r="AE18" s="1">
        <v>0.2</v>
      </c>
      <c r="AF18" s="24" t="s">
        <v>145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16</v>
      </c>
      <c r="D19" s="1">
        <v>42</v>
      </c>
      <c r="E19" s="1">
        <v>11</v>
      </c>
      <c r="F19" s="1">
        <v>46</v>
      </c>
      <c r="G19" s="7">
        <v>0.3</v>
      </c>
      <c r="H19" s="1">
        <v>40</v>
      </c>
      <c r="I19" s="1" t="s">
        <v>37</v>
      </c>
      <c r="J19" s="1">
        <v>12</v>
      </c>
      <c r="K19" s="1">
        <f t="shared" si="2"/>
        <v>-1</v>
      </c>
      <c r="L19" s="1"/>
      <c r="M19" s="1"/>
      <c r="N19" s="1">
        <v>0</v>
      </c>
      <c r="O19" s="1">
        <f t="shared" si="3"/>
        <v>2.2000000000000002</v>
      </c>
      <c r="P19" s="5"/>
      <c r="Q19" s="5">
        <f t="shared" si="8"/>
        <v>0</v>
      </c>
      <c r="R19" s="5"/>
      <c r="S19" s="1"/>
      <c r="T19" s="1">
        <f t="shared" si="5"/>
        <v>20.909090909090907</v>
      </c>
      <c r="U19" s="1">
        <f t="shared" si="6"/>
        <v>20.909090909090907</v>
      </c>
      <c r="V19" s="1">
        <v>2.2000000000000002</v>
      </c>
      <c r="W19" s="1">
        <v>5.4</v>
      </c>
      <c r="X19" s="1">
        <v>3.4</v>
      </c>
      <c r="Y19" s="1">
        <v>4</v>
      </c>
      <c r="Z19" s="1">
        <v>2.2000000000000002</v>
      </c>
      <c r="AA19" s="1">
        <v>1.2</v>
      </c>
      <c r="AB19" s="1">
        <v>-0.5</v>
      </c>
      <c r="AC19" s="1">
        <v>4.4000000000000004</v>
      </c>
      <c r="AD19" s="1">
        <v>0.8</v>
      </c>
      <c r="AE19" s="1">
        <v>4.5999999999999996</v>
      </c>
      <c r="AF19" s="23" t="s">
        <v>51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>
        <v>28</v>
      </c>
      <c r="D20" s="1"/>
      <c r="E20" s="1">
        <v>3</v>
      </c>
      <c r="F20" s="1">
        <v>25</v>
      </c>
      <c r="G20" s="7">
        <v>0.4</v>
      </c>
      <c r="H20" s="1" t="e">
        <v>#N/A</v>
      </c>
      <c r="I20" s="1" t="s">
        <v>37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3"/>
        <v>0.6</v>
      </c>
      <c r="P20" s="5"/>
      <c r="Q20" s="5">
        <f t="shared" si="8"/>
        <v>0</v>
      </c>
      <c r="R20" s="5"/>
      <c r="S20" s="1"/>
      <c r="T20" s="1">
        <f t="shared" si="5"/>
        <v>41.666666666666671</v>
      </c>
      <c r="U20" s="1">
        <f t="shared" si="6"/>
        <v>41.666666666666671</v>
      </c>
      <c r="V20" s="1">
        <v>0.4</v>
      </c>
      <c r="W20" s="1">
        <v>1</v>
      </c>
      <c r="X20" s="1">
        <v>2.4</v>
      </c>
      <c r="Y20" s="1">
        <v>1.2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4" t="s">
        <v>146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42</v>
      </c>
      <c r="C21" s="1">
        <v>20</v>
      </c>
      <c r="D21" s="1">
        <v>156</v>
      </c>
      <c r="E21" s="20">
        <f>10+E95</f>
        <v>143</v>
      </c>
      <c r="F21" s="20">
        <f>164+F95</f>
        <v>13</v>
      </c>
      <c r="G21" s="7">
        <v>0.35</v>
      </c>
      <c r="H21" s="1">
        <v>40</v>
      </c>
      <c r="I21" s="1" t="s">
        <v>37</v>
      </c>
      <c r="J21" s="1">
        <v>14</v>
      </c>
      <c r="K21" s="1">
        <f t="shared" si="2"/>
        <v>129</v>
      </c>
      <c r="L21" s="1"/>
      <c r="M21" s="1"/>
      <c r="N21" s="1">
        <v>40</v>
      </c>
      <c r="O21" s="1">
        <f t="shared" si="3"/>
        <v>28.6</v>
      </c>
      <c r="P21" s="5">
        <f>9*O21-N21-F21</f>
        <v>204.40000000000003</v>
      </c>
      <c r="Q21" s="5">
        <f t="shared" si="8"/>
        <v>204.40000000000003</v>
      </c>
      <c r="R21" s="5">
        <v>204</v>
      </c>
      <c r="S21" s="1"/>
      <c r="T21" s="1">
        <f t="shared" si="5"/>
        <v>9</v>
      </c>
      <c r="U21" s="1">
        <f t="shared" si="6"/>
        <v>1.8531468531468531</v>
      </c>
      <c r="V21" s="1">
        <v>10.4</v>
      </c>
      <c r="W21" s="1">
        <v>12.2</v>
      </c>
      <c r="X21" s="1">
        <v>3</v>
      </c>
      <c r="Y21" s="1">
        <v>7.2</v>
      </c>
      <c r="Z21" s="1">
        <v>4.8</v>
      </c>
      <c r="AA21" s="1">
        <v>7</v>
      </c>
      <c r="AB21" s="1">
        <v>6.5</v>
      </c>
      <c r="AC21" s="1">
        <v>5.2</v>
      </c>
      <c r="AD21" s="1">
        <v>3.4</v>
      </c>
      <c r="AE21" s="1">
        <v>8.6</v>
      </c>
      <c r="AF21" s="1"/>
      <c r="AG21" s="1">
        <f t="shared" si="7"/>
        <v>72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42</v>
      </c>
      <c r="C22" s="1">
        <v>61</v>
      </c>
      <c r="D22" s="1"/>
      <c r="E22" s="1">
        <v>28</v>
      </c>
      <c r="F22" s="1">
        <v>33</v>
      </c>
      <c r="G22" s="7">
        <v>0.17</v>
      </c>
      <c r="H22" s="1">
        <v>120</v>
      </c>
      <c r="I22" s="1" t="s">
        <v>37</v>
      </c>
      <c r="J22" s="1">
        <v>28</v>
      </c>
      <c r="K22" s="1">
        <f t="shared" si="2"/>
        <v>0</v>
      </c>
      <c r="L22" s="1"/>
      <c r="M22" s="1"/>
      <c r="N22" s="1">
        <v>0</v>
      </c>
      <c r="O22" s="1">
        <f t="shared" si="3"/>
        <v>5.6</v>
      </c>
      <c r="P22" s="5">
        <f t="shared" si="4"/>
        <v>39.799999999999997</v>
      </c>
      <c r="Q22" s="5">
        <f t="shared" si="8"/>
        <v>39.799999999999997</v>
      </c>
      <c r="R22" s="5">
        <v>40</v>
      </c>
      <c r="S22" s="1"/>
      <c r="T22" s="1">
        <f t="shared" si="5"/>
        <v>13</v>
      </c>
      <c r="U22" s="1">
        <f t="shared" si="6"/>
        <v>5.8928571428571432</v>
      </c>
      <c r="V22" s="1">
        <v>3.4</v>
      </c>
      <c r="W22" s="1">
        <v>4.4000000000000004</v>
      </c>
      <c r="X22" s="1">
        <v>7</v>
      </c>
      <c r="Y22" s="1">
        <v>3</v>
      </c>
      <c r="Z22" s="1">
        <v>8.6</v>
      </c>
      <c r="AA22" s="1">
        <v>4</v>
      </c>
      <c r="AB22" s="1">
        <v>2.5</v>
      </c>
      <c r="AC22" s="1">
        <v>7</v>
      </c>
      <c r="AD22" s="1">
        <v>6</v>
      </c>
      <c r="AE22" s="1">
        <v>4.8</v>
      </c>
      <c r="AF22" s="1"/>
      <c r="AG22" s="1">
        <f t="shared" si="7"/>
        <v>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58</v>
      </c>
      <c r="B23" s="13" t="s">
        <v>42</v>
      </c>
      <c r="C23" s="13">
        <v>49</v>
      </c>
      <c r="D23" s="13"/>
      <c r="E23" s="13"/>
      <c r="F23" s="13"/>
      <c r="G23" s="14">
        <v>0</v>
      </c>
      <c r="H23" s="13">
        <v>120</v>
      </c>
      <c r="I23" s="13" t="s">
        <v>37</v>
      </c>
      <c r="J23" s="13">
        <v>8</v>
      </c>
      <c r="K23" s="13">
        <f t="shared" si="2"/>
        <v>-8</v>
      </c>
      <c r="L23" s="13"/>
      <c r="M23" s="13"/>
      <c r="N23" s="13">
        <v>0</v>
      </c>
      <c r="O23" s="13">
        <f t="shared" si="3"/>
        <v>0</v>
      </c>
      <c r="P23" s="15">
        <v>10</v>
      </c>
      <c r="Q23" s="15">
        <v>0</v>
      </c>
      <c r="R23" s="15">
        <v>0</v>
      </c>
      <c r="S23" s="13" t="s">
        <v>153</v>
      </c>
      <c r="T23" s="1" t="e">
        <f t="shared" si="5"/>
        <v>#DIV/0!</v>
      </c>
      <c r="U23" s="13" t="e">
        <f t="shared" si="6"/>
        <v>#DIV/0!</v>
      </c>
      <c r="V23" s="13">
        <v>0</v>
      </c>
      <c r="W23" s="13">
        <v>0</v>
      </c>
      <c r="X23" s="13">
        <v>0</v>
      </c>
      <c r="Y23" s="13">
        <v>0</v>
      </c>
      <c r="Z23" s="13">
        <v>-1</v>
      </c>
      <c r="AA23" s="13">
        <v>0</v>
      </c>
      <c r="AB23" s="13">
        <v>0</v>
      </c>
      <c r="AC23" s="13">
        <v>0</v>
      </c>
      <c r="AD23" s="13">
        <v>-0.8</v>
      </c>
      <c r="AE23" s="13">
        <v>0.4</v>
      </c>
      <c r="AF23" s="16" t="s">
        <v>156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59</v>
      </c>
      <c r="B24" s="10" t="s">
        <v>42</v>
      </c>
      <c r="C24" s="10">
        <v>-1</v>
      </c>
      <c r="D24" s="10"/>
      <c r="E24" s="10"/>
      <c r="F24" s="20">
        <v>-1</v>
      </c>
      <c r="G24" s="11">
        <v>0</v>
      </c>
      <c r="H24" s="10" t="e">
        <v>#N/A</v>
      </c>
      <c r="I24" s="10" t="s">
        <v>60</v>
      </c>
      <c r="J24" s="10"/>
      <c r="K24" s="10">
        <f t="shared" si="2"/>
        <v>0</v>
      </c>
      <c r="L24" s="10"/>
      <c r="M24" s="10"/>
      <c r="N24" s="10">
        <v>0</v>
      </c>
      <c r="O24" s="10">
        <f t="shared" si="3"/>
        <v>0</v>
      </c>
      <c r="P24" s="12"/>
      <c r="Q24" s="5">
        <f t="shared" si="8"/>
        <v>0</v>
      </c>
      <c r="R24" s="12"/>
      <c r="S24" s="10"/>
      <c r="T24" s="1" t="e">
        <f t="shared" si="5"/>
        <v>#DIV/0!</v>
      </c>
      <c r="U24" s="10" t="e">
        <f t="shared" si="6"/>
        <v>#DIV/0!</v>
      </c>
      <c r="V24" s="10">
        <v>0.2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 t="s">
        <v>61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42</v>
      </c>
      <c r="C25" s="1">
        <v>20</v>
      </c>
      <c r="D25" s="1"/>
      <c r="E25" s="1">
        <v>5</v>
      </c>
      <c r="F25" s="1">
        <v>15</v>
      </c>
      <c r="G25" s="7">
        <v>0.35</v>
      </c>
      <c r="H25" s="1">
        <v>45</v>
      </c>
      <c r="I25" s="1" t="s">
        <v>37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3"/>
        <v>1</v>
      </c>
      <c r="P25" s="5"/>
      <c r="Q25" s="5">
        <f t="shared" si="8"/>
        <v>0</v>
      </c>
      <c r="R25" s="5"/>
      <c r="S25" s="1"/>
      <c r="T25" s="1">
        <f t="shared" si="5"/>
        <v>15</v>
      </c>
      <c r="U25" s="1">
        <f t="shared" si="6"/>
        <v>15</v>
      </c>
      <c r="V25" s="1">
        <v>1.6</v>
      </c>
      <c r="W25" s="1">
        <v>1</v>
      </c>
      <c r="X25" s="1">
        <v>0.6</v>
      </c>
      <c r="Y25" s="1">
        <v>-1.2</v>
      </c>
      <c r="Z25" s="1">
        <v>2.2000000000000002</v>
      </c>
      <c r="AA25" s="1">
        <v>-0.8</v>
      </c>
      <c r="AB25" s="1">
        <v>0.5</v>
      </c>
      <c r="AC25" s="1">
        <v>2.4</v>
      </c>
      <c r="AD25" s="1">
        <v>2.6</v>
      </c>
      <c r="AE25" s="1">
        <v>1.2</v>
      </c>
      <c r="AF25" s="23" t="s">
        <v>51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42</v>
      </c>
      <c r="C26" s="1">
        <v>5</v>
      </c>
      <c r="D26" s="1">
        <v>24</v>
      </c>
      <c r="E26" s="1">
        <v>6</v>
      </c>
      <c r="F26" s="1">
        <v>22</v>
      </c>
      <c r="G26" s="7">
        <v>0.35</v>
      </c>
      <c r="H26" s="1">
        <v>45</v>
      </c>
      <c r="I26" s="1" t="s">
        <v>37</v>
      </c>
      <c r="J26" s="1">
        <v>7</v>
      </c>
      <c r="K26" s="1">
        <f t="shared" si="2"/>
        <v>-1</v>
      </c>
      <c r="L26" s="1"/>
      <c r="M26" s="1"/>
      <c r="N26" s="1">
        <v>0</v>
      </c>
      <c r="O26" s="1">
        <f t="shared" si="3"/>
        <v>1.2</v>
      </c>
      <c r="P26" s="5"/>
      <c r="Q26" s="5">
        <f t="shared" si="8"/>
        <v>0</v>
      </c>
      <c r="R26" s="5"/>
      <c r="S26" s="1"/>
      <c r="T26" s="1">
        <f t="shared" si="5"/>
        <v>18.333333333333336</v>
      </c>
      <c r="U26" s="1">
        <f t="shared" si="6"/>
        <v>18.333333333333336</v>
      </c>
      <c r="V26" s="1">
        <v>1.4</v>
      </c>
      <c r="W26" s="1">
        <v>2.6</v>
      </c>
      <c r="X26" s="1">
        <v>1.4</v>
      </c>
      <c r="Y26" s="1">
        <v>-0.4</v>
      </c>
      <c r="Z26" s="1">
        <v>1</v>
      </c>
      <c r="AA26" s="1">
        <v>-1.6</v>
      </c>
      <c r="AB26" s="1">
        <v>0</v>
      </c>
      <c r="AC26" s="1">
        <v>0.2</v>
      </c>
      <c r="AD26" s="1">
        <v>1.2</v>
      </c>
      <c r="AE26" s="1">
        <v>1</v>
      </c>
      <c r="AF26" s="24" t="s">
        <v>84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42</v>
      </c>
      <c r="C27" s="1">
        <v>10</v>
      </c>
      <c r="D27" s="1">
        <v>24</v>
      </c>
      <c r="E27" s="1">
        <v>12</v>
      </c>
      <c r="F27" s="1">
        <v>21</v>
      </c>
      <c r="G27" s="7">
        <v>0.35</v>
      </c>
      <c r="H27" s="1">
        <v>45</v>
      </c>
      <c r="I27" s="1" t="s">
        <v>37</v>
      </c>
      <c r="J27" s="1">
        <v>15</v>
      </c>
      <c r="K27" s="1">
        <f t="shared" si="2"/>
        <v>-3</v>
      </c>
      <c r="L27" s="1"/>
      <c r="M27" s="1"/>
      <c r="N27" s="1">
        <v>0</v>
      </c>
      <c r="O27" s="1">
        <f t="shared" si="3"/>
        <v>2.4</v>
      </c>
      <c r="P27" s="5">
        <f t="shared" ref="P27:P30" si="9">13*O27-N27-F27</f>
        <v>10.199999999999999</v>
      </c>
      <c r="Q27" s="5">
        <f t="shared" si="8"/>
        <v>10.199999999999999</v>
      </c>
      <c r="R27" s="5">
        <v>10</v>
      </c>
      <c r="S27" s="1"/>
      <c r="T27" s="1">
        <f t="shared" si="5"/>
        <v>13</v>
      </c>
      <c r="U27" s="1">
        <f t="shared" si="6"/>
        <v>8.75</v>
      </c>
      <c r="V27" s="1">
        <v>2</v>
      </c>
      <c r="W27" s="1">
        <v>3.4</v>
      </c>
      <c r="X27" s="1">
        <v>-0.4</v>
      </c>
      <c r="Y27" s="1">
        <v>1.6</v>
      </c>
      <c r="Z27" s="1">
        <v>-0.6</v>
      </c>
      <c r="AA27" s="1">
        <v>-0.6</v>
      </c>
      <c r="AB27" s="1">
        <v>-0.5</v>
      </c>
      <c r="AC27" s="1">
        <v>6.2</v>
      </c>
      <c r="AD27" s="1">
        <v>-0.4</v>
      </c>
      <c r="AE27" s="1">
        <v>-2.8</v>
      </c>
      <c r="AF27" s="1"/>
      <c r="AG27" s="1">
        <f t="shared" si="7"/>
        <v>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/>
      <c r="D28" s="1">
        <v>346.33499999999998</v>
      </c>
      <c r="E28" s="1">
        <v>333.35500000000002</v>
      </c>
      <c r="F28" s="1">
        <v>9.9700000000000006</v>
      </c>
      <c r="G28" s="7">
        <v>1</v>
      </c>
      <c r="H28" s="1">
        <v>50</v>
      </c>
      <c r="I28" s="1" t="s">
        <v>37</v>
      </c>
      <c r="J28" s="1">
        <v>342.9</v>
      </c>
      <c r="K28" s="1">
        <f t="shared" si="2"/>
        <v>-9.5449999999999591</v>
      </c>
      <c r="L28" s="1"/>
      <c r="M28" s="1"/>
      <c r="N28" s="1">
        <v>200</v>
      </c>
      <c r="O28" s="1">
        <f t="shared" si="3"/>
        <v>66.671000000000006</v>
      </c>
      <c r="P28" s="5">
        <f>11*O28-N28-F28</f>
        <v>523.41100000000006</v>
      </c>
      <c r="Q28" s="5">
        <v>400</v>
      </c>
      <c r="R28" s="5">
        <v>400</v>
      </c>
      <c r="S28" s="1" t="s">
        <v>152</v>
      </c>
      <c r="T28" s="1">
        <f t="shared" si="5"/>
        <v>9.1489553179043366</v>
      </c>
      <c r="U28" s="1">
        <f t="shared" si="6"/>
        <v>3.1493452925559837</v>
      </c>
      <c r="V28" s="1">
        <v>10.6654</v>
      </c>
      <c r="W28" s="1">
        <v>50.079599999999999</v>
      </c>
      <c r="X28" s="1">
        <v>22.879200000000001</v>
      </c>
      <c r="Y28" s="1">
        <v>17.9284</v>
      </c>
      <c r="Z28" s="1">
        <v>47.865200000000002</v>
      </c>
      <c r="AA28" s="1">
        <v>16.790800000000001</v>
      </c>
      <c r="AB28" s="1">
        <v>1.25</v>
      </c>
      <c r="AC28" s="1">
        <v>38.743600000000001</v>
      </c>
      <c r="AD28" s="1">
        <v>29.202999999999999</v>
      </c>
      <c r="AE28" s="1">
        <v>66.672200000000004</v>
      </c>
      <c r="AF28" s="1"/>
      <c r="AG28" s="1">
        <f t="shared" si="7"/>
        <v>400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22.774000000000001</v>
      </c>
      <c r="D29" s="1"/>
      <c r="E29" s="1">
        <v>0.749</v>
      </c>
      <c r="F29" s="1">
        <v>22.024999999999999</v>
      </c>
      <c r="G29" s="7">
        <v>1</v>
      </c>
      <c r="H29" s="1">
        <v>180</v>
      </c>
      <c r="I29" s="1" t="s">
        <v>37</v>
      </c>
      <c r="J29" s="1">
        <v>0.8</v>
      </c>
      <c r="K29" s="1">
        <f t="shared" si="2"/>
        <v>-5.1000000000000045E-2</v>
      </c>
      <c r="L29" s="1"/>
      <c r="M29" s="1"/>
      <c r="N29" s="1">
        <v>0</v>
      </c>
      <c r="O29" s="1">
        <f t="shared" si="3"/>
        <v>0.14979999999999999</v>
      </c>
      <c r="P29" s="5"/>
      <c r="Q29" s="5">
        <f t="shared" si="8"/>
        <v>0</v>
      </c>
      <c r="R29" s="5"/>
      <c r="S29" s="1"/>
      <c r="T29" s="1">
        <f t="shared" si="5"/>
        <v>147.02937249666221</v>
      </c>
      <c r="U29" s="1">
        <f t="shared" si="6"/>
        <v>147.02937249666221</v>
      </c>
      <c r="V29" s="1">
        <v>7.3599999999999999E-2</v>
      </c>
      <c r="W29" s="1">
        <v>0.14940000000000001</v>
      </c>
      <c r="X29" s="1">
        <v>7.2999999999999995E-2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4" t="s">
        <v>144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/>
      <c r="D30" s="1">
        <v>133.261</v>
      </c>
      <c r="E30" s="1">
        <v>134.697</v>
      </c>
      <c r="F30" s="1">
        <v>-1.4359999999999999</v>
      </c>
      <c r="G30" s="7">
        <v>1</v>
      </c>
      <c r="H30" s="1">
        <v>40</v>
      </c>
      <c r="I30" s="1" t="s">
        <v>37</v>
      </c>
      <c r="J30" s="1">
        <v>141.761</v>
      </c>
      <c r="K30" s="1">
        <f t="shared" si="2"/>
        <v>-7.063999999999993</v>
      </c>
      <c r="L30" s="1"/>
      <c r="M30" s="1"/>
      <c r="N30" s="1">
        <v>130</v>
      </c>
      <c r="O30" s="1">
        <f t="shared" si="3"/>
        <v>26.939399999999999</v>
      </c>
      <c r="P30" s="5">
        <f t="shared" si="9"/>
        <v>221.6482</v>
      </c>
      <c r="Q30" s="5">
        <v>150</v>
      </c>
      <c r="R30" s="5">
        <v>150</v>
      </c>
      <c r="S30" s="1" t="s">
        <v>150</v>
      </c>
      <c r="T30" s="1">
        <f t="shared" si="5"/>
        <v>10.340393624208408</v>
      </c>
      <c r="U30" s="1">
        <f t="shared" si="6"/>
        <v>4.7723408836128494</v>
      </c>
      <c r="V30" s="1">
        <v>0</v>
      </c>
      <c r="W30" s="1">
        <v>14.1402</v>
      </c>
      <c r="X30" s="1">
        <v>0.85680000000000001</v>
      </c>
      <c r="Y30" s="1">
        <v>1.2048000000000001</v>
      </c>
      <c r="Z30" s="1">
        <v>12.553599999999999</v>
      </c>
      <c r="AA30" s="1">
        <v>10.5776</v>
      </c>
      <c r="AB30" s="1">
        <v>40.808500000000002</v>
      </c>
      <c r="AC30" s="1">
        <v>62.314800000000012</v>
      </c>
      <c r="AD30" s="1">
        <v>0</v>
      </c>
      <c r="AE30" s="1">
        <v>0</v>
      </c>
      <c r="AF30" s="1" t="s">
        <v>68</v>
      </c>
      <c r="AG30" s="1">
        <f t="shared" si="7"/>
        <v>150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69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>
        <v>0</v>
      </c>
      <c r="O31" s="13">
        <f t="shared" si="3"/>
        <v>0</v>
      </c>
      <c r="P31" s="15"/>
      <c r="Q31" s="5">
        <f t="shared" si="8"/>
        <v>0</v>
      </c>
      <c r="R31" s="15"/>
      <c r="S31" s="13"/>
      <c r="T31" s="1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33.148000000000003</v>
      </c>
      <c r="D32" s="1"/>
      <c r="E32" s="1">
        <v>19.512</v>
      </c>
      <c r="F32" s="1">
        <v>2.8079999999999998</v>
      </c>
      <c r="G32" s="7">
        <v>1</v>
      </c>
      <c r="H32" s="1">
        <v>30</v>
      </c>
      <c r="I32" s="1" t="s">
        <v>37</v>
      </c>
      <c r="J32" s="1">
        <v>33.1</v>
      </c>
      <c r="K32" s="1">
        <f t="shared" si="2"/>
        <v>-13.588000000000001</v>
      </c>
      <c r="L32" s="1"/>
      <c r="M32" s="1"/>
      <c r="N32" s="1">
        <v>63.068199999999997</v>
      </c>
      <c r="O32" s="1">
        <f t="shared" si="3"/>
        <v>3.9024000000000001</v>
      </c>
      <c r="P32" s="5"/>
      <c r="Q32" s="5">
        <f t="shared" si="8"/>
        <v>0</v>
      </c>
      <c r="R32" s="5"/>
      <c r="S32" s="1"/>
      <c r="T32" s="1">
        <f t="shared" si="5"/>
        <v>16.880945059450593</v>
      </c>
      <c r="U32" s="1">
        <f t="shared" si="6"/>
        <v>16.880945059450593</v>
      </c>
      <c r="V32" s="1">
        <v>6.7674000000000003</v>
      </c>
      <c r="W32" s="1">
        <v>4.4306000000000001</v>
      </c>
      <c r="X32" s="1">
        <v>6.0039999999999996</v>
      </c>
      <c r="Y32" s="1">
        <v>2.1360000000000001</v>
      </c>
      <c r="Z32" s="1">
        <v>6.5877999999999997</v>
      </c>
      <c r="AA32" s="1">
        <v>-0.1716</v>
      </c>
      <c r="AB32" s="1">
        <v>18.561</v>
      </c>
      <c r="AC32" s="1">
        <v>7.1052000000000008</v>
      </c>
      <c r="AD32" s="1">
        <v>4.851</v>
      </c>
      <c r="AE32" s="1">
        <v>5.3049999999999997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72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>
        <v>0</v>
      </c>
      <c r="O33" s="13">
        <f t="shared" si="3"/>
        <v>0</v>
      </c>
      <c r="P33" s="15"/>
      <c r="Q33" s="5">
        <f t="shared" si="8"/>
        <v>0</v>
      </c>
      <c r="R33" s="15"/>
      <c r="S33" s="13"/>
      <c r="T33" s="1" t="e">
        <f t="shared" si="5"/>
        <v>#DIV/0!</v>
      </c>
      <c r="U33" s="13" t="e">
        <f t="shared" si="6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-0.19400000000000001</v>
      </c>
      <c r="AF33" s="13" t="s">
        <v>70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44.793999999999997</v>
      </c>
      <c r="D34" s="1">
        <v>494.67599999999999</v>
      </c>
      <c r="E34" s="1">
        <v>258.36200000000002</v>
      </c>
      <c r="F34" s="1">
        <v>245.946</v>
      </c>
      <c r="G34" s="7">
        <v>1</v>
      </c>
      <c r="H34" s="1">
        <v>40</v>
      </c>
      <c r="I34" s="1" t="s">
        <v>37</v>
      </c>
      <c r="J34" s="1">
        <v>274.61399999999998</v>
      </c>
      <c r="K34" s="1">
        <f t="shared" si="2"/>
        <v>-16.251999999999953</v>
      </c>
      <c r="L34" s="1"/>
      <c r="M34" s="1"/>
      <c r="N34" s="1">
        <v>69.707600000000028</v>
      </c>
      <c r="O34" s="1">
        <f t="shared" si="3"/>
        <v>51.672400000000003</v>
      </c>
      <c r="P34" s="5">
        <f t="shared" ref="P34" si="10">13*O34-N34-F34</f>
        <v>356.08759999999995</v>
      </c>
      <c r="Q34" s="5">
        <v>240</v>
      </c>
      <c r="R34" s="5">
        <v>240</v>
      </c>
      <c r="S34" s="1" t="s">
        <v>152</v>
      </c>
      <c r="T34" s="1">
        <f t="shared" si="5"/>
        <v>10.753392526764774</v>
      </c>
      <c r="U34" s="1">
        <f t="shared" si="6"/>
        <v>6.1087466423080796</v>
      </c>
      <c r="V34" s="1">
        <v>44.051200000000001</v>
      </c>
      <c r="W34" s="1">
        <v>55.798000000000002</v>
      </c>
      <c r="X34" s="1">
        <v>31.616800000000001</v>
      </c>
      <c r="Y34" s="1">
        <v>40.949199999999998</v>
      </c>
      <c r="Z34" s="1">
        <v>39.269599999999997</v>
      </c>
      <c r="AA34" s="1">
        <v>32.951999999999998</v>
      </c>
      <c r="AB34" s="1">
        <v>34.554499999999997</v>
      </c>
      <c r="AC34" s="1">
        <v>63.918199999999999</v>
      </c>
      <c r="AD34" s="1">
        <v>49.498199999999997</v>
      </c>
      <c r="AE34" s="1">
        <v>48.497399999999999</v>
      </c>
      <c r="AF34" s="1"/>
      <c r="AG34" s="1">
        <f t="shared" si="7"/>
        <v>240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6.968</v>
      </c>
      <c r="D35" s="1">
        <v>1.9159999999999999</v>
      </c>
      <c r="E35" s="1">
        <v>0.90200000000000002</v>
      </c>
      <c r="F35" s="1">
        <v>4.43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-0.39800000000000002</v>
      </c>
      <c r="L35" s="1"/>
      <c r="M35" s="1"/>
      <c r="N35" s="1">
        <v>0</v>
      </c>
      <c r="O35" s="1">
        <f t="shared" si="3"/>
        <v>0.1804</v>
      </c>
      <c r="P35" s="5"/>
      <c r="Q35" s="5">
        <f t="shared" si="8"/>
        <v>0</v>
      </c>
      <c r="R35" s="5"/>
      <c r="S35" s="1"/>
      <c r="T35" s="1">
        <f t="shared" si="5"/>
        <v>24.556541019955652</v>
      </c>
      <c r="U35" s="1">
        <f t="shared" si="6"/>
        <v>24.556541019955652</v>
      </c>
      <c r="V35" s="1">
        <v>0.29399999999999998</v>
      </c>
      <c r="W35" s="1">
        <v>-0.19</v>
      </c>
      <c r="X35" s="1">
        <v>0.29239999999999999</v>
      </c>
      <c r="Y35" s="1">
        <v>0.30080000000000001</v>
      </c>
      <c r="Z35" s="1">
        <v>0.46760000000000002</v>
      </c>
      <c r="AA35" s="1">
        <v>-0.30299999999999999</v>
      </c>
      <c r="AB35" s="1">
        <v>0</v>
      </c>
      <c r="AC35" s="1">
        <v>0.8640000000000001</v>
      </c>
      <c r="AD35" s="1">
        <v>1.2143999999999999</v>
      </c>
      <c r="AE35" s="1">
        <v>0.49719999999999998</v>
      </c>
      <c r="AF35" s="24" t="s">
        <v>147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75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>
        <v>0</v>
      </c>
      <c r="O36" s="13">
        <f t="shared" si="3"/>
        <v>0</v>
      </c>
      <c r="P36" s="15"/>
      <c r="Q36" s="5">
        <f t="shared" si="8"/>
        <v>0</v>
      </c>
      <c r="R36" s="15"/>
      <c r="S36" s="13"/>
      <c r="T36" s="1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70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42</v>
      </c>
      <c r="C37" s="1">
        <v>22</v>
      </c>
      <c r="D37" s="1"/>
      <c r="E37" s="1">
        <v>8</v>
      </c>
      <c r="F37" s="1">
        <v>10</v>
      </c>
      <c r="G37" s="7">
        <v>0.35</v>
      </c>
      <c r="H37" s="1">
        <v>40</v>
      </c>
      <c r="I37" s="1" t="s">
        <v>37</v>
      </c>
      <c r="J37" s="1">
        <v>15</v>
      </c>
      <c r="K37" s="1">
        <f t="shared" ref="K37:K68" si="11">E37-J37</f>
        <v>-7</v>
      </c>
      <c r="L37" s="1"/>
      <c r="M37" s="1"/>
      <c r="N37" s="1">
        <v>0</v>
      </c>
      <c r="O37" s="1">
        <f t="shared" si="3"/>
        <v>1.6</v>
      </c>
      <c r="P37" s="5">
        <f t="shared" ref="P37:P40" si="12">13*O37-N37-F37</f>
        <v>10.8</v>
      </c>
      <c r="Q37" s="5">
        <f t="shared" si="8"/>
        <v>10.8</v>
      </c>
      <c r="R37" s="5">
        <v>11</v>
      </c>
      <c r="S37" s="1"/>
      <c r="T37" s="1">
        <f t="shared" si="5"/>
        <v>13</v>
      </c>
      <c r="U37" s="1">
        <f t="shared" si="6"/>
        <v>6.25</v>
      </c>
      <c r="V37" s="1">
        <v>1.6</v>
      </c>
      <c r="W37" s="1">
        <v>2.6</v>
      </c>
      <c r="X37" s="1">
        <v>4</v>
      </c>
      <c r="Y37" s="1">
        <v>4.2</v>
      </c>
      <c r="Z37" s="1">
        <v>3.8</v>
      </c>
      <c r="AA37" s="1">
        <v>0.8</v>
      </c>
      <c r="AB37" s="1">
        <v>1</v>
      </c>
      <c r="AC37" s="1">
        <v>7</v>
      </c>
      <c r="AD37" s="1">
        <v>6.2</v>
      </c>
      <c r="AE37" s="1">
        <v>6.6</v>
      </c>
      <c r="AF37" s="1"/>
      <c r="AG37" s="1">
        <f t="shared" si="7"/>
        <v>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42</v>
      </c>
      <c r="C38" s="1">
        <v>236</v>
      </c>
      <c r="D38" s="1">
        <v>1</v>
      </c>
      <c r="E38" s="1">
        <v>98</v>
      </c>
      <c r="F38" s="1">
        <v>136</v>
      </c>
      <c r="G38" s="7">
        <v>0.4</v>
      </c>
      <c r="H38" s="1">
        <v>45</v>
      </c>
      <c r="I38" s="1" t="s">
        <v>37</v>
      </c>
      <c r="J38" s="1">
        <v>101</v>
      </c>
      <c r="K38" s="1">
        <f t="shared" si="11"/>
        <v>-3</v>
      </c>
      <c r="L38" s="1"/>
      <c r="M38" s="1"/>
      <c r="N38" s="1">
        <v>0</v>
      </c>
      <c r="O38" s="1">
        <f t="shared" si="3"/>
        <v>19.600000000000001</v>
      </c>
      <c r="P38" s="5">
        <f t="shared" si="12"/>
        <v>118.80000000000001</v>
      </c>
      <c r="Q38" s="5">
        <f t="shared" si="8"/>
        <v>118.80000000000001</v>
      </c>
      <c r="R38" s="5">
        <v>119</v>
      </c>
      <c r="S38" s="1"/>
      <c r="T38" s="1">
        <f t="shared" si="5"/>
        <v>13</v>
      </c>
      <c r="U38" s="1">
        <f t="shared" si="6"/>
        <v>6.9387755102040813</v>
      </c>
      <c r="V38" s="1">
        <v>16</v>
      </c>
      <c r="W38" s="1">
        <v>15.6</v>
      </c>
      <c r="X38" s="1">
        <v>26.4</v>
      </c>
      <c r="Y38" s="1">
        <v>20.399999999999999</v>
      </c>
      <c r="Z38" s="1">
        <v>28.4</v>
      </c>
      <c r="AA38" s="1">
        <v>21</v>
      </c>
      <c r="AB38" s="1">
        <v>12</v>
      </c>
      <c r="AC38" s="1">
        <v>31.2</v>
      </c>
      <c r="AD38" s="1">
        <v>26.2</v>
      </c>
      <c r="AE38" s="1">
        <v>21.8</v>
      </c>
      <c r="AF38" s="1"/>
      <c r="AG38" s="1">
        <f t="shared" si="7"/>
        <v>48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42</v>
      </c>
      <c r="C39" s="1">
        <v>288</v>
      </c>
      <c r="D39" s="1">
        <v>2</v>
      </c>
      <c r="E39" s="1">
        <v>122</v>
      </c>
      <c r="F39" s="1">
        <v>160</v>
      </c>
      <c r="G39" s="7">
        <v>0.45</v>
      </c>
      <c r="H39" s="1">
        <v>50</v>
      </c>
      <c r="I39" s="1" t="s">
        <v>37</v>
      </c>
      <c r="J39" s="1">
        <v>130</v>
      </c>
      <c r="K39" s="1">
        <f t="shared" si="11"/>
        <v>-8</v>
      </c>
      <c r="L39" s="1"/>
      <c r="M39" s="1"/>
      <c r="N39" s="1">
        <v>0</v>
      </c>
      <c r="O39" s="1">
        <f t="shared" si="3"/>
        <v>24.4</v>
      </c>
      <c r="P39" s="5">
        <f t="shared" si="12"/>
        <v>157.19999999999999</v>
      </c>
      <c r="Q39" s="5">
        <f t="shared" si="8"/>
        <v>157.19999999999999</v>
      </c>
      <c r="R39" s="5">
        <v>157</v>
      </c>
      <c r="S39" s="1"/>
      <c r="T39" s="1">
        <f t="shared" si="5"/>
        <v>13</v>
      </c>
      <c r="U39" s="1">
        <f t="shared" si="6"/>
        <v>6.557377049180328</v>
      </c>
      <c r="V39" s="1">
        <v>20.6</v>
      </c>
      <c r="W39" s="1">
        <v>25</v>
      </c>
      <c r="X39" s="1">
        <v>36.200000000000003</v>
      </c>
      <c r="Y39" s="1">
        <v>18.600000000000001</v>
      </c>
      <c r="Z39" s="1">
        <v>33.799999999999997</v>
      </c>
      <c r="AA39" s="1">
        <v>19</v>
      </c>
      <c r="AB39" s="1">
        <v>28.5</v>
      </c>
      <c r="AC39" s="1">
        <v>28</v>
      </c>
      <c r="AD39" s="1">
        <v>23.8</v>
      </c>
      <c r="AE39" s="1">
        <v>26</v>
      </c>
      <c r="AF39" s="1"/>
      <c r="AG39" s="1">
        <f t="shared" si="7"/>
        <v>71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42</v>
      </c>
      <c r="C40" s="1">
        <v>111</v>
      </c>
      <c r="D40" s="1">
        <v>1</v>
      </c>
      <c r="E40" s="1">
        <v>82</v>
      </c>
      <c r="F40" s="1">
        <v>28</v>
      </c>
      <c r="G40" s="7">
        <v>0.4</v>
      </c>
      <c r="H40" s="1">
        <v>45</v>
      </c>
      <c r="I40" s="1" t="s">
        <v>37</v>
      </c>
      <c r="J40" s="1">
        <v>84</v>
      </c>
      <c r="K40" s="1">
        <f t="shared" si="11"/>
        <v>-2</v>
      </c>
      <c r="L40" s="1"/>
      <c r="M40" s="1"/>
      <c r="N40" s="1">
        <v>84</v>
      </c>
      <c r="O40" s="1">
        <f t="shared" si="3"/>
        <v>16.399999999999999</v>
      </c>
      <c r="P40" s="5">
        <f t="shared" si="12"/>
        <v>101.19999999999999</v>
      </c>
      <c r="Q40" s="5">
        <f t="shared" si="8"/>
        <v>101.19999999999999</v>
      </c>
      <c r="R40" s="5">
        <v>101</v>
      </c>
      <c r="S40" s="1"/>
      <c r="T40" s="1">
        <f t="shared" si="5"/>
        <v>13</v>
      </c>
      <c r="U40" s="1">
        <f t="shared" si="6"/>
        <v>6.8292682926829276</v>
      </c>
      <c r="V40" s="1">
        <v>15</v>
      </c>
      <c r="W40" s="1">
        <v>12.8</v>
      </c>
      <c r="X40" s="1">
        <v>18.600000000000001</v>
      </c>
      <c r="Y40" s="1">
        <v>12</v>
      </c>
      <c r="Z40" s="1">
        <v>24.2</v>
      </c>
      <c r="AA40" s="1">
        <v>9.8000000000000007</v>
      </c>
      <c r="AB40" s="1">
        <v>17.5</v>
      </c>
      <c r="AC40" s="1">
        <v>20.2</v>
      </c>
      <c r="AD40" s="1">
        <v>18</v>
      </c>
      <c r="AE40" s="1">
        <v>16</v>
      </c>
      <c r="AF40" s="1"/>
      <c r="AG40" s="1">
        <f t="shared" si="7"/>
        <v>40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42</v>
      </c>
      <c r="C41" s="1">
        <v>440</v>
      </c>
      <c r="D41" s="1">
        <v>2</v>
      </c>
      <c r="E41" s="20">
        <f>89+E96</f>
        <v>116</v>
      </c>
      <c r="F41" s="20">
        <f>343+F96</f>
        <v>308</v>
      </c>
      <c r="G41" s="7">
        <v>0.4</v>
      </c>
      <c r="H41" s="1">
        <v>50</v>
      </c>
      <c r="I41" s="1" t="s">
        <v>37</v>
      </c>
      <c r="J41" s="1">
        <v>99</v>
      </c>
      <c r="K41" s="1">
        <f t="shared" si="11"/>
        <v>17</v>
      </c>
      <c r="L41" s="1"/>
      <c r="M41" s="1"/>
      <c r="N41" s="1">
        <v>0</v>
      </c>
      <c r="O41" s="1">
        <f t="shared" si="3"/>
        <v>23.2</v>
      </c>
      <c r="P41" s="5"/>
      <c r="Q41" s="5">
        <f t="shared" si="8"/>
        <v>0</v>
      </c>
      <c r="R41" s="5"/>
      <c r="S41" s="1"/>
      <c r="T41" s="1">
        <f t="shared" si="5"/>
        <v>13.275862068965518</v>
      </c>
      <c r="U41" s="1">
        <f t="shared" si="6"/>
        <v>13.275862068965518</v>
      </c>
      <c r="V41" s="1">
        <v>28.6</v>
      </c>
      <c r="W41" s="1">
        <v>30.8</v>
      </c>
      <c r="X41" s="1">
        <v>55.4</v>
      </c>
      <c r="Y41" s="1">
        <v>18</v>
      </c>
      <c r="Z41" s="1">
        <v>26.4</v>
      </c>
      <c r="AA41" s="1">
        <v>12.8</v>
      </c>
      <c r="AB41" s="1">
        <v>41.5</v>
      </c>
      <c r="AC41" s="1">
        <v>22.4</v>
      </c>
      <c r="AD41" s="1">
        <v>16</v>
      </c>
      <c r="AE41" s="1">
        <v>22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81</v>
      </c>
      <c r="B42" s="13" t="s">
        <v>42</v>
      </c>
      <c r="C42" s="13">
        <v>10</v>
      </c>
      <c r="D42" s="13"/>
      <c r="E42" s="13"/>
      <c r="F42" s="13"/>
      <c r="G42" s="14">
        <v>0</v>
      </c>
      <c r="H42" s="13">
        <v>40</v>
      </c>
      <c r="I42" s="13" t="s">
        <v>37</v>
      </c>
      <c r="J42" s="13">
        <v>2</v>
      </c>
      <c r="K42" s="13">
        <f t="shared" si="11"/>
        <v>-2</v>
      </c>
      <c r="L42" s="13"/>
      <c r="M42" s="13"/>
      <c r="N42" s="13">
        <v>0</v>
      </c>
      <c r="O42" s="13">
        <f t="shared" si="3"/>
        <v>0</v>
      </c>
      <c r="P42" s="15"/>
      <c r="Q42" s="5">
        <f t="shared" si="8"/>
        <v>0</v>
      </c>
      <c r="R42" s="15"/>
      <c r="S42" s="13"/>
      <c r="T42" s="1" t="e">
        <f t="shared" si="5"/>
        <v>#DIV/0!</v>
      </c>
      <c r="U42" s="13" t="e">
        <f t="shared" si="6"/>
        <v>#DIV/0!</v>
      </c>
      <c r="V42" s="13">
        <v>-0.2</v>
      </c>
      <c r="W42" s="13">
        <v>-0.4</v>
      </c>
      <c r="X42" s="13">
        <v>-0.2</v>
      </c>
      <c r="Y42" s="13">
        <v>-0.2</v>
      </c>
      <c r="Z42" s="13">
        <v>0.2</v>
      </c>
      <c r="AA42" s="13">
        <v>0.8</v>
      </c>
      <c r="AB42" s="13">
        <v>0</v>
      </c>
      <c r="AC42" s="13">
        <v>1.2</v>
      </c>
      <c r="AD42" s="13">
        <v>1.4</v>
      </c>
      <c r="AE42" s="13">
        <v>0</v>
      </c>
      <c r="AF42" s="16" t="s">
        <v>70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82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1"/>
        <v>0</v>
      </c>
      <c r="L43" s="13"/>
      <c r="M43" s="13"/>
      <c r="N43" s="13">
        <v>0</v>
      </c>
      <c r="O43" s="13">
        <f t="shared" si="3"/>
        <v>0</v>
      </c>
      <c r="P43" s="15"/>
      <c r="Q43" s="5">
        <f t="shared" si="8"/>
        <v>0</v>
      </c>
      <c r="R43" s="15"/>
      <c r="S43" s="13"/>
      <c r="T43" s="1" t="e">
        <f t="shared" si="5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 t="s">
        <v>70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42</v>
      </c>
      <c r="C44" s="1">
        <v>70</v>
      </c>
      <c r="D44" s="1"/>
      <c r="E44" s="1">
        <v>67</v>
      </c>
      <c r="F44" s="1">
        <v>3</v>
      </c>
      <c r="G44" s="7">
        <v>0.1</v>
      </c>
      <c r="H44" s="1">
        <v>730</v>
      </c>
      <c r="I44" s="1" t="s">
        <v>37</v>
      </c>
      <c r="J44" s="1">
        <v>67</v>
      </c>
      <c r="K44" s="1">
        <f t="shared" si="11"/>
        <v>0</v>
      </c>
      <c r="L44" s="1"/>
      <c r="M44" s="1"/>
      <c r="N44" s="1">
        <v>5.3999999999999906</v>
      </c>
      <c r="O44" s="1">
        <f t="shared" si="3"/>
        <v>13.4</v>
      </c>
      <c r="P44" s="5">
        <f>8*O44-N44-F44</f>
        <v>98.800000000000011</v>
      </c>
      <c r="Q44" s="5">
        <f t="shared" si="8"/>
        <v>98.800000000000011</v>
      </c>
      <c r="R44" s="5">
        <v>99</v>
      </c>
      <c r="S44" s="1"/>
      <c r="T44" s="1">
        <f t="shared" si="5"/>
        <v>8</v>
      </c>
      <c r="U44" s="1">
        <f t="shared" si="6"/>
        <v>0.62686567164179041</v>
      </c>
      <c r="V44" s="1">
        <v>5.8</v>
      </c>
      <c r="W44" s="1">
        <v>6.6</v>
      </c>
      <c r="X44" s="1">
        <v>12.6</v>
      </c>
      <c r="Y44" s="1">
        <v>11.4</v>
      </c>
      <c r="Z44" s="1">
        <v>10.199999999999999</v>
      </c>
      <c r="AA44" s="1">
        <v>12</v>
      </c>
      <c r="AB44" s="1">
        <v>12</v>
      </c>
      <c r="AC44" s="1">
        <v>14.8</v>
      </c>
      <c r="AD44" s="1">
        <v>8.1999999999999993</v>
      </c>
      <c r="AE44" s="1">
        <v>11.4</v>
      </c>
      <c r="AF44" s="1"/>
      <c r="AG44" s="1">
        <f t="shared" si="7"/>
        <v>10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42</v>
      </c>
      <c r="C45" s="1">
        <v>43</v>
      </c>
      <c r="D45" s="1">
        <v>49</v>
      </c>
      <c r="E45" s="1">
        <v>68</v>
      </c>
      <c r="F45" s="1">
        <v>19</v>
      </c>
      <c r="G45" s="7">
        <v>0.35</v>
      </c>
      <c r="H45" s="1">
        <v>40</v>
      </c>
      <c r="I45" s="1" t="s">
        <v>37</v>
      </c>
      <c r="J45" s="1">
        <v>73</v>
      </c>
      <c r="K45" s="1">
        <f t="shared" si="11"/>
        <v>-5</v>
      </c>
      <c r="L45" s="1"/>
      <c r="M45" s="1"/>
      <c r="N45" s="1">
        <v>45.600000000000023</v>
      </c>
      <c r="O45" s="1">
        <f t="shared" si="3"/>
        <v>13.6</v>
      </c>
      <c r="P45" s="5">
        <f t="shared" ref="P45:P48" si="13">13*O45-N45-F45</f>
        <v>112.19999999999996</v>
      </c>
      <c r="Q45" s="5">
        <f t="shared" si="8"/>
        <v>112.19999999999996</v>
      </c>
      <c r="R45" s="5">
        <v>112</v>
      </c>
      <c r="S45" s="1"/>
      <c r="T45" s="1">
        <f t="shared" si="5"/>
        <v>12.999999999999998</v>
      </c>
      <c r="U45" s="1">
        <f t="shared" si="6"/>
        <v>4.7500000000000018</v>
      </c>
      <c r="V45" s="1">
        <v>10.4</v>
      </c>
      <c r="W45" s="1">
        <v>11.2</v>
      </c>
      <c r="X45" s="1">
        <v>11.2</v>
      </c>
      <c r="Y45" s="1">
        <v>9.1999999999999993</v>
      </c>
      <c r="Z45" s="1">
        <v>7.8</v>
      </c>
      <c r="AA45" s="1">
        <v>8</v>
      </c>
      <c r="AB45" s="1">
        <v>6</v>
      </c>
      <c r="AC45" s="1">
        <v>11.8</v>
      </c>
      <c r="AD45" s="1">
        <v>6.2</v>
      </c>
      <c r="AE45" s="1">
        <v>7.6</v>
      </c>
      <c r="AF45" s="1"/>
      <c r="AG45" s="1">
        <f t="shared" si="7"/>
        <v>39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42</v>
      </c>
      <c r="C46" s="1">
        <v>52</v>
      </c>
      <c r="D46" s="1"/>
      <c r="E46" s="1">
        <v>25</v>
      </c>
      <c r="F46" s="1">
        <v>26</v>
      </c>
      <c r="G46" s="7">
        <v>0.4</v>
      </c>
      <c r="H46" s="1">
        <v>40</v>
      </c>
      <c r="I46" s="1" t="s">
        <v>37</v>
      </c>
      <c r="J46" s="1">
        <v>26</v>
      </c>
      <c r="K46" s="1">
        <f t="shared" si="11"/>
        <v>-1</v>
      </c>
      <c r="L46" s="1"/>
      <c r="M46" s="1"/>
      <c r="N46" s="1">
        <v>0</v>
      </c>
      <c r="O46" s="1">
        <f t="shared" si="3"/>
        <v>5</v>
      </c>
      <c r="P46" s="5">
        <f>12*O46-N46-F46</f>
        <v>34</v>
      </c>
      <c r="Q46" s="5">
        <f t="shared" si="8"/>
        <v>34</v>
      </c>
      <c r="R46" s="5">
        <v>34</v>
      </c>
      <c r="S46" s="1"/>
      <c r="T46" s="1">
        <f t="shared" si="5"/>
        <v>12</v>
      </c>
      <c r="U46" s="1">
        <f t="shared" si="6"/>
        <v>5.2</v>
      </c>
      <c r="V46" s="1">
        <v>1.6</v>
      </c>
      <c r="W46" s="1">
        <v>1.8</v>
      </c>
      <c r="X46" s="1">
        <v>4</v>
      </c>
      <c r="Y46" s="1">
        <v>1.8</v>
      </c>
      <c r="Z46" s="1">
        <v>2.6</v>
      </c>
      <c r="AA46" s="1">
        <v>-1</v>
      </c>
      <c r="AB46" s="1">
        <v>0</v>
      </c>
      <c r="AC46" s="1">
        <v>3.6</v>
      </c>
      <c r="AD46" s="1">
        <v>1.8</v>
      </c>
      <c r="AE46" s="1">
        <v>3.6</v>
      </c>
      <c r="AF46" s="19" t="s">
        <v>84</v>
      </c>
      <c r="AG46" s="1">
        <f t="shared" si="7"/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42</v>
      </c>
      <c r="C47" s="1">
        <v>41</v>
      </c>
      <c r="D47" s="1"/>
      <c r="E47" s="1">
        <v>22</v>
      </c>
      <c r="F47" s="1">
        <v>17</v>
      </c>
      <c r="G47" s="7">
        <v>0.4</v>
      </c>
      <c r="H47" s="1">
        <v>45</v>
      </c>
      <c r="I47" s="1" t="s">
        <v>37</v>
      </c>
      <c r="J47" s="1">
        <v>24</v>
      </c>
      <c r="K47" s="1">
        <f t="shared" si="11"/>
        <v>-2</v>
      </c>
      <c r="L47" s="1"/>
      <c r="M47" s="1"/>
      <c r="N47" s="1">
        <v>0</v>
      </c>
      <c r="O47" s="1">
        <f t="shared" si="3"/>
        <v>4.4000000000000004</v>
      </c>
      <c r="P47" s="5">
        <f>12*O47-N47-F47</f>
        <v>35.800000000000004</v>
      </c>
      <c r="Q47" s="5">
        <f t="shared" si="8"/>
        <v>35.800000000000004</v>
      </c>
      <c r="R47" s="5">
        <v>36</v>
      </c>
      <c r="S47" s="1"/>
      <c r="T47" s="1">
        <f t="shared" si="5"/>
        <v>12</v>
      </c>
      <c r="U47" s="1">
        <f t="shared" si="6"/>
        <v>3.8636363636363633</v>
      </c>
      <c r="V47" s="1">
        <v>2.4</v>
      </c>
      <c r="W47" s="1">
        <v>1.4</v>
      </c>
      <c r="X47" s="1">
        <v>4.8</v>
      </c>
      <c r="Y47" s="1">
        <v>1.6</v>
      </c>
      <c r="Z47" s="1">
        <v>3.8</v>
      </c>
      <c r="AA47" s="1">
        <v>-2.2000000000000002</v>
      </c>
      <c r="AB47" s="1">
        <v>0</v>
      </c>
      <c r="AC47" s="1">
        <v>6.6</v>
      </c>
      <c r="AD47" s="1">
        <v>3</v>
      </c>
      <c r="AE47" s="1">
        <v>5.8</v>
      </c>
      <c r="AF47" s="19" t="s">
        <v>84</v>
      </c>
      <c r="AG47" s="1">
        <f t="shared" si="7"/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42</v>
      </c>
      <c r="C48" s="1">
        <v>109</v>
      </c>
      <c r="D48" s="1">
        <v>2</v>
      </c>
      <c r="E48" s="1">
        <v>74</v>
      </c>
      <c r="F48" s="1">
        <v>31</v>
      </c>
      <c r="G48" s="7">
        <v>0.35</v>
      </c>
      <c r="H48" s="1">
        <v>40</v>
      </c>
      <c r="I48" s="1" t="s">
        <v>37</v>
      </c>
      <c r="J48" s="1">
        <v>80</v>
      </c>
      <c r="K48" s="1">
        <f t="shared" si="11"/>
        <v>-6</v>
      </c>
      <c r="L48" s="1"/>
      <c r="M48" s="1"/>
      <c r="N48" s="1">
        <v>57.400000000000013</v>
      </c>
      <c r="O48" s="1">
        <f t="shared" si="3"/>
        <v>14.8</v>
      </c>
      <c r="P48" s="5">
        <f t="shared" si="13"/>
        <v>104</v>
      </c>
      <c r="Q48" s="5">
        <f t="shared" si="8"/>
        <v>104</v>
      </c>
      <c r="R48" s="5">
        <v>104</v>
      </c>
      <c r="S48" s="1"/>
      <c r="T48" s="1">
        <f t="shared" si="5"/>
        <v>13</v>
      </c>
      <c r="U48" s="1">
        <f t="shared" si="6"/>
        <v>5.9729729729729728</v>
      </c>
      <c r="V48" s="1">
        <v>12.8</v>
      </c>
      <c r="W48" s="1">
        <v>-1.2</v>
      </c>
      <c r="X48" s="1">
        <v>19.2</v>
      </c>
      <c r="Y48" s="1">
        <v>1.4</v>
      </c>
      <c r="Z48" s="1">
        <v>14.2</v>
      </c>
      <c r="AA48" s="1">
        <v>-2.2000000000000002</v>
      </c>
      <c r="AB48" s="1">
        <v>-0.5</v>
      </c>
      <c r="AC48" s="1">
        <v>9.6</v>
      </c>
      <c r="AD48" s="1">
        <v>13.2</v>
      </c>
      <c r="AE48" s="1">
        <v>9.6</v>
      </c>
      <c r="AF48" s="1"/>
      <c r="AG48" s="1">
        <f t="shared" si="7"/>
        <v>36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42</v>
      </c>
      <c r="C49" s="1">
        <v>29</v>
      </c>
      <c r="D49" s="1"/>
      <c r="E49" s="1">
        <v>4</v>
      </c>
      <c r="F49" s="1">
        <v>25</v>
      </c>
      <c r="G49" s="7">
        <v>0.4</v>
      </c>
      <c r="H49" s="1" t="e">
        <v>#N/A</v>
      </c>
      <c r="I49" s="1" t="s">
        <v>37</v>
      </c>
      <c r="J49" s="1">
        <v>4</v>
      </c>
      <c r="K49" s="1">
        <f t="shared" si="11"/>
        <v>0</v>
      </c>
      <c r="L49" s="1"/>
      <c r="M49" s="1"/>
      <c r="N49" s="1">
        <v>0</v>
      </c>
      <c r="O49" s="1">
        <f t="shared" si="3"/>
        <v>0.8</v>
      </c>
      <c r="P49" s="5"/>
      <c r="Q49" s="5">
        <f t="shared" si="8"/>
        <v>0</v>
      </c>
      <c r="R49" s="5"/>
      <c r="S49" s="1"/>
      <c r="T49" s="1">
        <f t="shared" si="5"/>
        <v>31.25</v>
      </c>
      <c r="U49" s="1">
        <f t="shared" si="6"/>
        <v>31.25</v>
      </c>
      <c r="V49" s="1">
        <v>0.2</v>
      </c>
      <c r="W49" s="1">
        <v>1</v>
      </c>
      <c r="X49" s="1">
        <v>2.6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4" t="s">
        <v>144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36</v>
      </c>
      <c r="C50" s="1"/>
      <c r="D50" s="1">
        <v>163.054</v>
      </c>
      <c r="E50" s="20">
        <f>57.26+E97</f>
        <v>69.5</v>
      </c>
      <c r="F50" s="20">
        <f>103.344+F97</f>
        <v>91.103999999999999</v>
      </c>
      <c r="G50" s="7">
        <v>1</v>
      </c>
      <c r="H50" s="1">
        <v>50</v>
      </c>
      <c r="I50" s="1" t="s">
        <v>37</v>
      </c>
      <c r="J50" s="1">
        <v>57.7</v>
      </c>
      <c r="K50" s="1">
        <f t="shared" si="11"/>
        <v>11.799999999999997</v>
      </c>
      <c r="L50" s="1"/>
      <c r="M50" s="1"/>
      <c r="N50" s="1">
        <v>130</v>
      </c>
      <c r="O50" s="1">
        <f t="shared" si="3"/>
        <v>13.9</v>
      </c>
      <c r="P50" s="5"/>
      <c r="Q50" s="5">
        <v>30</v>
      </c>
      <c r="R50" s="5">
        <v>30</v>
      </c>
      <c r="S50" s="1" t="s">
        <v>151</v>
      </c>
      <c r="T50" s="1">
        <f t="shared" si="5"/>
        <v>18.065035971223018</v>
      </c>
      <c r="U50" s="1">
        <f t="shared" si="6"/>
        <v>15.906762589928055</v>
      </c>
      <c r="V50" s="1">
        <v>3.7440000000000002</v>
      </c>
      <c r="W50" s="1">
        <v>17.135200000000001</v>
      </c>
      <c r="X50" s="1">
        <v>0.53620000000000001</v>
      </c>
      <c r="Y50" s="1">
        <v>5.9401999999999999</v>
      </c>
      <c r="Z50" s="1">
        <v>2.4279999999999999</v>
      </c>
      <c r="AA50" s="1">
        <v>0</v>
      </c>
      <c r="AB50" s="1">
        <v>16.523499999999999</v>
      </c>
      <c r="AC50" s="1">
        <v>47.921799999999998</v>
      </c>
      <c r="AD50" s="1">
        <v>1.9570000000000001</v>
      </c>
      <c r="AE50" s="1">
        <v>1.3520000000000001</v>
      </c>
      <c r="AF50" s="1"/>
      <c r="AG50" s="1">
        <f t="shared" si="7"/>
        <v>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36</v>
      </c>
      <c r="C51" s="1">
        <v>40.698</v>
      </c>
      <c r="D51" s="1"/>
      <c r="E51" s="1">
        <v>10.78</v>
      </c>
      <c r="F51" s="1">
        <v>29.917999999999999</v>
      </c>
      <c r="G51" s="7">
        <v>1</v>
      </c>
      <c r="H51" s="1">
        <v>50</v>
      </c>
      <c r="I51" s="1" t="s">
        <v>37</v>
      </c>
      <c r="J51" s="1">
        <v>10.9</v>
      </c>
      <c r="K51" s="1">
        <f t="shared" si="11"/>
        <v>-0.12000000000000099</v>
      </c>
      <c r="L51" s="1"/>
      <c r="M51" s="1"/>
      <c r="N51" s="1">
        <v>0</v>
      </c>
      <c r="O51" s="1">
        <f t="shared" si="3"/>
        <v>2.1559999999999997</v>
      </c>
      <c r="P51" s="5"/>
      <c r="Q51" s="5">
        <f t="shared" si="8"/>
        <v>0</v>
      </c>
      <c r="R51" s="5"/>
      <c r="S51" s="1"/>
      <c r="T51" s="1">
        <f t="shared" si="5"/>
        <v>13.876623376623378</v>
      </c>
      <c r="U51" s="1">
        <f t="shared" si="6"/>
        <v>13.876623376623378</v>
      </c>
      <c r="V51" s="1">
        <v>1.5960000000000001</v>
      </c>
      <c r="W51" s="1">
        <v>1.0640000000000001</v>
      </c>
      <c r="X51" s="1">
        <v>1.716</v>
      </c>
      <c r="Y51" s="1">
        <v>0.14599999999999999</v>
      </c>
      <c r="Z51" s="1">
        <v>2.4708000000000001</v>
      </c>
      <c r="AA51" s="1">
        <v>1.6564000000000001</v>
      </c>
      <c r="AB51" s="1">
        <v>0</v>
      </c>
      <c r="AC51" s="1">
        <v>3.524</v>
      </c>
      <c r="AD51" s="1">
        <v>9.6000000000000002E-2</v>
      </c>
      <c r="AE51" s="1">
        <v>1.6240000000000001</v>
      </c>
      <c r="AF51" s="23" t="s">
        <v>51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92</v>
      </c>
      <c r="B52" s="13" t="s">
        <v>36</v>
      </c>
      <c r="C52" s="13"/>
      <c r="D52" s="13"/>
      <c r="E52" s="13"/>
      <c r="F52" s="13"/>
      <c r="G52" s="14">
        <v>0</v>
      </c>
      <c r="H52" s="13">
        <v>40</v>
      </c>
      <c r="I52" s="13" t="s">
        <v>37</v>
      </c>
      <c r="J52" s="13"/>
      <c r="K52" s="13">
        <f t="shared" si="11"/>
        <v>0</v>
      </c>
      <c r="L52" s="13"/>
      <c r="M52" s="13"/>
      <c r="N52" s="13">
        <v>0</v>
      </c>
      <c r="O52" s="13">
        <f t="shared" si="3"/>
        <v>0</v>
      </c>
      <c r="P52" s="15"/>
      <c r="Q52" s="5">
        <f t="shared" si="8"/>
        <v>0</v>
      </c>
      <c r="R52" s="15"/>
      <c r="S52" s="13"/>
      <c r="T52" s="1" t="e">
        <f t="shared" si="5"/>
        <v>#DIV/0!</v>
      </c>
      <c r="U52" s="13" t="e">
        <f t="shared" si="6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 t="s">
        <v>70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42</v>
      </c>
      <c r="C53" s="1">
        <v>300</v>
      </c>
      <c r="D53" s="1">
        <v>122</v>
      </c>
      <c r="E53" s="1">
        <v>176</v>
      </c>
      <c r="F53" s="1">
        <v>242</v>
      </c>
      <c r="G53" s="7">
        <v>0.45</v>
      </c>
      <c r="H53" s="1">
        <v>50</v>
      </c>
      <c r="I53" s="1" t="s">
        <v>37</v>
      </c>
      <c r="J53" s="1">
        <v>180</v>
      </c>
      <c r="K53" s="1">
        <f t="shared" si="11"/>
        <v>-4</v>
      </c>
      <c r="L53" s="1"/>
      <c r="M53" s="1"/>
      <c r="N53" s="1">
        <v>0</v>
      </c>
      <c r="O53" s="1">
        <f t="shared" si="3"/>
        <v>35.200000000000003</v>
      </c>
      <c r="P53" s="5">
        <f t="shared" ref="P53:P66" si="14">13*O53-N53-F53</f>
        <v>215.60000000000002</v>
      </c>
      <c r="Q53" s="5">
        <f t="shared" si="8"/>
        <v>215.60000000000002</v>
      </c>
      <c r="R53" s="5">
        <v>216</v>
      </c>
      <c r="S53" s="1"/>
      <c r="T53" s="1">
        <f t="shared" si="5"/>
        <v>13</v>
      </c>
      <c r="U53" s="1">
        <f t="shared" si="6"/>
        <v>6.8749999999999991</v>
      </c>
      <c r="V53" s="1">
        <v>23.6</v>
      </c>
      <c r="W53" s="1">
        <v>38.799999999999997</v>
      </c>
      <c r="X53" s="1">
        <v>51.4</v>
      </c>
      <c r="Y53" s="1">
        <v>29</v>
      </c>
      <c r="Z53" s="1">
        <v>47.8</v>
      </c>
      <c r="AA53" s="1">
        <v>33.200000000000003</v>
      </c>
      <c r="AB53" s="1">
        <v>40.5</v>
      </c>
      <c r="AC53" s="1">
        <v>50.4</v>
      </c>
      <c r="AD53" s="1">
        <v>22.6</v>
      </c>
      <c r="AE53" s="1">
        <v>48.4</v>
      </c>
      <c r="AF53" s="1"/>
      <c r="AG53" s="1">
        <f t="shared" si="7"/>
        <v>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42</v>
      </c>
      <c r="C54" s="1">
        <v>252</v>
      </c>
      <c r="D54" s="1">
        <v>123</v>
      </c>
      <c r="E54" s="1">
        <v>169</v>
      </c>
      <c r="F54" s="1">
        <v>198</v>
      </c>
      <c r="G54" s="7">
        <v>0.45</v>
      </c>
      <c r="H54" s="1">
        <v>50</v>
      </c>
      <c r="I54" s="1" t="s">
        <v>37</v>
      </c>
      <c r="J54" s="1">
        <v>177</v>
      </c>
      <c r="K54" s="1">
        <f t="shared" si="11"/>
        <v>-8</v>
      </c>
      <c r="L54" s="1"/>
      <c r="M54" s="1"/>
      <c r="N54" s="1">
        <v>0</v>
      </c>
      <c r="O54" s="1">
        <f t="shared" si="3"/>
        <v>33.799999999999997</v>
      </c>
      <c r="P54" s="5">
        <f t="shared" si="14"/>
        <v>241.39999999999998</v>
      </c>
      <c r="Q54" s="5">
        <f t="shared" si="8"/>
        <v>241.39999999999998</v>
      </c>
      <c r="R54" s="5">
        <v>241</v>
      </c>
      <c r="S54" s="1"/>
      <c r="T54" s="1">
        <f t="shared" si="5"/>
        <v>13</v>
      </c>
      <c r="U54" s="1">
        <f t="shared" si="6"/>
        <v>5.8579881656804735</v>
      </c>
      <c r="V54" s="1">
        <v>23</v>
      </c>
      <c r="W54" s="1">
        <v>32</v>
      </c>
      <c r="X54" s="1">
        <v>42</v>
      </c>
      <c r="Y54" s="1">
        <v>34.200000000000003</v>
      </c>
      <c r="Z54" s="1">
        <v>38</v>
      </c>
      <c r="AA54" s="1">
        <v>36</v>
      </c>
      <c r="AB54" s="1">
        <v>43.5</v>
      </c>
      <c r="AC54" s="1">
        <v>45</v>
      </c>
      <c r="AD54" s="1">
        <v>30.4</v>
      </c>
      <c r="AE54" s="1">
        <v>35.200000000000003</v>
      </c>
      <c r="AF54" s="1"/>
      <c r="AG54" s="1">
        <f t="shared" si="7"/>
        <v>109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42</v>
      </c>
      <c r="C55" s="1">
        <v>184</v>
      </c>
      <c r="D55" s="1">
        <v>1</v>
      </c>
      <c r="E55" s="1">
        <v>106</v>
      </c>
      <c r="F55" s="1">
        <v>72</v>
      </c>
      <c r="G55" s="7">
        <v>0.45</v>
      </c>
      <c r="H55" s="1">
        <v>50</v>
      </c>
      <c r="I55" s="1" t="s">
        <v>37</v>
      </c>
      <c r="J55" s="1">
        <v>113</v>
      </c>
      <c r="K55" s="1">
        <f t="shared" si="11"/>
        <v>-7</v>
      </c>
      <c r="L55" s="1"/>
      <c r="M55" s="1"/>
      <c r="N55" s="1">
        <v>44.800000000000011</v>
      </c>
      <c r="O55" s="1">
        <f t="shared" si="3"/>
        <v>21.2</v>
      </c>
      <c r="P55" s="5">
        <f t="shared" si="14"/>
        <v>158.79999999999995</v>
      </c>
      <c r="Q55" s="5">
        <f t="shared" si="8"/>
        <v>158.79999999999995</v>
      </c>
      <c r="R55" s="5">
        <v>159</v>
      </c>
      <c r="S55" s="1"/>
      <c r="T55" s="1">
        <f t="shared" si="5"/>
        <v>12.999999999999998</v>
      </c>
      <c r="U55" s="1">
        <f t="shared" si="6"/>
        <v>5.5094339622641515</v>
      </c>
      <c r="V55" s="1">
        <v>17.600000000000001</v>
      </c>
      <c r="W55" s="1">
        <v>18.2</v>
      </c>
      <c r="X55" s="1">
        <v>29.4</v>
      </c>
      <c r="Y55" s="1">
        <v>25.4</v>
      </c>
      <c r="Z55" s="1">
        <v>17.399999999999999</v>
      </c>
      <c r="AA55" s="1">
        <v>16.600000000000001</v>
      </c>
      <c r="AB55" s="1">
        <v>20.5</v>
      </c>
      <c r="AC55" s="1">
        <v>26.2</v>
      </c>
      <c r="AD55" s="1">
        <v>11.2</v>
      </c>
      <c r="AE55" s="1">
        <v>14.8</v>
      </c>
      <c r="AF55" s="1"/>
      <c r="AG55" s="1">
        <f t="shared" si="7"/>
        <v>71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42</v>
      </c>
      <c r="C56" s="1">
        <v>7</v>
      </c>
      <c r="D56" s="1">
        <v>18</v>
      </c>
      <c r="E56" s="1">
        <v>14</v>
      </c>
      <c r="F56" s="1">
        <v>11</v>
      </c>
      <c r="G56" s="7">
        <v>0.4</v>
      </c>
      <c r="H56" s="1">
        <v>40</v>
      </c>
      <c r="I56" s="1" t="s">
        <v>37</v>
      </c>
      <c r="J56" s="1">
        <v>14</v>
      </c>
      <c r="K56" s="1">
        <f t="shared" si="11"/>
        <v>0</v>
      </c>
      <c r="L56" s="1"/>
      <c r="M56" s="1"/>
      <c r="N56" s="1">
        <v>20.2</v>
      </c>
      <c r="O56" s="1">
        <f t="shared" si="3"/>
        <v>2.8</v>
      </c>
      <c r="P56" s="5">
        <v>6</v>
      </c>
      <c r="Q56" s="5">
        <f t="shared" si="8"/>
        <v>6</v>
      </c>
      <c r="R56" s="5">
        <v>6</v>
      </c>
      <c r="S56" s="1"/>
      <c r="T56" s="1">
        <f t="shared" si="5"/>
        <v>13.285714285714288</v>
      </c>
      <c r="U56" s="1">
        <f t="shared" si="6"/>
        <v>11.142857142857144</v>
      </c>
      <c r="V56" s="1">
        <v>3</v>
      </c>
      <c r="W56" s="1">
        <v>2.6</v>
      </c>
      <c r="X56" s="1">
        <v>2.6</v>
      </c>
      <c r="Y56" s="1">
        <v>-1.6</v>
      </c>
      <c r="Z56" s="1">
        <v>4.2</v>
      </c>
      <c r="AA56" s="1">
        <v>-0.2</v>
      </c>
      <c r="AB56" s="1">
        <v>1</v>
      </c>
      <c r="AC56" s="1">
        <v>1.2</v>
      </c>
      <c r="AD56" s="1">
        <v>2.2000000000000002</v>
      </c>
      <c r="AE56" s="1">
        <v>3.2</v>
      </c>
      <c r="AF56" s="1"/>
      <c r="AG56" s="1">
        <f t="shared" si="7"/>
        <v>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36</v>
      </c>
      <c r="C57" s="1">
        <v>31.37</v>
      </c>
      <c r="D57" s="1">
        <v>42.648000000000003</v>
      </c>
      <c r="E57" s="1">
        <v>21.38</v>
      </c>
      <c r="F57" s="1">
        <v>52.637999999999998</v>
      </c>
      <c r="G57" s="7">
        <v>1</v>
      </c>
      <c r="H57" s="1">
        <v>55</v>
      </c>
      <c r="I57" s="1" t="s">
        <v>37</v>
      </c>
      <c r="J57" s="1">
        <v>21.7</v>
      </c>
      <c r="K57" s="1">
        <f t="shared" si="11"/>
        <v>-0.32000000000000028</v>
      </c>
      <c r="L57" s="1"/>
      <c r="M57" s="1"/>
      <c r="N57" s="1">
        <v>100</v>
      </c>
      <c r="O57" s="1">
        <f t="shared" si="3"/>
        <v>4.2759999999999998</v>
      </c>
      <c r="P57" s="5"/>
      <c r="Q57" s="5">
        <f t="shared" si="8"/>
        <v>0</v>
      </c>
      <c r="R57" s="5"/>
      <c r="S57" s="1"/>
      <c r="T57" s="1">
        <f t="shared" si="5"/>
        <v>35.696445275958844</v>
      </c>
      <c r="U57" s="1">
        <f t="shared" si="6"/>
        <v>35.696445275958844</v>
      </c>
      <c r="V57" s="1">
        <v>5.6277999999999997</v>
      </c>
      <c r="W57" s="1">
        <v>6.4129999999999994</v>
      </c>
      <c r="X57" s="1">
        <v>5.3448000000000002</v>
      </c>
      <c r="Y57" s="1">
        <v>6.4040000000000008</v>
      </c>
      <c r="Z57" s="1">
        <v>5.7590000000000003</v>
      </c>
      <c r="AA57" s="1">
        <v>3.516</v>
      </c>
      <c r="AB57" s="1">
        <v>0.66</v>
      </c>
      <c r="AC57" s="1">
        <v>7.7769999999999992</v>
      </c>
      <c r="AD57" s="1">
        <v>4.0396000000000001</v>
      </c>
      <c r="AE57" s="1">
        <v>3.2183999999999999</v>
      </c>
      <c r="AF57" s="23" t="s">
        <v>51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42</v>
      </c>
      <c r="C58" s="1">
        <v>106</v>
      </c>
      <c r="D58" s="1"/>
      <c r="E58" s="1">
        <v>56</v>
      </c>
      <c r="F58" s="1">
        <v>50</v>
      </c>
      <c r="G58" s="7">
        <v>0.1</v>
      </c>
      <c r="H58" s="1">
        <v>730</v>
      </c>
      <c r="I58" s="1" t="s">
        <v>37</v>
      </c>
      <c r="J58" s="1">
        <v>56</v>
      </c>
      <c r="K58" s="1">
        <f t="shared" si="11"/>
        <v>0</v>
      </c>
      <c r="L58" s="1"/>
      <c r="M58" s="1"/>
      <c r="N58" s="1">
        <v>0</v>
      </c>
      <c r="O58" s="1">
        <f t="shared" si="3"/>
        <v>11.2</v>
      </c>
      <c r="P58" s="5">
        <f>12*O58-N58-F58</f>
        <v>84.399999999999977</v>
      </c>
      <c r="Q58" s="5">
        <f t="shared" si="8"/>
        <v>84.399999999999977</v>
      </c>
      <c r="R58" s="5">
        <v>84</v>
      </c>
      <c r="S58" s="1"/>
      <c r="T58" s="1">
        <f t="shared" si="5"/>
        <v>11.999999999999998</v>
      </c>
      <c r="U58" s="1">
        <f t="shared" si="6"/>
        <v>4.4642857142857144</v>
      </c>
      <c r="V58" s="1">
        <v>4.2</v>
      </c>
      <c r="W58" s="1">
        <v>4.8</v>
      </c>
      <c r="X58" s="1">
        <v>12.6</v>
      </c>
      <c r="Y58" s="1">
        <v>2.6</v>
      </c>
      <c r="Z58" s="1">
        <v>13.2</v>
      </c>
      <c r="AA58" s="1">
        <v>4.5999999999999996</v>
      </c>
      <c r="AB58" s="1">
        <v>10</v>
      </c>
      <c r="AC58" s="1">
        <v>11</v>
      </c>
      <c r="AD58" s="1">
        <v>8.4</v>
      </c>
      <c r="AE58" s="1">
        <v>8.1999999999999993</v>
      </c>
      <c r="AF58" s="19" t="s">
        <v>84</v>
      </c>
      <c r="AG58" s="1">
        <f t="shared" si="7"/>
        <v>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36</v>
      </c>
      <c r="C59" s="1">
        <v>45.372</v>
      </c>
      <c r="D59" s="1"/>
      <c r="E59" s="1">
        <v>23.600999999999999</v>
      </c>
      <c r="F59" s="1">
        <v>21.771000000000001</v>
      </c>
      <c r="G59" s="7">
        <v>1</v>
      </c>
      <c r="H59" s="1">
        <v>40</v>
      </c>
      <c r="I59" s="1" t="s">
        <v>37</v>
      </c>
      <c r="J59" s="1">
        <v>23.28</v>
      </c>
      <c r="K59" s="1">
        <f t="shared" si="11"/>
        <v>0.32099999999999795</v>
      </c>
      <c r="L59" s="1"/>
      <c r="M59" s="1"/>
      <c r="N59" s="1">
        <v>0</v>
      </c>
      <c r="O59" s="1">
        <f t="shared" si="3"/>
        <v>4.7202000000000002</v>
      </c>
      <c r="P59" s="5">
        <f>12*O59-N59-F59</f>
        <v>34.871400000000001</v>
      </c>
      <c r="Q59" s="5">
        <f t="shared" si="8"/>
        <v>34.871400000000001</v>
      </c>
      <c r="R59" s="5">
        <v>34</v>
      </c>
      <c r="S59" s="1"/>
      <c r="T59" s="1">
        <f t="shared" si="5"/>
        <v>12</v>
      </c>
      <c r="U59" s="1">
        <f t="shared" si="6"/>
        <v>4.6123045633659592</v>
      </c>
      <c r="V59" s="1">
        <v>0.8093999999999999</v>
      </c>
      <c r="W59" s="1">
        <v>3.221200000000001</v>
      </c>
      <c r="X59" s="1">
        <v>0.80399999999999994</v>
      </c>
      <c r="Y59" s="1">
        <v>0.63600000000000001</v>
      </c>
      <c r="Z59" s="1">
        <v>0.16200000000000001</v>
      </c>
      <c r="AA59" s="1">
        <v>6.2778</v>
      </c>
      <c r="AB59" s="1">
        <v>-0.41049999999999998</v>
      </c>
      <c r="AC59" s="1">
        <v>9.7393999999999998</v>
      </c>
      <c r="AD59" s="1">
        <v>-0.16400000000000001</v>
      </c>
      <c r="AE59" s="1">
        <v>3.7267999999999999</v>
      </c>
      <c r="AF59" s="19" t="s">
        <v>84</v>
      </c>
      <c r="AG59" s="1">
        <f t="shared" si="7"/>
        <v>35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36</v>
      </c>
      <c r="C60" s="1">
        <v>12.052</v>
      </c>
      <c r="D60" s="1">
        <v>24.138000000000002</v>
      </c>
      <c r="E60" s="1">
        <v>1.6080000000000001</v>
      </c>
      <c r="F60" s="1">
        <v>34.582000000000001</v>
      </c>
      <c r="G60" s="7">
        <v>1</v>
      </c>
      <c r="H60" s="1">
        <v>40</v>
      </c>
      <c r="I60" s="1" t="s">
        <v>37</v>
      </c>
      <c r="J60" s="1">
        <v>1.6</v>
      </c>
      <c r="K60" s="1">
        <f t="shared" si="11"/>
        <v>8.0000000000000071E-3</v>
      </c>
      <c r="L60" s="1"/>
      <c r="M60" s="1"/>
      <c r="N60" s="1">
        <v>0</v>
      </c>
      <c r="O60" s="1">
        <f t="shared" si="3"/>
        <v>0.3216</v>
      </c>
      <c r="P60" s="5"/>
      <c r="Q60" s="5">
        <f t="shared" si="8"/>
        <v>0</v>
      </c>
      <c r="R60" s="5"/>
      <c r="S60" s="1"/>
      <c r="T60" s="1">
        <f t="shared" si="5"/>
        <v>107.53109452736319</v>
      </c>
      <c r="U60" s="1">
        <f t="shared" si="6"/>
        <v>107.53109452736319</v>
      </c>
      <c r="V60" s="1">
        <v>1.1312</v>
      </c>
      <c r="W60" s="1">
        <v>2.9194</v>
      </c>
      <c r="X60" s="1">
        <v>0.65159999999999996</v>
      </c>
      <c r="Y60" s="1">
        <v>-0.32679999999999998</v>
      </c>
      <c r="Z60" s="1">
        <v>-0.64359999999999995</v>
      </c>
      <c r="AA60" s="1">
        <v>-0.48</v>
      </c>
      <c r="AB60" s="1">
        <v>-0.40350000000000003</v>
      </c>
      <c r="AC60" s="1">
        <v>0.49359999999999998</v>
      </c>
      <c r="AD60" s="1">
        <v>2.1040000000000001</v>
      </c>
      <c r="AE60" s="1">
        <v>1.7809999999999999</v>
      </c>
      <c r="AF60" s="23" t="s">
        <v>51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42</v>
      </c>
      <c r="C61" s="1">
        <v>20</v>
      </c>
      <c r="D61" s="1"/>
      <c r="E61" s="1">
        <v>11</v>
      </c>
      <c r="F61" s="1">
        <v>4</v>
      </c>
      <c r="G61" s="7">
        <v>0.6</v>
      </c>
      <c r="H61" s="1">
        <v>60</v>
      </c>
      <c r="I61" s="1" t="s">
        <v>37</v>
      </c>
      <c r="J61" s="1">
        <v>16</v>
      </c>
      <c r="K61" s="1">
        <f t="shared" si="11"/>
        <v>-5</v>
      </c>
      <c r="L61" s="1"/>
      <c r="M61" s="1"/>
      <c r="N61" s="1">
        <v>0</v>
      </c>
      <c r="O61" s="1">
        <f t="shared" si="3"/>
        <v>2.2000000000000002</v>
      </c>
      <c r="P61" s="5">
        <f>10*O61-N61-F61</f>
        <v>18</v>
      </c>
      <c r="Q61" s="5">
        <f t="shared" si="8"/>
        <v>18</v>
      </c>
      <c r="R61" s="5">
        <v>18</v>
      </c>
      <c r="S61" s="1"/>
      <c r="T61" s="1">
        <f t="shared" si="5"/>
        <v>10</v>
      </c>
      <c r="U61" s="1">
        <f t="shared" si="6"/>
        <v>1.8181818181818181</v>
      </c>
      <c r="V61" s="1">
        <v>1.4</v>
      </c>
      <c r="W61" s="1">
        <v>0.4</v>
      </c>
      <c r="X61" s="1">
        <v>3.4</v>
      </c>
      <c r="Y61" s="1">
        <v>0.2</v>
      </c>
      <c r="Z61" s="1">
        <v>2.6</v>
      </c>
      <c r="AA61" s="1">
        <v>1.4</v>
      </c>
      <c r="AB61" s="1">
        <v>0</v>
      </c>
      <c r="AC61" s="1">
        <v>4.2</v>
      </c>
      <c r="AD61" s="1">
        <v>3</v>
      </c>
      <c r="AE61" s="1">
        <v>1</v>
      </c>
      <c r="AF61" s="1"/>
      <c r="AG61" s="1">
        <f t="shared" si="7"/>
        <v>11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42</v>
      </c>
      <c r="C62" s="1">
        <v>24</v>
      </c>
      <c r="D62" s="1">
        <v>6</v>
      </c>
      <c r="E62" s="1">
        <v>14</v>
      </c>
      <c r="F62" s="1">
        <v>7</v>
      </c>
      <c r="G62" s="7">
        <v>0.6</v>
      </c>
      <c r="H62" s="1">
        <v>60</v>
      </c>
      <c r="I62" s="1" t="s">
        <v>37</v>
      </c>
      <c r="J62" s="1">
        <v>18</v>
      </c>
      <c r="K62" s="1">
        <f t="shared" si="11"/>
        <v>-4</v>
      </c>
      <c r="L62" s="1"/>
      <c r="M62" s="1"/>
      <c r="N62" s="1">
        <v>0</v>
      </c>
      <c r="O62" s="1">
        <f t="shared" si="3"/>
        <v>2.8</v>
      </c>
      <c r="P62" s="5">
        <f>11*O62-N62-F62</f>
        <v>23.799999999999997</v>
      </c>
      <c r="Q62" s="5">
        <f t="shared" si="8"/>
        <v>23.799999999999997</v>
      </c>
      <c r="R62" s="5">
        <v>24</v>
      </c>
      <c r="S62" s="1"/>
      <c r="T62" s="1">
        <f t="shared" si="5"/>
        <v>11</v>
      </c>
      <c r="U62" s="1">
        <f t="shared" si="6"/>
        <v>2.5</v>
      </c>
      <c r="V62" s="1">
        <v>1.2</v>
      </c>
      <c r="W62" s="1">
        <v>1.2</v>
      </c>
      <c r="X62" s="1">
        <v>2.4</v>
      </c>
      <c r="Y62" s="1">
        <v>1.2</v>
      </c>
      <c r="Z62" s="1">
        <v>2.4</v>
      </c>
      <c r="AA62" s="1">
        <v>1.4</v>
      </c>
      <c r="AB62" s="1">
        <v>0.5</v>
      </c>
      <c r="AC62" s="1">
        <v>3</v>
      </c>
      <c r="AD62" s="1">
        <v>3.2</v>
      </c>
      <c r="AE62" s="1">
        <v>1.4</v>
      </c>
      <c r="AF62" s="1"/>
      <c r="AG62" s="1">
        <f t="shared" si="7"/>
        <v>14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42</v>
      </c>
      <c r="C63" s="1">
        <v>23</v>
      </c>
      <c r="D63" s="1">
        <v>3</v>
      </c>
      <c r="E63" s="1">
        <v>16</v>
      </c>
      <c r="F63" s="1">
        <v>2</v>
      </c>
      <c r="G63" s="7">
        <v>0.6</v>
      </c>
      <c r="H63" s="1">
        <v>60</v>
      </c>
      <c r="I63" s="1" t="s">
        <v>37</v>
      </c>
      <c r="J63" s="1">
        <v>21</v>
      </c>
      <c r="K63" s="1">
        <f t="shared" si="11"/>
        <v>-5</v>
      </c>
      <c r="L63" s="1"/>
      <c r="M63" s="1"/>
      <c r="N63" s="1">
        <v>0</v>
      </c>
      <c r="O63" s="1">
        <f t="shared" si="3"/>
        <v>3.2</v>
      </c>
      <c r="P63" s="5">
        <f>8*O63-N63-F63</f>
        <v>23.6</v>
      </c>
      <c r="Q63" s="5">
        <f t="shared" si="8"/>
        <v>23.6</v>
      </c>
      <c r="R63" s="5">
        <v>24</v>
      </c>
      <c r="S63" s="1"/>
      <c r="T63" s="1">
        <f t="shared" si="5"/>
        <v>8</v>
      </c>
      <c r="U63" s="1">
        <f t="shared" si="6"/>
        <v>0.625</v>
      </c>
      <c r="V63" s="1">
        <v>1.4</v>
      </c>
      <c r="W63" s="1">
        <v>1.4</v>
      </c>
      <c r="X63" s="1">
        <v>3.6</v>
      </c>
      <c r="Y63" s="1">
        <v>0</v>
      </c>
      <c r="Z63" s="1">
        <v>4.4000000000000004</v>
      </c>
      <c r="AA63" s="1">
        <v>2.2000000000000002</v>
      </c>
      <c r="AB63" s="1">
        <v>2</v>
      </c>
      <c r="AC63" s="1">
        <v>-1</v>
      </c>
      <c r="AD63" s="1">
        <v>5.4</v>
      </c>
      <c r="AE63" s="1">
        <v>2.8</v>
      </c>
      <c r="AF63" s="1"/>
      <c r="AG63" s="1">
        <f t="shared" si="7"/>
        <v>14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42</v>
      </c>
      <c r="C64" s="1">
        <v>40</v>
      </c>
      <c r="D64" s="1">
        <v>2</v>
      </c>
      <c r="E64" s="20">
        <f>21+E68</f>
        <v>19</v>
      </c>
      <c r="F64" s="20">
        <f>17+F68</f>
        <v>16</v>
      </c>
      <c r="G64" s="7">
        <v>0.6</v>
      </c>
      <c r="H64" s="1">
        <v>55</v>
      </c>
      <c r="I64" s="1" t="s">
        <v>37</v>
      </c>
      <c r="J64" s="1">
        <v>20</v>
      </c>
      <c r="K64" s="1">
        <f t="shared" si="11"/>
        <v>-1</v>
      </c>
      <c r="L64" s="1"/>
      <c r="M64" s="1"/>
      <c r="N64" s="1">
        <v>0</v>
      </c>
      <c r="O64" s="1">
        <f t="shared" si="3"/>
        <v>3.8</v>
      </c>
      <c r="P64" s="5">
        <f>12*O64-N64-F64</f>
        <v>29.599999999999994</v>
      </c>
      <c r="Q64" s="5">
        <f t="shared" si="8"/>
        <v>29.599999999999994</v>
      </c>
      <c r="R64" s="5">
        <v>30</v>
      </c>
      <c r="S64" s="1"/>
      <c r="T64" s="1">
        <f t="shared" si="5"/>
        <v>11.999999999999998</v>
      </c>
      <c r="U64" s="1">
        <f t="shared" si="6"/>
        <v>4.2105263157894735</v>
      </c>
      <c r="V64" s="1">
        <v>2.4</v>
      </c>
      <c r="W64" s="1">
        <v>1.6</v>
      </c>
      <c r="X64" s="1">
        <v>4.4000000000000004</v>
      </c>
      <c r="Y64" s="1">
        <v>4</v>
      </c>
      <c r="Z64" s="1">
        <v>2.6</v>
      </c>
      <c r="AA64" s="1">
        <v>2</v>
      </c>
      <c r="AB64" s="1">
        <v>3</v>
      </c>
      <c r="AC64" s="1">
        <v>2.4</v>
      </c>
      <c r="AD64" s="1">
        <v>4.4000000000000004</v>
      </c>
      <c r="AE64" s="1">
        <v>2.4</v>
      </c>
      <c r="AF64" s="24" t="s">
        <v>149</v>
      </c>
      <c r="AG64" s="1">
        <f t="shared" si="7"/>
        <v>18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106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>
        <v>2</v>
      </c>
      <c r="K65" s="1">
        <f t="shared" si="11"/>
        <v>-2</v>
      </c>
      <c r="L65" s="1"/>
      <c r="M65" s="1"/>
      <c r="N65" s="17"/>
      <c r="O65" s="1">
        <f t="shared" si="3"/>
        <v>0</v>
      </c>
      <c r="P65" s="18">
        <v>10</v>
      </c>
      <c r="Q65" s="5">
        <f t="shared" si="8"/>
        <v>10</v>
      </c>
      <c r="R65" s="5">
        <v>10</v>
      </c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7" t="s">
        <v>38</v>
      </c>
      <c r="AG65" s="1">
        <f t="shared" si="7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42</v>
      </c>
      <c r="C66" s="1">
        <v>20</v>
      </c>
      <c r="D66" s="1">
        <v>96</v>
      </c>
      <c r="E66" s="1">
        <v>42</v>
      </c>
      <c r="F66" s="1">
        <v>74</v>
      </c>
      <c r="G66" s="7">
        <v>0.4</v>
      </c>
      <c r="H66" s="1">
        <v>90</v>
      </c>
      <c r="I66" s="1" t="s">
        <v>37</v>
      </c>
      <c r="J66" s="1">
        <v>42</v>
      </c>
      <c r="K66" s="1">
        <f t="shared" si="11"/>
        <v>0</v>
      </c>
      <c r="L66" s="1"/>
      <c r="M66" s="1"/>
      <c r="N66" s="1">
        <v>13.600000000000019</v>
      </c>
      <c r="O66" s="1">
        <f t="shared" si="3"/>
        <v>8.4</v>
      </c>
      <c r="P66" s="5">
        <f t="shared" si="14"/>
        <v>21.59999999999998</v>
      </c>
      <c r="Q66" s="5">
        <f t="shared" si="8"/>
        <v>21.59999999999998</v>
      </c>
      <c r="R66" s="5">
        <v>22</v>
      </c>
      <c r="S66" s="1"/>
      <c r="T66" s="1">
        <f t="shared" si="5"/>
        <v>13</v>
      </c>
      <c r="U66" s="1">
        <f t="shared" si="6"/>
        <v>10.428571428571431</v>
      </c>
      <c r="V66" s="1">
        <v>9.8000000000000007</v>
      </c>
      <c r="W66" s="1">
        <v>12.6</v>
      </c>
      <c r="X66" s="1">
        <v>8.4</v>
      </c>
      <c r="Y66" s="1">
        <v>4.8</v>
      </c>
      <c r="Z66" s="1">
        <v>10.8</v>
      </c>
      <c r="AA66" s="1">
        <v>1.4</v>
      </c>
      <c r="AB66" s="1">
        <v>12.5</v>
      </c>
      <c r="AC66" s="1">
        <v>9</v>
      </c>
      <c r="AD66" s="1">
        <v>7.2</v>
      </c>
      <c r="AE66" s="1">
        <v>11.2</v>
      </c>
      <c r="AF66" s="1"/>
      <c r="AG66" s="1">
        <f t="shared" si="7"/>
        <v>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42</v>
      </c>
      <c r="C67" s="1">
        <v>23</v>
      </c>
      <c r="D67" s="1">
        <v>1</v>
      </c>
      <c r="E67" s="1">
        <v>17</v>
      </c>
      <c r="F67" s="1">
        <v>6</v>
      </c>
      <c r="G67" s="7">
        <v>0.33</v>
      </c>
      <c r="H67" s="1" t="e">
        <v>#N/A</v>
      </c>
      <c r="I67" s="1" t="s">
        <v>37</v>
      </c>
      <c r="J67" s="1">
        <v>18</v>
      </c>
      <c r="K67" s="1">
        <f t="shared" si="11"/>
        <v>-1</v>
      </c>
      <c r="L67" s="1"/>
      <c r="M67" s="1"/>
      <c r="N67" s="1">
        <v>73.2</v>
      </c>
      <c r="O67" s="1">
        <f t="shared" si="3"/>
        <v>3.4</v>
      </c>
      <c r="P67" s="5"/>
      <c r="Q67" s="5">
        <f t="shared" si="8"/>
        <v>0</v>
      </c>
      <c r="R67" s="5"/>
      <c r="S67" s="1"/>
      <c r="T67" s="1">
        <f t="shared" si="5"/>
        <v>23.294117647058826</v>
      </c>
      <c r="U67" s="1">
        <f t="shared" si="6"/>
        <v>23.294117647058826</v>
      </c>
      <c r="V67" s="1">
        <v>7.4</v>
      </c>
      <c r="W67" s="1">
        <v>-0.4</v>
      </c>
      <c r="X67" s="1">
        <v>6.4</v>
      </c>
      <c r="Y67" s="1">
        <v>5.6</v>
      </c>
      <c r="Z67" s="1">
        <v>3.4</v>
      </c>
      <c r="AA67" s="1">
        <v>1.6</v>
      </c>
      <c r="AB67" s="1">
        <v>10</v>
      </c>
      <c r="AC67" s="1">
        <v>6.6</v>
      </c>
      <c r="AD67" s="1">
        <v>1.8</v>
      </c>
      <c r="AE67" s="1">
        <v>6.4</v>
      </c>
      <c r="AF67" s="1" t="s">
        <v>109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110</v>
      </c>
      <c r="B68" s="10" t="s">
        <v>42</v>
      </c>
      <c r="C68" s="10">
        <v>-1</v>
      </c>
      <c r="D68" s="10"/>
      <c r="E68" s="20">
        <v>-2</v>
      </c>
      <c r="F68" s="20">
        <v>-1</v>
      </c>
      <c r="G68" s="11">
        <v>0</v>
      </c>
      <c r="H68" s="10">
        <v>55</v>
      </c>
      <c r="I68" s="10" t="s">
        <v>60</v>
      </c>
      <c r="J68" s="10">
        <v>2</v>
      </c>
      <c r="K68" s="10">
        <f t="shared" si="11"/>
        <v>-4</v>
      </c>
      <c r="L68" s="10"/>
      <c r="M68" s="10"/>
      <c r="N68" s="10">
        <v>0</v>
      </c>
      <c r="O68" s="10">
        <f t="shared" si="3"/>
        <v>-0.4</v>
      </c>
      <c r="P68" s="12"/>
      <c r="Q68" s="5">
        <f t="shared" si="8"/>
        <v>0</v>
      </c>
      <c r="R68" s="12"/>
      <c r="S68" s="10"/>
      <c r="T68" s="1">
        <f t="shared" si="5"/>
        <v>2.5</v>
      </c>
      <c r="U68" s="10">
        <f t="shared" si="6"/>
        <v>2.5</v>
      </c>
      <c r="V68" s="10">
        <v>0.2</v>
      </c>
      <c r="W68" s="10">
        <v>0.2</v>
      </c>
      <c r="X68" s="10">
        <v>4</v>
      </c>
      <c r="Y68" s="10">
        <v>3.8</v>
      </c>
      <c r="Z68" s="10">
        <v>2.4</v>
      </c>
      <c r="AA68" s="10">
        <v>2</v>
      </c>
      <c r="AB68" s="10">
        <v>3</v>
      </c>
      <c r="AC68" s="10">
        <v>2.4</v>
      </c>
      <c r="AD68" s="10">
        <v>4.4000000000000004</v>
      </c>
      <c r="AE68" s="10">
        <v>2.4</v>
      </c>
      <c r="AF68" s="10" t="s">
        <v>111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42</v>
      </c>
      <c r="C69" s="1">
        <v>47</v>
      </c>
      <c r="D69" s="1">
        <v>16</v>
      </c>
      <c r="E69" s="1">
        <v>24</v>
      </c>
      <c r="F69" s="1">
        <v>39</v>
      </c>
      <c r="G69" s="7">
        <v>0.35</v>
      </c>
      <c r="H69" s="1">
        <v>90</v>
      </c>
      <c r="I69" s="1" t="s">
        <v>37</v>
      </c>
      <c r="J69" s="1">
        <v>24</v>
      </c>
      <c r="K69" s="1">
        <f t="shared" ref="K69:K97" si="15">E69-J69</f>
        <v>0</v>
      </c>
      <c r="L69" s="1"/>
      <c r="M69" s="1"/>
      <c r="N69" s="1">
        <v>57.000000000000007</v>
      </c>
      <c r="O69" s="1">
        <f t="shared" si="3"/>
        <v>4.8</v>
      </c>
      <c r="P69" s="5"/>
      <c r="Q69" s="5">
        <f t="shared" si="8"/>
        <v>0</v>
      </c>
      <c r="R69" s="5"/>
      <c r="S69" s="1"/>
      <c r="T69" s="1">
        <f t="shared" si="5"/>
        <v>20</v>
      </c>
      <c r="U69" s="1">
        <f t="shared" si="6"/>
        <v>20</v>
      </c>
      <c r="V69" s="1">
        <v>8.8000000000000007</v>
      </c>
      <c r="W69" s="1">
        <v>7.8</v>
      </c>
      <c r="X69" s="1">
        <v>7.2</v>
      </c>
      <c r="Y69" s="1">
        <v>5.6</v>
      </c>
      <c r="Z69" s="1">
        <v>11</v>
      </c>
      <c r="AA69" s="1">
        <v>5.2</v>
      </c>
      <c r="AB69" s="1">
        <v>15</v>
      </c>
      <c r="AC69" s="1">
        <v>8.6</v>
      </c>
      <c r="AD69" s="1">
        <v>11.6</v>
      </c>
      <c r="AE69" s="1">
        <v>7.4</v>
      </c>
      <c r="AF69" s="23" t="s">
        <v>51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42</v>
      </c>
      <c r="C70" s="1">
        <v>1</v>
      </c>
      <c r="D70" s="1">
        <v>48</v>
      </c>
      <c r="E70" s="1">
        <v>17</v>
      </c>
      <c r="F70" s="1">
        <v>29</v>
      </c>
      <c r="G70" s="7">
        <v>0.35</v>
      </c>
      <c r="H70" s="1">
        <v>40</v>
      </c>
      <c r="I70" s="1" t="s">
        <v>37</v>
      </c>
      <c r="J70" s="1">
        <v>22</v>
      </c>
      <c r="K70" s="1">
        <f t="shared" si="15"/>
        <v>-5</v>
      </c>
      <c r="L70" s="1"/>
      <c r="M70" s="1"/>
      <c r="N70" s="1">
        <v>0</v>
      </c>
      <c r="O70" s="1">
        <f t="shared" si="3"/>
        <v>3.4</v>
      </c>
      <c r="P70" s="5">
        <f t="shared" ref="P70" si="16">13*O70-N70-F70</f>
        <v>15.199999999999996</v>
      </c>
      <c r="Q70" s="5">
        <f t="shared" si="8"/>
        <v>15.199999999999996</v>
      </c>
      <c r="R70" s="5">
        <v>15</v>
      </c>
      <c r="S70" s="1"/>
      <c r="T70" s="1">
        <f t="shared" si="5"/>
        <v>12.999999999999998</v>
      </c>
      <c r="U70" s="1">
        <f t="shared" si="6"/>
        <v>8.5294117647058822</v>
      </c>
      <c r="V70" s="1">
        <v>3.6</v>
      </c>
      <c r="W70" s="1">
        <v>6.6</v>
      </c>
      <c r="X70" s="1">
        <v>4</v>
      </c>
      <c r="Y70" s="1">
        <v>4.8</v>
      </c>
      <c r="Z70" s="1">
        <v>4.8</v>
      </c>
      <c r="AA70" s="1">
        <v>7.4</v>
      </c>
      <c r="AB70" s="1">
        <v>6.5</v>
      </c>
      <c r="AC70" s="1">
        <v>10.4</v>
      </c>
      <c r="AD70" s="1">
        <v>7.4</v>
      </c>
      <c r="AE70" s="1">
        <v>7.4</v>
      </c>
      <c r="AF70" s="1"/>
      <c r="AG70" s="1">
        <f t="shared" si="7"/>
        <v>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42</v>
      </c>
      <c r="C71" s="1">
        <v>122</v>
      </c>
      <c r="D71" s="1">
        <v>2</v>
      </c>
      <c r="E71" s="1">
        <v>70</v>
      </c>
      <c r="F71" s="20">
        <f>49+F24</f>
        <v>48</v>
      </c>
      <c r="G71" s="7">
        <v>0.35</v>
      </c>
      <c r="H71" s="1">
        <v>45</v>
      </c>
      <c r="I71" s="1" t="s">
        <v>37</v>
      </c>
      <c r="J71" s="1">
        <v>75</v>
      </c>
      <c r="K71" s="1">
        <f t="shared" si="15"/>
        <v>-5</v>
      </c>
      <c r="L71" s="1"/>
      <c r="M71" s="1"/>
      <c r="N71" s="1">
        <v>201.4</v>
      </c>
      <c r="O71" s="1">
        <f t="shared" ref="O71:O97" si="17">E71/5</f>
        <v>14</v>
      </c>
      <c r="P71" s="5"/>
      <c r="Q71" s="5">
        <f t="shared" si="8"/>
        <v>0</v>
      </c>
      <c r="R71" s="5"/>
      <c r="S71" s="1"/>
      <c r="T71" s="1">
        <f t="shared" ref="T71:T97" si="18">(F71+N71+Q71)/O71</f>
        <v>17.814285714285713</v>
      </c>
      <c r="U71" s="1">
        <f t="shared" ref="U71:U97" si="19">(F71+N71)/O71</f>
        <v>17.814285714285713</v>
      </c>
      <c r="V71" s="1">
        <v>24.8</v>
      </c>
      <c r="W71" s="1">
        <v>-0.2</v>
      </c>
      <c r="X71" s="1">
        <v>23.8</v>
      </c>
      <c r="Y71" s="1">
        <v>15.6</v>
      </c>
      <c r="Z71" s="1">
        <v>22.4</v>
      </c>
      <c r="AA71" s="1">
        <v>24.8</v>
      </c>
      <c r="AB71" s="1">
        <v>9.5</v>
      </c>
      <c r="AC71" s="1">
        <v>23.6</v>
      </c>
      <c r="AD71" s="1">
        <v>17</v>
      </c>
      <c r="AE71" s="1">
        <v>21.4</v>
      </c>
      <c r="AF71" s="1" t="s">
        <v>105</v>
      </c>
      <c r="AG71" s="1">
        <f t="shared" ref="AG71:AG97" si="20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1" t="s">
        <v>115</v>
      </c>
      <c r="B72" s="1" t="s">
        <v>42</v>
      </c>
      <c r="C72" s="1"/>
      <c r="D72" s="1"/>
      <c r="E72" s="1"/>
      <c r="F72" s="1"/>
      <c r="G72" s="7">
        <v>0.3</v>
      </c>
      <c r="H72" s="1">
        <v>50</v>
      </c>
      <c r="I72" s="1" t="s">
        <v>37</v>
      </c>
      <c r="J72" s="1">
        <v>2</v>
      </c>
      <c r="K72" s="1">
        <f t="shared" si="15"/>
        <v>-2</v>
      </c>
      <c r="L72" s="1"/>
      <c r="M72" s="1"/>
      <c r="N72" s="1">
        <v>20</v>
      </c>
      <c r="O72" s="1">
        <f t="shared" si="17"/>
        <v>0</v>
      </c>
      <c r="P72" s="5"/>
      <c r="Q72" s="5">
        <f t="shared" ref="Q72:Q97" si="21">P72</f>
        <v>0</v>
      </c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3.2</v>
      </c>
      <c r="X72" s="1">
        <v>-0.8</v>
      </c>
      <c r="Y72" s="1">
        <v>-0.8</v>
      </c>
      <c r="Z72" s="1">
        <v>-0.8</v>
      </c>
      <c r="AA72" s="1">
        <v>0</v>
      </c>
      <c r="AB72" s="1">
        <v>0</v>
      </c>
      <c r="AC72" s="1">
        <v>2.8</v>
      </c>
      <c r="AD72" s="1">
        <v>3</v>
      </c>
      <c r="AE72" s="1">
        <v>3.8</v>
      </c>
      <c r="AF72" s="1" t="s">
        <v>116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42</v>
      </c>
      <c r="C73" s="1">
        <v>4</v>
      </c>
      <c r="D73" s="1"/>
      <c r="E73" s="1"/>
      <c r="F73" s="1"/>
      <c r="G73" s="7">
        <v>0.11</v>
      </c>
      <c r="H73" s="1">
        <v>150</v>
      </c>
      <c r="I73" s="1" t="s">
        <v>37</v>
      </c>
      <c r="J73" s="1">
        <v>1</v>
      </c>
      <c r="K73" s="1">
        <f t="shared" si="15"/>
        <v>-1</v>
      </c>
      <c r="L73" s="1"/>
      <c r="M73" s="1"/>
      <c r="N73" s="1">
        <v>0</v>
      </c>
      <c r="O73" s="1">
        <f t="shared" si="17"/>
        <v>0</v>
      </c>
      <c r="P73" s="5">
        <v>10</v>
      </c>
      <c r="Q73" s="5">
        <f t="shared" si="21"/>
        <v>10</v>
      </c>
      <c r="R73" s="5">
        <v>10</v>
      </c>
      <c r="S73" s="1"/>
      <c r="T73" s="1" t="e">
        <f t="shared" si="18"/>
        <v>#DIV/0!</v>
      </c>
      <c r="U73" s="1" t="e">
        <f t="shared" si="19"/>
        <v>#DIV/0!</v>
      </c>
      <c r="V73" s="1">
        <v>0</v>
      </c>
      <c r="W73" s="1">
        <v>0</v>
      </c>
      <c r="X73" s="1">
        <v>0</v>
      </c>
      <c r="Y73" s="1">
        <v>1</v>
      </c>
      <c r="Z73" s="1">
        <v>1.4</v>
      </c>
      <c r="AA73" s="1">
        <v>0</v>
      </c>
      <c r="AB73" s="1">
        <v>0</v>
      </c>
      <c r="AC73" s="1">
        <v>0.4</v>
      </c>
      <c r="AD73" s="1">
        <v>1.4</v>
      </c>
      <c r="AE73" s="1">
        <v>0.6</v>
      </c>
      <c r="AF73" s="22" t="s">
        <v>148</v>
      </c>
      <c r="AG73" s="1">
        <f t="shared" si="20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118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5"/>
        <v>0</v>
      </c>
      <c r="L74" s="1"/>
      <c r="M74" s="1"/>
      <c r="N74" s="17"/>
      <c r="O74" s="1">
        <f t="shared" si="17"/>
        <v>0</v>
      </c>
      <c r="P74" s="18">
        <v>10</v>
      </c>
      <c r="Q74" s="5">
        <f t="shared" si="21"/>
        <v>10</v>
      </c>
      <c r="R74" s="5">
        <v>10</v>
      </c>
      <c r="S74" s="1"/>
      <c r="T74" s="1" t="e">
        <f t="shared" si="18"/>
        <v>#DIV/0!</v>
      </c>
      <c r="U74" s="1" t="e">
        <f t="shared" si="19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7" t="s">
        <v>38</v>
      </c>
      <c r="AG74" s="1">
        <f t="shared" si="20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119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>
        <v>5</v>
      </c>
      <c r="K75" s="1">
        <f t="shared" si="15"/>
        <v>-5</v>
      </c>
      <c r="L75" s="1"/>
      <c r="M75" s="1"/>
      <c r="N75" s="17"/>
      <c r="O75" s="1">
        <f t="shared" si="17"/>
        <v>0</v>
      </c>
      <c r="P75" s="18">
        <v>10</v>
      </c>
      <c r="Q75" s="5">
        <f t="shared" si="21"/>
        <v>10</v>
      </c>
      <c r="R75" s="5">
        <v>10</v>
      </c>
      <c r="S75" s="1"/>
      <c r="T75" s="1" t="e">
        <f t="shared" si="18"/>
        <v>#DIV/0!</v>
      </c>
      <c r="U75" s="1" t="e">
        <f t="shared" si="19"/>
        <v>#DIV/0!</v>
      </c>
      <c r="V75" s="1">
        <v>0</v>
      </c>
      <c r="W75" s="1">
        <v>-0.2</v>
      </c>
      <c r="X75" s="1">
        <v>0</v>
      </c>
      <c r="Y75" s="1">
        <v>0</v>
      </c>
      <c r="Z75" s="1">
        <v>-0.2</v>
      </c>
      <c r="AA75" s="1">
        <v>0</v>
      </c>
      <c r="AB75" s="1">
        <v>0</v>
      </c>
      <c r="AC75" s="1">
        <v>3</v>
      </c>
      <c r="AD75" s="1">
        <v>4.5999999999999996</v>
      </c>
      <c r="AE75" s="1">
        <v>0</v>
      </c>
      <c r="AF75" s="17" t="s">
        <v>38</v>
      </c>
      <c r="AG75" s="1">
        <f t="shared" si="20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120</v>
      </c>
      <c r="B76" s="1" t="s">
        <v>42</v>
      </c>
      <c r="C76" s="1">
        <v>11</v>
      </c>
      <c r="D76" s="1"/>
      <c r="E76" s="1"/>
      <c r="F76" s="1"/>
      <c r="G76" s="7">
        <v>0.15</v>
      </c>
      <c r="H76" s="1">
        <v>60</v>
      </c>
      <c r="I76" s="1" t="s">
        <v>37</v>
      </c>
      <c r="J76" s="1">
        <v>9</v>
      </c>
      <c r="K76" s="1">
        <f t="shared" si="15"/>
        <v>-9</v>
      </c>
      <c r="L76" s="1"/>
      <c r="M76" s="1"/>
      <c r="N76" s="1">
        <v>0</v>
      </c>
      <c r="O76" s="1">
        <f t="shared" si="17"/>
        <v>0</v>
      </c>
      <c r="P76" s="18">
        <v>10</v>
      </c>
      <c r="Q76" s="5">
        <f t="shared" si="21"/>
        <v>10</v>
      </c>
      <c r="R76" s="5">
        <v>10</v>
      </c>
      <c r="S76" s="1"/>
      <c r="T76" s="1" t="e">
        <f t="shared" si="18"/>
        <v>#DIV/0!</v>
      </c>
      <c r="U76" s="1" t="e">
        <f t="shared" si="19"/>
        <v>#DIV/0!</v>
      </c>
      <c r="V76" s="1">
        <v>0</v>
      </c>
      <c r="W76" s="1">
        <v>0</v>
      </c>
      <c r="X76" s="1">
        <v>0</v>
      </c>
      <c r="Y76" s="1">
        <v>-0.8</v>
      </c>
      <c r="Z76" s="1">
        <v>-0.4</v>
      </c>
      <c r="AA76" s="1">
        <v>0.4</v>
      </c>
      <c r="AB76" s="1">
        <v>0</v>
      </c>
      <c r="AC76" s="1">
        <v>1</v>
      </c>
      <c r="AD76" s="1">
        <v>1.4</v>
      </c>
      <c r="AE76" s="1">
        <v>0.4</v>
      </c>
      <c r="AF76" s="26" t="s">
        <v>157</v>
      </c>
      <c r="AG76" s="1">
        <f t="shared" si="20"/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121</v>
      </c>
      <c r="B77" s="13" t="s">
        <v>42</v>
      </c>
      <c r="C77" s="13"/>
      <c r="D77" s="13"/>
      <c r="E77" s="13"/>
      <c r="F77" s="13"/>
      <c r="G77" s="14">
        <v>0</v>
      </c>
      <c r="H77" s="13">
        <v>40</v>
      </c>
      <c r="I77" s="13" t="s">
        <v>37</v>
      </c>
      <c r="J77" s="13"/>
      <c r="K77" s="13">
        <f t="shared" si="15"/>
        <v>0</v>
      </c>
      <c r="L77" s="13"/>
      <c r="M77" s="13"/>
      <c r="N77" s="13">
        <v>0</v>
      </c>
      <c r="O77" s="13">
        <f t="shared" si="17"/>
        <v>0</v>
      </c>
      <c r="P77" s="15"/>
      <c r="Q77" s="5">
        <f t="shared" si="21"/>
        <v>0</v>
      </c>
      <c r="R77" s="15"/>
      <c r="S77" s="13"/>
      <c r="T77" s="1" t="e">
        <f t="shared" si="18"/>
        <v>#DIV/0!</v>
      </c>
      <c r="U77" s="13" t="e">
        <f t="shared" si="19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 t="s">
        <v>70</v>
      </c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42</v>
      </c>
      <c r="C78" s="1">
        <v>8</v>
      </c>
      <c r="D78" s="1"/>
      <c r="E78" s="1">
        <v>2</v>
      </c>
      <c r="F78" s="1">
        <v>6</v>
      </c>
      <c r="G78" s="7">
        <v>0.4</v>
      </c>
      <c r="H78" s="1">
        <v>55</v>
      </c>
      <c r="I78" s="1" t="s">
        <v>37</v>
      </c>
      <c r="J78" s="1">
        <v>2</v>
      </c>
      <c r="K78" s="1">
        <f t="shared" si="15"/>
        <v>0</v>
      </c>
      <c r="L78" s="1"/>
      <c r="M78" s="1"/>
      <c r="N78" s="1">
        <v>0</v>
      </c>
      <c r="O78" s="1">
        <f t="shared" si="17"/>
        <v>0.4</v>
      </c>
      <c r="P78" s="5"/>
      <c r="Q78" s="5">
        <f t="shared" si="21"/>
        <v>0</v>
      </c>
      <c r="R78" s="5"/>
      <c r="S78" s="1"/>
      <c r="T78" s="1">
        <f t="shared" si="18"/>
        <v>15</v>
      </c>
      <c r="U78" s="1">
        <f t="shared" si="19"/>
        <v>15</v>
      </c>
      <c r="V78" s="1">
        <v>0.6</v>
      </c>
      <c r="W78" s="1">
        <v>0.2</v>
      </c>
      <c r="X78" s="1">
        <v>1</v>
      </c>
      <c r="Y78" s="1">
        <v>0</v>
      </c>
      <c r="Z78" s="1">
        <v>2</v>
      </c>
      <c r="AA78" s="1">
        <v>0</v>
      </c>
      <c r="AB78" s="1">
        <v>-1</v>
      </c>
      <c r="AC78" s="1">
        <v>1</v>
      </c>
      <c r="AD78" s="1">
        <v>-1</v>
      </c>
      <c r="AE78" s="1">
        <v>-0.8</v>
      </c>
      <c r="AF78" s="23" t="s">
        <v>51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123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5"/>
        <v>0</v>
      </c>
      <c r="L79" s="13"/>
      <c r="M79" s="13"/>
      <c r="N79" s="13">
        <v>0</v>
      </c>
      <c r="O79" s="13">
        <f t="shared" si="17"/>
        <v>0</v>
      </c>
      <c r="P79" s="15"/>
      <c r="Q79" s="5">
        <f t="shared" si="21"/>
        <v>0</v>
      </c>
      <c r="R79" s="15"/>
      <c r="S79" s="13"/>
      <c r="T79" s="1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 t="s">
        <v>70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124</v>
      </c>
      <c r="B80" s="13" t="s">
        <v>36</v>
      </c>
      <c r="C80" s="13"/>
      <c r="D80" s="13"/>
      <c r="E80" s="13"/>
      <c r="F80" s="13"/>
      <c r="G80" s="14">
        <v>0</v>
      </c>
      <c r="H80" s="13">
        <v>55</v>
      </c>
      <c r="I80" s="13" t="s">
        <v>37</v>
      </c>
      <c r="J80" s="13"/>
      <c r="K80" s="13">
        <f t="shared" si="15"/>
        <v>0</v>
      </c>
      <c r="L80" s="13"/>
      <c r="M80" s="13"/>
      <c r="N80" s="13">
        <v>0</v>
      </c>
      <c r="O80" s="13">
        <f t="shared" si="17"/>
        <v>0</v>
      </c>
      <c r="P80" s="15"/>
      <c r="Q80" s="5">
        <f t="shared" si="21"/>
        <v>0</v>
      </c>
      <c r="R80" s="15"/>
      <c r="S80" s="13"/>
      <c r="T80" s="1" t="e">
        <f t="shared" si="18"/>
        <v>#DIV/0!</v>
      </c>
      <c r="U80" s="13" t="e">
        <f t="shared" si="19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 t="s">
        <v>70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42</v>
      </c>
      <c r="C81" s="1">
        <v>53</v>
      </c>
      <c r="D81" s="1"/>
      <c r="E81" s="1"/>
      <c r="F81" s="1">
        <v>46</v>
      </c>
      <c r="G81" s="7">
        <v>0.4</v>
      </c>
      <c r="H81" s="1">
        <v>55</v>
      </c>
      <c r="I81" s="1" t="s">
        <v>37</v>
      </c>
      <c r="J81" s="1">
        <v>7</v>
      </c>
      <c r="K81" s="1">
        <f t="shared" si="15"/>
        <v>-7</v>
      </c>
      <c r="L81" s="1"/>
      <c r="M81" s="1"/>
      <c r="N81" s="1">
        <v>0</v>
      </c>
      <c r="O81" s="1">
        <f t="shared" si="17"/>
        <v>0</v>
      </c>
      <c r="P81" s="5"/>
      <c r="Q81" s="5">
        <f t="shared" si="21"/>
        <v>0</v>
      </c>
      <c r="R81" s="5"/>
      <c r="S81" s="1"/>
      <c r="T81" s="1" t="e">
        <f t="shared" si="18"/>
        <v>#DIV/0!</v>
      </c>
      <c r="U81" s="1" t="e">
        <f t="shared" si="19"/>
        <v>#DIV/0!</v>
      </c>
      <c r="V81" s="1">
        <v>1</v>
      </c>
      <c r="W81" s="1">
        <v>1.2</v>
      </c>
      <c r="X81" s="1">
        <v>2.4</v>
      </c>
      <c r="Y81" s="1">
        <v>3.8</v>
      </c>
      <c r="Z81" s="1">
        <v>1.2</v>
      </c>
      <c r="AA81" s="1">
        <v>2.8</v>
      </c>
      <c r="AB81" s="1">
        <v>5</v>
      </c>
      <c r="AC81" s="1">
        <v>14</v>
      </c>
      <c r="AD81" s="1">
        <v>6.8</v>
      </c>
      <c r="AE81" s="1">
        <v>11.8</v>
      </c>
      <c r="AF81" s="23" t="s">
        <v>51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>
        <v>1.4</v>
      </c>
      <c r="K82" s="1">
        <f t="shared" si="15"/>
        <v>-1.4</v>
      </c>
      <c r="L82" s="1"/>
      <c r="M82" s="1"/>
      <c r="N82" s="1">
        <v>0</v>
      </c>
      <c r="O82" s="1">
        <f t="shared" si="17"/>
        <v>0</v>
      </c>
      <c r="P82" s="5"/>
      <c r="Q82" s="5">
        <f t="shared" si="21"/>
        <v>0</v>
      </c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3" t="s">
        <v>51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2.6</v>
      </c>
      <c r="K83" s="1">
        <f t="shared" si="15"/>
        <v>-2.6</v>
      </c>
      <c r="L83" s="1"/>
      <c r="M83" s="1"/>
      <c r="N83" s="1">
        <v>0</v>
      </c>
      <c r="O83" s="1">
        <f t="shared" si="17"/>
        <v>0</v>
      </c>
      <c r="P83" s="5"/>
      <c r="Q83" s="5">
        <f t="shared" si="21"/>
        <v>0</v>
      </c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-0.16</v>
      </c>
      <c r="Y83" s="1">
        <v>0</v>
      </c>
      <c r="Z83" s="1">
        <v>-0.106</v>
      </c>
      <c r="AA83" s="1">
        <v>0.5</v>
      </c>
      <c r="AB83" s="1">
        <v>-0.41149999999999998</v>
      </c>
      <c r="AC83" s="1">
        <v>0.96839999999999993</v>
      </c>
      <c r="AD83" s="1">
        <v>0.49</v>
      </c>
      <c r="AE83" s="1">
        <v>0.85399999999999987</v>
      </c>
      <c r="AF83" s="23" t="s">
        <v>51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42</v>
      </c>
      <c r="C84" s="1">
        <v>12</v>
      </c>
      <c r="D84" s="1"/>
      <c r="E84" s="1">
        <v>4</v>
      </c>
      <c r="F84" s="1">
        <v>8</v>
      </c>
      <c r="G84" s="7">
        <v>0.3</v>
      </c>
      <c r="H84" s="1" t="e">
        <v>#N/A</v>
      </c>
      <c r="I84" s="1" t="s">
        <v>37</v>
      </c>
      <c r="J84" s="1">
        <v>4</v>
      </c>
      <c r="K84" s="1">
        <f t="shared" si="15"/>
        <v>0</v>
      </c>
      <c r="L84" s="1"/>
      <c r="M84" s="1"/>
      <c r="N84" s="1">
        <v>0</v>
      </c>
      <c r="O84" s="1">
        <f t="shared" si="17"/>
        <v>0.8</v>
      </c>
      <c r="P84" s="5"/>
      <c r="Q84" s="5">
        <f t="shared" si="21"/>
        <v>0</v>
      </c>
      <c r="R84" s="5"/>
      <c r="S84" s="1"/>
      <c r="T84" s="1">
        <f t="shared" si="18"/>
        <v>10</v>
      </c>
      <c r="U84" s="1">
        <f t="shared" si="19"/>
        <v>10</v>
      </c>
      <c r="V84" s="1">
        <v>0</v>
      </c>
      <c r="W84" s="1">
        <v>0</v>
      </c>
      <c r="X84" s="1">
        <v>0</v>
      </c>
      <c r="Y84" s="1">
        <v>0</v>
      </c>
      <c r="Z84" s="1">
        <v>0.4</v>
      </c>
      <c r="AA84" s="1">
        <v>-0.2</v>
      </c>
      <c r="AB84" s="1">
        <v>0</v>
      </c>
      <c r="AC84" s="1">
        <v>0.4</v>
      </c>
      <c r="AD84" s="1">
        <v>0</v>
      </c>
      <c r="AE84" s="1">
        <v>1.8</v>
      </c>
      <c r="AF84" s="23" t="s">
        <v>51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36</v>
      </c>
      <c r="C85" s="1">
        <v>19.062999999999999</v>
      </c>
      <c r="D85" s="1">
        <v>59.905000000000001</v>
      </c>
      <c r="E85" s="1">
        <v>47.16</v>
      </c>
      <c r="F85" s="1">
        <v>31.808</v>
      </c>
      <c r="G85" s="7">
        <v>1</v>
      </c>
      <c r="H85" s="1">
        <v>60</v>
      </c>
      <c r="I85" s="1" t="s">
        <v>37</v>
      </c>
      <c r="J85" s="1">
        <v>47.7</v>
      </c>
      <c r="K85" s="1">
        <f t="shared" si="15"/>
        <v>-0.54000000000000625</v>
      </c>
      <c r="L85" s="1"/>
      <c r="M85" s="1"/>
      <c r="N85" s="1">
        <v>200</v>
      </c>
      <c r="O85" s="1">
        <f t="shared" si="17"/>
        <v>9.4319999999999986</v>
      </c>
      <c r="P85" s="5"/>
      <c r="Q85" s="5">
        <f t="shared" si="21"/>
        <v>0</v>
      </c>
      <c r="R85" s="5"/>
      <c r="S85" s="1"/>
      <c r="T85" s="1">
        <f t="shared" si="18"/>
        <v>24.576759966072945</v>
      </c>
      <c r="U85" s="1">
        <f t="shared" si="19"/>
        <v>24.576759966072945</v>
      </c>
      <c r="V85" s="1">
        <v>7.8367999999999993</v>
      </c>
      <c r="W85" s="1">
        <v>8.8981999999999992</v>
      </c>
      <c r="X85" s="1">
        <v>6.944</v>
      </c>
      <c r="Y85" s="1">
        <v>5.6070000000000002</v>
      </c>
      <c r="Z85" s="1">
        <v>13.882999999999999</v>
      </c>
      <c r="AA85" s="1">
        <v>1.516</v>
      </c>
      <c r="AB85" s="1">
        <v>0</v>
      </c>
      <c r="AC85" s="1">
        <v>8.2159999999999993</v>
      </c>
      <c r="AD85" s="1">
        <v>10.109</v>
      </c>
      <c r="AE85" s="1">
        <v>11.212</v>
      </c>
      <c r="AF85" s="1"/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36</v>
      </c>
      <c r="C86" s="1">
        <v>2.6</v>
      </c>
      <c r="D86" s="1">
        <v>344.73500000000001</v>
      </c>
      <c r="E86" s="1">
        <v>160.941</v>
      </c>
      <c r="F86" s="1">
        <v>185.244</v>
      </c>
      <c r="G86" s="7">
        <v>1</v>
      </c>
      <c r="H86" s="1">
        <v>60</v>
      </c>
      <c r="I86" s="1" t="s">
        <v>37</v>
      </c>
      <c r="J86" s="1">
        <v>158.4</v>
      </c>
      <c r="K86" s="1">
        <f t="shared" si="15"/>
        <v>2.5409999999999968</v>
      </c>
      <c r="L86" s="1"/>
      <c r="M86" s="1"/>
      <c r="N86" s="1">
        <v>230</v>
      </c>
      <c r="O86" s="1">
        <f t="shared" si="17"/>
        <v>32.188200000000002</v>
      </c>
      <c r="P86" s="5"/>
      <c r="Q86" s="5">
        <f t="shared" si="21"/>
        <v>0</v>
      </c>
      <c r="R86" s="5"/>
      <c r="S86" s="1"/>
      <c r="T86" s="1">
        <f t="shared" si="18"/>
        <v>12.900503911371247</v>
      </c>
      <c r="U86" s="1">
        <f t="shared" si="19"/>
        <v>12.900503911371247</v>
      </c>
      <c r="V86" s="1">
        <v>4.3322000000000003</v>
      </c>
      <c r="W86" s="1">
        <v>43.811399999999999</v>
      </c>
      <c r="X86" s="1">
        <v>20.368200000000002</v>
      </c>
      <c r="Y86" s="1">
        <v>27.8048</v>
      </c>
      <c r="Z86" s="1">
        <v>28.565999999999999</v>
      </c>
      <c r="AA86" s="1">
        <v>28.556999999999999</v>
      </c>
      <c r="AB86" s="1">
        <v>1.31</v>
      </c>
      <c r="AC86" s="1">
        <v>52.767000000000003</v>
      </c>
      <c r="AD86" s="1">
        <v>16.634</v>
      </c>
      <c r="AE86" s="1">
        <v>28.895</v>
      </c>
      <c r="AF86" s="1"/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36</v>
      </c>
      <c r="C87" s="1">
        <v>182.667</v>
      </c>
      <c r="D87" s="1">
        <v>2.4940000000000002</v>
      </c>
      <c r="E87" s="1">
        <v>28.829000000000001</v>
      </c>
      <c r="F87" s="1">
        <v>155.334</v>
      </c>
      <c r="G87" s="7">
        <v>1</v>
      </c>
      <c r="H87" s="1">
        <v>60</v>
      </c>
      <c r="I87" s="1" t="s">
        <v>37</v>
      </c>
      <c r="J87" s="1">
        <v>30.1</v>
      </c>
      <c r="K87" s="1">
        <f t="shared" si="15"/>
        <v>-1.2710000000000008</v>
      </c>
      <c r="L87" s="1"/>
      <c r="M87" s="1"/>
      <c r="N87" s="1">
        <v>0</v>
      </c>
      <c r="O87" s="1">
        <f t="shared" si="17"/>
        <v>5.7658000000000005</v>
      </c>
      <c r="P87" s="5"/>
      <c r="Q87" s="5">
        <f t="shared" si="21"/>
        <v>0</v>
      </c>
      <c r="R87" s="5"/>
      <c r="S87" s="1"/>
      <c r="T87" s="1">
        <f t="shared" si="18"/>
        <v>26.940580665302299</v>
      </c>
      <c r="U87" s="1">
        <f t="shared" si="19"/>
        <v>26.940580665302299</v>
      </c>
      <c r="V87" s="1">
        <v>7.9542000000000002</v>
      </c>
      <c r="W87" s="1">
        <v>2.9948000000000001</v>
      </c>
      <c r="X87" s="1">
        <v>2.9832000000000001</v>
      </c>
      <c r="Y87" s="1">
        <v>4.1479999999999997</v>
      </c>
      <c r="Z87" s="1">
        <v>5.16</v>
      </c>
      <c r="AA87" s="1">
        <v>3.0488</v>
      </c>
      <c r="AB87" s="1">
        <v>0</v>
      </c>
      <c r="AC87" s="1">
        <v>2.5680000000000001</v>
      </c>
      <c r="AD87" s="1">
        <v>2.6080000000000001</v>
      </c>
      <c r="AE87" s="1">
        <v>6.8519999999999994</v>
      </c>
      <c r="AF87" s="23" t="s">
        <v>51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42</v>
      </c>
      <c r="C88" s="1">
        <v>25</v>
      </c>
      <c r="D88" s="1"/>
      <c r="E88" s="1">
        <v>17</v>
      </c>
      <c r="F88" s="1">
        <v>7</v>
      </c>
      <c r="G88" s="7">
        <v>0.5</v>
      </c>
      <c r="H88" s="1">
        <v>60</v>
      </c>
      <c r="I88" s="1" t="s">
        <v>37</v>
      </c>
      <c r="J88" s="1">
        <v>18</v>
      </c>
      <c r="K88" s="1">
        <f t="shared" si="15"/>
        <v>-1</v>
      </c>
      <c r="L88" s="1"/>
      <c r="M88" s="1"/>
      <c r="N88" s="1">
        <v>0</v>
      </c>
      <c r="O88" s="1">
        <f t="shared" si="17"/>
        <v>3.4</v>
      </c>
      <c r="P88" s="5">
        <f>10*O88-N88-F88</f>
        <v>27</v>
      </c>
      <c r="Q88" s="5">
        <f t="shared" si="21"/>
        <v>27</v>
      </c>
      <c r="R88" s="5">
        <v>27</v>
      </c>
      <c r="S88" s="1"/>
      <c r="T88" s="1">
        <f t="shared" si="18"/>
        <v>10</v>
      </c>
      <c r="U88" s="1">
        <f t="shared" si="19"/>
        <v>2.0588235294117649</v>
      </c>
      <c r="V88" s="1">
        <v>1.4</v>
      </c>
      <c r="W88" s="1">
        <v>0.6</v>
      </c>
      <c r="X88" s="1">
        <v>2.6</v>
      </c>
      <c r="Y88" s="1">
        <v>0.8</v>
      </c>
      <c r="Z88" s="1">
        <v>2.6</v>
      </c>
      <c r="AA88" s="1">
        <v>0.2</v>
      </c>
      <c r="AB88" s="1">
        <v>1</v>
      </c>
      <c r="AC88" s="1">
        <v>1.6</v>
      </c>
      <c r="AD88" s="1">
        <v>0.8</v>
      </c>
      <c r="AE88" s="1">
        <v>2.6</v>
      </c>
      <c r="AF88" s="1"/>
      <c r="AG88" s="1">
        <f t="shared" si="20"/>
        <v>14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42</v>
      </c>
      <c r="C89" s="1">
        <v>85</v>
      </c>
      <c r="D89" s="1"/>
      <c r="E89" s="1">
        <v>26</v>
      </c>
      <c r="F89" s="1">
        <v>51</v>
      </c>
      <c r="G89" s="7">
        <v>0.5</v>
      </c>
      <c r="H89" s="1">
        <v>40</v>
      </c>
      <c r="I89" s="1" t="s">
        <v>37</v>
      </c>
      <c r="J89" s="1">
        <v>34</v>
      </c>
      <c r="K89" s="1">
        <f t="shared" si="15"/>
        <v>-8</v>
      </c>
      <c r="L89" s="1"/>
      <c r="M89" s="1"/>
      <c r="N89" s="1">
        <v>0</v>
      </c>
      <c r="O89" s="1">
        <f t="shared" si="17"/>
        <v>5.2</v>
      </c>
      <c r="P89" s="5">
        <f>12*O89-N89-F89</f>
        <v>11.400000000000006</v>
      </c>
      <c r="Q89" s="5">
        <f t="shared" si="21"/>
        <v>11.400000000000006</v>
      </c>
      <c r="R89" s="5">
        <v>11</v>
      </c>
      <c r="S89" s="1"/>
      <c r="T89" s="1">
        <f t="shared" si="18"/>
        <v>12</v>
      </c>
      <c r="U89" s="1">
        <f t="shared" si="19"/>
        <v>9.8076923076923066</v>
      </c>
      <c r="V89" s="1">
        <v>4.5999999999999996</v>
      </c>
      <c r="W89" s="1">
        <v>5</v>
      </c>
      <c r="X89" s="1">
        <v>10.4</v>
      </c>
      <c r="Y89" s="1">
        <v>-0.8</v>
      </c>
      <c r="Z89" s="1">
        <v>10.199999999999999</v>
      </c>
      <c r="AA89" s="1">
        <v>5</v>
      </c>
      <c r="AB89" s="1">
        <v>8.5</v>
      </c>
      <c r="AC89" s="1">
        <v>7.4</v>
      </c>
      <c r="AD89" s="1">
        <v>7</v>
      </c>
      <c r="AE89" s="1">
        <v>8.4</v>
      </c>
      <c r="AF89" s="23" t="s">
        <v>51</v>
      </c>
      <c r="AG89" s="1">
        <f t="shared" si="20"/>
        <v>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42</v>
      </c>
      <c r="C90" s="1">
        <v>16</v>
      </c>
      <c r="D90" s="1"/>
      <c r="E90" s="1">
        <v>16</v>
      </c>
      <c r="F90" s="1">
        <v>-2</v>
      </c>
      <c r="G90" s="7">
        <v>0.5</v>
      </c>
      <c r="H90" s="1">
        <v>60</v>
      </c>
      <c r="I90" s="1" t="s">
        <v>37</v>
      </c>
      <c r="J90" s="1">
        <v>20</v>
      </c>
      <c r="K90" s="1">
        <f t="shared" si="15"/>
        <v>-4</v>
      </c>
      <c r="L90" s="1"/>
      <c r="M90" s="1"/>
      <c r="N90" s="1">
        <v>0</v>
      </c>
      <c r="O90" s="1">
        <f t="shared" si="17"/>
        <v>3.2</v>
      </c>
      <c r="P90" s="5">
        <f>6*O90-N90-F90</f>
        <v>21.200000000000003</v>
      </c>
      <c r="Q90" s="5">
        <f t="shared" si="21"/>
        <v>21.200000000000003</v>
      </c>
      <c r="R90" s="5">
        <v>21</v>
      </c>
      <c r="S90" s="1"/>
      <c r="T90" s="1">
        <f t="shared" si="18"/>
        <v>6.0000000000000009</v>
      </c>
      <c r="U90" s="1">
        <f t="shared" si="19"/>
        <v>-0.625</v>
      </c>
      <c r="V90" s="1">
        <v>1</v>
      </c>
      <c r="W90" s="1">
        <v>1.4</v>
      </c>
      <c r="X90" s="1">
        <v>2.6</v>
      </c>
      <c r="Y90" s="1">
        <v>1.4</v>
      </c>
      <c r="Z90" s="1">
        <v>3.4</v>
      </c>
      <c r="AA90" s="1">
        <v>2</v>
      </c>
      <c r="AB90" s="1">
        <v>1.5</v>
      </c>
      <c r="AC90" s="1">
        <v>3.2</v>
      </c>
      <c r="AD90" s="1">
        <v>1.2</v>
      </c>
      <c r="AE90" s="1">
        <v>3.6</v>
      </c>
      <c r="AF90" s="1"/>
      <c r="AG90" s="1">
        <f t="shared" si="20"/>
        <v>11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42</v>
      </c>
      <c r="C91" s="1">
        <v>16</v>
      </c>
      <c r="D91" s="1">
        <v>11</v>
      </c>
      <c r="E91" s="1">
        <v>8</v>
      </c>
      <c r="F91" s="1">
        <v>18</v>
      </c>
      <c r="G91" s="7">
        <v>0.4</v>
      </c>
      <c r="H91" s="1" t="e">
        <v>#N/A</v>
      </c>
      <c r="I91" s="1" t="s">
        <v>37</v>
      </c>
      <c r="J91" s="1">
        <v>9</v>
      </c>
      <c r="K91" s="1">
        <f t="shared" si="15"/>
        <v>-1</v>
      </c>
      <c r="L91" s="1"/>
      <c r="M91" s="1"/>
      <c r="N91" s="1">
        <v>0</v>
      </c>
      <c r="O91" s="1">
        <f t="shared" si="17"/>
        <v>1.6</v>
      </c>
      <c r="P91" s="5"/>
      <c r="Q91" s="5">
        <f t="shared" si="21"/>
        <v>0</v>
      </c>
      <c r="R91" s="5"/>
      <c r="S91" s="1"/>
      <c r="T91" s="1">
        <f t="shared" si="18"/>
        <v>11.25</v>
      </c>
      <c r="U91" s="1">
        <f t="shared" si="19"/>
        <v>11.25</v>
      </c>
      <c r="V91" s="1">
        <v>0.4</v>
      </c>
      <c r="W91" s="1">
        <v>3</v>
      </c>
      <c r="X91" s="1">
        <v>3</v>
      </c>
      <c r="Y91" s="1">
        <v>-0.2</v>
      </c>
      <c r="Z91" s="1">
        <v>4.8</v>
      </c>
      <c r="AA91" s="1">
        <v>-0.2</v>
      </c>
      <c r="AB91" s="1">
        <v>1</v>
      </c>
      <c r="AC91" s="1">
        <v>2.6</v>
      </c>
      <c r="AD91" s="1">
        <v>3</v>
      </c>
      <c r="AE91" s="1">
        <v>4.4000000000000004</v>
      </c>
      <c r="AF91" s="23" t="s">
        <v>51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42</v>
      </c>
      <c r="C92" s="1">
        <v>10</v>
      </c>
      <c r="D92" s="1">
        <v>21</v>
      </c>
      <c r="E92" s="1">
        <v>4</v>
      </c>
      <c r="F92" s="1">
        <v>25</v>
      </c>
      <c r="G92" s="7">
        <v>0.4</v>
      </c>
      <c r="H92" s="1" t="e">
        <v>#N/A</v>
      </c>
      <c r="I92" s="1" t="s">
        <v>37</v>
      </c>
      <c r="J92" s="1">
        <v>6</v>
      </c>
      <c r="K92" s="1">
        <f t="shared" si="15"/>
        <v>-2</v>
      </c>
      <c r="L92" s="1"/>
      <c r="M92" s="1"/>
      <c r="N92" s="1">
        <v>0</v>
      </c>
      <c r="O92" s="1">
        <f t="shared" si="17"/>
        <v>0.8</v>
      </c>
      <c r="P92" s="5"/>
      <c r="Q92" s="5">
        <f t="shared" si="21"/>
        <v>0</v>
      </c>
      <c r="R92" s="5"/>
      <c r="S92" s="1"/>
      <c r="T92" s="1">
        <f t="shared" si="18"/>
        <v>31.25</v>
      </c>
      <c r="U92" s="1">
        <f t="shared" si="19"/>
        <v>31.25</v>
      </c>
      <c r="V92" s="1">
        <v>0.4</v>
      </c>
      <c r="W92" s="1">
        <v>2.2000000000000002</v>
      </c>
      <c r="X92" s="1">
        <v>2</v>
      </c>
      <c r="Y92" s="1">
        <v>1</v>
      </c>
      <c r="Z92" s="1">
        <v>3.4</v>
      </c>
      <c r="AA92" s="1">
        <v>0.8</v>
      </c>
      <c r="AB92" s="1">
        <v>0.5</v>
      </c>
      <c r="AC92" s="1">
        <v>1.6</v>
      </c>
      <c r="AD92" s="1">
        <v>2.6</v>
      </c>
      <c r="AE92" s="1">
        <v>2.4</v>
      </c>
      <c r="AF92" s="23" t="s">
        <v>51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42</v>
      </c>
      <c r="C93" s="1">
        <v>62</v>
      </c>
      <c r="D93" s="1"/>
      <c r="E93" s="1">
        <v>51</v>
      </c>
      <c r="F93" s="1">
        <v>10</v>
      </c>
      <c r="G93" s="7">
        <v>0.35</v>
      </c>
      <c r="H93" s="1" t="e">
        <v>#N/A</v>
      </c>
      <c r="I93" s="1" t="s">
        <v>37</v>
      </c>
      <c r="J93" s="1">
        <v>52</v>
      </c>
      <c r="K93" s="1">
        <f t="shared" si="15"/>
        <v>-1</v>
      </c>
      <c r="L93" s="1"/>
      <c r="M93" s="1"/>
      <c r="N93" s="1">
        <v>39.399999999999991</v>
      </c>
      <c r="O93" s="1">
        <f t="shared" si="17"/>
        <v>10.199999999999999</v>
      </c>
      <c r="P93" s="5">
        <f t="shared" ref="P93" si="22">13*O93-N93-F93</f>
        <v>83.2</v>
      </c>
      <c r="Q93" s="5">
        <f t="shared" si="21"/>
        <v>83.2</v>
      </c>
      <c r="R93" s="5">
        <v>83</v>
      </c>
      <c r="S93" s="1"/>
      <c r="T93" s="1">
        <f t="shared" si="18"/>
        <v>13</v>
      </c>
      <c r="U93" s="1">
        <f t="shared" si="19"/>
        <v>4.8431372549019605</v>
      </c>
      <c r="V93" s="1">
        <v>7.8</v>
      </c>
      <c r="W93" s="1">
        <v>0</v>
      </c>
      <c r="X93" s="1">
        <v>9.6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0"/>
        <v>29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42</v>
      </c>
      <c r="C94" s="1">
        <v>77.867999999999995</v>
      </c>
      <c r="D94" s="1"/>
      <c r="E94" s="1">
        <v>41</v>
      </c>
      <c r="F94" s="1">
        <v>31.867999999999999</v>
      </c>
      <c r="G94" s="7">
        <v>0.3</v>
      </c>
      <c r="H94" s="1" t="e">
        <v>#N/A</v>
      </c>
      <c r="I94" s="1" t="s">
        <v>37</v>
      </c>
      <c r="J94" s="1">
        <v>46</v>
      </c>
      <c r="K94" s="1">
        <f t="shared" si="15"/>
        <v>-5</v>
      </c>
      <c r="L94" s="1"/>
      <c r="M94" s="1"/>
      <c r="N94" s="1">
        <v>0</v>
      </c>
      <c r="O94" s="1">
        <f t="shared" si="17"/>
        <v>8.1999999999999993</v>
      </c>
      <c r="P94" s="5">
        <f>12*O94-N94-F94</f>
        <v>66.531999999999996</v>
      </c>
      <c r="Q94" s="5">
        <f t="shared" si="21"/>
        <v>66.531999999999996</v>
      </c>
      <c r="R94" s="5">
        <v>67</v>
      </c>
      <c r="S94" s="1"/>
      <c r="T94" s="1">
        <f t="shared" si="18"/>
        <v>12</v>
      </c>
      <c r="U94" s="1">
        <f t="shared" si="19"/>
        <v>3.8863414634146345</v>
      </c>
      <c r="V94" s="1">
        <v>4.6264000000000003</v>
      </c>
      <c r="W94" s="1">
        <v>-1.2</v>
      </c>
      <c r="X94" s="1">
        <v>10.4</v>
      </c>
      <c r="Y94" s="1">
        <v>2.2000000000000002</v>
      </c>
      <c r="Z94" s="1">
        <v>7.2</v>
      </c>
      <c r="AA94" s="1">
        <v>2.6</v>
      </c>
      <c r="AB94" s="1">
        <v>2.5</v>
      </c>
      <c r="AC94" s="1">
        <v>9</v>
      </c>
      <c r="AD94" s="1">
        <v>6</v>
      </c>
      <c r="AE94" s="1">
        <v>8.8000000000000007</v>
      </c>
      <c r="AF94" s="24" t="s">
        <v>84</v>
      </c>
      <c r="AG94" s="1">
        <f t="shared" si="20"/>
        <v>20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2" t="s">
        <v>140</v>
      </c>
      <c r="B95" s="1" t="s">
        <v>42</v>
      </c>
      <c r="C95" s="1">
        <v>-18</v>
      </c>
      <c r="D95" s="1"/>
      <c r="E95" s="20">
        <v>133</v>
      </c>
      <c r="F95" s="20">
        <v>-151</v>
      </c>
      <c r="G95" s="7">
        <v>0</v>
      </c>
      <c r="H95" s="1" t="e">
        <v>#N/A</v>
      </c>
      <c r="I95" s="1" t="s">
        <v>141</v>
      </c>
      <c r="J95" s="1">
        <v>134</v>
      </c>
      <c r="K95" s="1">
        <f t="shared" si="15"/>
        <v>-1</v>
      </c>
      <c r="L95" s="1"/>
      <c r="M95" s="1"/>
      <c r="N95" s="1">
        <v>0</v>
      </c>
      <c r="O95" s="1">
        <f t="shared" si="17"/>
        <v>26.6</v>
      </c>
      <c r="P95" s="5"/>
      <c r="Q95" s="5">
        <f t="shared" si="21"/>
        <v>0</v>
      </c>
      <c r="R95" s="5"/>
      <c r="S95" s="1"/>
      <c r="T95" s="1">
        <f t="shared" si="18"/>
        <v>-5.6766917293233083</v>
      </c>
      <c r="U95" s="1">
        <f t="shared" si="19"/>
        <v>-5.6766917293233083</v>
      </c>
      <c r="V95" s="1">
        <v>10.199999999999999</v>
      </c>
      <c r="W95" s="1">
        <v>11.8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141</v>
      </c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2" t="s">
        <v>142</v>
      </c>
      <c r="B96" s="1" t="s">
        <v>42</v>
      </c>
      <c r="C96" s="1">
        <v>-8</v>
      </c>
      <c r="D96" s="1"/>
      <c r="E96" s="20">
        <v>27</v>
      </c>
      <c r="F96" s="20">
        <v>-35</v>
      </c>
      <c r="G96" s="7">
        <v>0</v>
      </c>
      <c r="H96" s="1" t="e">
        <v>#N/A</v>
      </c>
      <c r="I96" s="1" t="s">
        <v>141</v>
      </c>
      <c r="J96" s="1">
        <v>27</v>
      </c>
      <c r="K96" s="1">
        <f t="shared" si="15"/>
        <v>0</v>
      </c>
      <c r="L96" s="1"/>
      <c r="M96" s="1"/>
      <c r="N96" s="1">
        <v>0</v>
      </c>
      <c r="O96" s="1">
        <f t="shared" si="17"/>
        <v>5.4</v>
      </c>
      <c r="P96" s="5"/>
      <c r="Q96" s="5">
        <f t="shared" si="21"/>
        <v>0</v>
      </c>
      <c r="R96" s="5"/>
      <c r="S96" s="1"/>
      <c r="T96" s="1">
        <f t="shared" si="18"/>
        <v>-6.481481481481481</v>
      </c>
      <c r="U96" s="1">
        <f t="shared" si="19"/>
        <v>-6.481481481481481</v>
      </c>
      <c r="V96" s="1">
        <v>13.6</v>
      </c>
      <c r="W96" s="1">
        <v>12.6</v>
      </c>
      <c r="X96" s="1">
        <v>26.4</v>
      </c>
      <c r="Y96" s="1">
        <v>11.6</v>
      </c>
      <c r="Z96" s="1">
        <v>6.4</v>
      </c>
      <c r="AA96" s="1">
        <v>2.6</v>
      </c>
      <c r="AB96" s="1">
        <v>10.5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2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2" t="s">
        <v>143</v>
      </c>
      <c r="B97" s="1" t="s">
        <v>36</v>
      </c>
      <c r="C97" s="1"/>
      <c r="D97" s="1"/>
      <c r="E97" s="20">
        <v>12.24</v>
      </c>
      <c r="F97" s="20">
        <v>-12.24</v>
      </c>
      <c r="G97" s="7">
        <v>0</v>
      </c>
      <c r="H97" s="1" t="e">
        <v>#N/A</v>
      </c>
      <c r="I97" s="1" t="s">
        <v>141</v>
      </c>
      <c r="J97" s="1">
        <v>11.7</v>
      </c>
      <c r="K97" s="1">
        <f t="shared" si="15"/>
        <v>0.54000000000000092</v>
      </c>
      <c r="L97" s="1"/>
      <c r="M97" s="1"/>
      <c r="N97" s="1">
        <v>0</v>
      </c>
      <c r="O97" s="1">
        <f t="shared" si="17"/>
        <v>2.448</v>
      </c>
      <c r="P97" s="5"/>
      <c r="Q97" s="5">
        <f t="shared" si="21"/>
        <v>0</v>
      </c>
      <c r="R97" s="5"/>
      <c r="S97" s="1"/>
      <c r="T97" s="1">
        <f t="shared" si="18"/>
        <v>-5</v>
      </c>
      <c r="U97" s="1">
        <f t="shared" si="19"/>
        <v>-5</v>
      </c>
      <c r="V97" s="1">
        <v>2.4</v>
      </c>
      <c r="W97" s="1">
        <v>2.1520000000000001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141</v>
      </c>
      <c r="AG97" s="1">
        <f t="shared" si="2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2025-02-24T07:49:13Z</dcterms:created>
  <dcterms:modified xsi:type="dcterms:W3CDTF">2025-02-25T08:08:48Z</dcterms:modified>
</cp:coreProperties>
</file>