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0E649B00-0433-469C-81AF-CF9C08F98A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7" i="1" l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69" i="1" s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AD657" i="1" s="1"/>
  <c r="X520" i="1"/>
  <c r="X519" i="1"/>
  <c r="BO518" i="1"/>
  <c r="BM518" i="1"/>
  <c r="Y518" i="1"/>
  <c r="P518" i="1"/>
  <c r="X516" i="1"/>
  <c r="X515" i="1"/>
  <c r="BO514" i="1"/>
  <c r="BM514" i="1"/>
  <c r="Y514" i="1"/>
  <c r="P514" i="1"/>
  <c r="X511" i="1"/>
  <c r="X510" i="1"/>
  <c r="BO509" i="1"/>
  <c r="BN509" i="1"/>
  <c r="BM509" i="1"/>
  <c r="Z509" i="1"/>
  <c r="Y509" i="1"/>
  <c r="BP509" i="1" s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0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Y456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N364" i="1"/>
  <c r="BM364" i="1"/>
  <c r="Z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1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5" i="1" s="1"/>
  <c r="P347" i="1"/>
  <c r="BP346" i="1"/>
  <c r="BO346" i="1"/>
  <c r="BN346" i="1"/>
  <c r="BM346" i="1"/>
  <c r="Z346" i="1"/>
  <c r="Y346" i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Y329" i="1" s="1"/>
  <c r="P327" i="1"/>
  <c r="BP326" i="1"/>
  <c r="BO326" i="1"/>
  <c r="BN326" i="1"/>
  <c r="BM326" i="1"/>
  <c r="Z326" i="1"/>
  <c r="Y326" i="1"/>
  <c r="T657" i="1" s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Y309" i="1" s="1"/>
  <c r="P307" i="1"/>
  <c r="BP306" i="1"/>
  <c r="BO306" i="1"/>
  <c r="BN306" i="1"/>
  <c r="BM306" i="1"/>
  <c r="Z306" i="1"/>
  <c r="Y306" i="1"/>
  <c r="Y308" i="1" s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57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657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22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Y207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6" i="1" s="1"/>
  <c r="P177" i="1"/>
  <c r="X175" i="1"/>
  <c r="X174" i="1"/>
  <c r="BO173" i="1"/>
  <c r="BM173" i="1"/>
  <c r="Y173" i="1"/>
  <c r="I657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G657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Y130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0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5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89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3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5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7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7" i="1" s="1"/>
  <c r="P35" i="1"/>
  <c r="X31" i="1"/>
  <c r="X30" i="1"/>
  <c r="BO29" i="1"/>
  <c r="BM29" i="1"/>
  <c r="Y29" i="1"/>
  <c r="Y30" i="1" s="1"/>
  <c r="P29" i="1"/>
  <c r="X27" i="1"/>
  <c r="X26" i="1"/>
  <c r="X65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Y27" i="1"/>
  <c r="Y31" i="1"/>
  <c r="Y41" i="1"/>
  <c r="Y47" i="1"/>
  <c r="Y58" i="1"/>
  <c r="Y64" i="1"/>
  <c r="Y74" i="1"/>
  <c r="Y82" i="1"/>
  <c r="Y88" i="1"/>
  <c r="Y95" i="1"/>
  <c r="Y104" i="1"/>
  <c r="Y113" i="1"/>
  <c r="Y119" i="1"/>
  <c r="Y129" i="1"/>
  <c r="Y135" i="1"/>
  <c r="Y140" i="1"/>
  <c r="Y146" i="1"/>
  <c r="Y150" i="1"/>
  <c r="Y163" i="1"/>
  <c r="Y169" i="1"/>
  <c r="Y175" i="1"/>
  <c r="Y185" i="1"/>
  <c r="Y192" i="1"/>
  <c r="Y196" i="1"/>
  <c r="Y208" i="1"/>
  <c r="BP219" i="1"/>
  <c r="BN219" i="1"/>
  <c r="Z219" i="1"/>
  <c r="BP226" i="1"/>
  <c r="BN226" i="1"/>
  <c r="Z226" i="1"/>
  <c r="Y230" i="1"/>
  <c r="BP235" i="1"/>
  <c r="BN235" i="1"/>
  <c r="Z235" i="1"/>
  <c r="Z242" i="1" s="1"/>
  <c r="BP239" i="1"/>
  <c r="BN239" i="1"/>
  <c r="Z239" i="1"/>
  <c r="BP248" i="1"/>
  <c r="BN248" i="1"/>
  <c r="Z248" i="1"/>
  <c r="BP252" i="1"/>
  <c r="BN252" i="1"/>
  <c r="Z252" i="1"/>
  <c r="H9" i="1"/>
  <c r="B657" i="1"/>
  <c r="X648" i="1"/>
  <c r="X649" i="1"/>
  <c r="Z23" i="1"/>
  <c r="Z26" i="1" s="1"/>
  <c r="BN23" i="1"/>
  <c r="Y648" i="1" s="1"/>
  <c r="Z25" i="1"/>
  <c r="BN25" i="1"/>
  <c r="Y26" i="1"/>
  <c r="X647" i="1"/>
  <c r="Z29" i="1"/>
  <c r="Z30" i="1" s="1"/>
  <c r="BN29" i="1"/>
  <c r="BP29" i="1"/>
  <c r="Y649" i="1" s="1"/>
  <c r="Z35" i="1"/>
  <c r="Z41" i="1" s="1"/>
  <c r="BN35" i="1"/>
  <c r="BP35" i="1"/>
  <c r="Z37" i="1"/>
  <c r="BN37" i="1"/>
  <c r="Z39" i="1"/>
  <c r="BN39" i="1"/>
  <c r="Y42" i="1"/>
  <c r="Z45" i="1"/>
  <c r="Z46" i="1" s="1"/>
  <c r="BN45" i="1"/>
  <c r="Z50" i="1"/>
  <c r="Z57" i="1" s="1"/>
  <c r="BN50" i="1"/>
  <c r="BP50" i="1"/>
  <c r="Z52" i="1"/>
  <c r="BN52" i="1"/>
  <c r="Z54" i="1"/>
  <c r="BN54" i="1"/>
  <c r="Z56" i="1"/>
  <c r="BN56" i="1"/>
  <c r="Y57" i="1"/>
  <c r="Z60" i="1"/>
  <c r="Z64" i="1" s="1"/>
  <c r="BN60" i="1"/>
  <c r="BP60" i="1"/>
  <c r="Z62" i="1"/>
  <c r="BN62" i="1"/>
  <c r="Z68" i="1"/>
  <c r="Z73" i="1" s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Z88" i="1" s="1"/>
  <c r="BN86" i="1"/>
  <c r="E657" i="1"/>
  <c r="Z93" i="1"/>
  <c r="Z95" i="1" s="1"/>
  <c r="BN93" i="1"/>
  <c r="Y96" i="1"/>
  <c r="Z99" i="1"/>
  <c r="Z104" i="1" s="1"/>
  <c r="BN99" i="1"/>
  <c r="Z101" i="1"/>
  <c r="BN101" i="1"/>
  <c r="F657" i="1"/>
  <c r="Z109" i="1"/>
  <c r="Z113" i="1" s="1"/>
  <c r="BN109" i="1"/>
  <c r="Z111" i="1"/>
  <c r="BN111" i="1"/>
  <c r="Y114" i="1"/>
  <c r="Z117" i="1"/>
  <c r="Z119" i="1" s="1"/>
  <c r="BN117" i="1"/>
  <c r="Z123" i="1"/>
  <c r="Z129" i="1" s="1"/>
  <c r="BN123" i="1"/>
  <c r="Z125" i="1"/>
  <c r="BN125" i="1"/>
  <c r="Z127" i="1"/>
  <c r="BN127" i="1"/>
  <c r="Z133" i="1"/>
  <c r="Z134" i="1" s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57" i="1"/>
  <c r="Y156" i="1"/>
  <c r="Z159" i="1"/>
  <c r="Z163" i="1" s="1"/>
  <c r="BN159" i="1"/>
  <c r="Z161" i="1"/>
  <c r="BN161" i="1"/>
  <c r="Z167" i="1"/>
  <c r="Z168" i="1" s="1"/>
  <c r="BN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3" i="1"/>
  <c r="BN183" i="1"/>
  <c r="J657" i="1"/>
  <c r="Z190" i="1"/>
  <c r="Z191" i="1" s="1"/>
  <c r="BN190" i="1"/>
  <c r="Y191" i="1"/>
  <c r="Z194" i="1"/>
  <c r="Z196" i="1" s="1"/>
  <c r="BN194" i="1"/>
  <c r="BP194" i="1"/>
  <c r="Z200" i="1"/>
  <c r="Z207" i="1" s="1"/>
  <c r="BN200" i="1"/>
  <c r="Z202" i="1"/>
  <c r="BN202" i="1"/>
  <c r="Z204" i="1"/>
  <c r="BN204" i="1"/>
  <c r="Z206" i="1"/>
  <c r="BN206" i="1"/>
  <c r="Z210" i="1"/>
  <c r="BN210" i="1"/>
  <c r="BP210" i="1"/>
  <c r="Z212" i="1"/>
  <c r="BN212" i="1"/>
  <c r="Z214" i="1"/>
  <c r="BN214" i="1"/>
  <c r="BP215" i="1"/>
  <c r="BN215" i="1"/>
  <c r="BP217" i="1"/>
  <c r="BN217" i="1"/>
  <c r="Z217" i="1"/>
  <c r="Y221" i="1"/>
  <c r="Y231" i="1"/>
  <c r="BP224" i="1"/>
  <c r="BN224" i="1"/>
  <c r="Z224" i="1"/>
  <c r="BP228" i="1"/>
  <c r="BN228" i="1"/>
  <c r="Z228" i="1"/>
  <c r="K657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3" i="1"/>
  <c r="Y272" i="1"/>
  <c r="BP263" i="1"/>
  <c r="BN263" i="1"/>
  <c r="Z263" i="1"/>
  <c r="Y242" i="1"/>
  <c r="Z265" i="1"/>
  <c r="BN265" i="1"/>
  <c r="Z267" i="1"/>
  <c r="BN267" i="1"/>
  <c r="Z269" i="1"/>
  <c r="BN269" i="1"/>
  <c r="Z271" i="1"/>
  <c r="BN271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5" i="1"/>
  <c r="R657" i="1"/>
  <c r="Y300" i="1"/>
  <c r="Z307" i="1"/>
  <c r="Z308" i="1" s="1"/>
  <c r="BN307" i="1"/>
  <c r="BP307" i="1"/>
  <c r="Z312" i="1"/>
  <c r="Z313" i="1" s="1"/>
  <c r="BN312" i="1"/>
  <c r="BP312" i="1"/>
  <c r="Y313" i="1"/>
  <c r="Z316" i="1"/>
  <c r="Z317" i="1" s="1"/>
  <c r="BN316" i="1"/>
  <c r="BP316" i="1"/>
  <c r="Y317" i="1"/>
  <c r="Z320" i="1"/>
  <c r="Z322" i="1" s="1"/>
  <c r="BN320" i="1"/>
  <c r="BP320" i="1"/>
  <c r="Y323" i="1"/>
  <c r="Z327" i="1"/>
  <c r="Z328" i="1" s="1"/>
  <c r="BN327" i="1"/>
  <c r="BP327" i="1"/>
  <c r="Y328" i="1"/>
  <c r="Z331" i="1"/>
  <c r="Z333" i="1" s="1"/>
  <c r="BN331" i="1"/>
  <c r="BP331" i="1"/>
  <c r="Y334" i="1"/>
  <c r="Y343" i="1"/>
  <c r="V657" i="1"/>
  <c r="Z347" i="1"/>
  <c r="Z354" i="1" s="1"/>
  <c r="BN347" i="1"/>
  <c r="BP347" i="1"/>
  <c r="Z349" i="1"/>
  <c r="BN349" i="1"/>
  <c r="Z351" i="1"/>
  <c r="BN351" i="1"/>
  <c r="Z353" i="1"/>
  <c r="BN353" i="1"/>
  <c r="Y354" i="1"/>
  <c r="Z357" i="1"/>
  <c r="Z361" i="1" s="1"/>
  <c r="BN357" i="1"/>
  <c r="BP357" i="1"/>
  <c r="Z359" i="1"/>
  <c r="BN359" i="1"/>
  <c r="Y362" i="1"/>
  <c r="Y371" i="1"/>
  <c r="BP364" i="1"/>
  <c r="BP368" i="1"/>
  <c r="BN368" i="1"/>
  <c r="Z368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7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80" i="1"/>
  <c r="BN480" i="1"/>
  <c r="Z480" i="1"/>
  <c r="Y482" i="1"/>
  <c r="Y487" i="1"/>
  <c r="BP484" i="1"/>
  <c r="BN484" i="1"/>
  <c r="Z484" i="1"/>
  <c r="Z486" i="1" s="1"/>
  <c r="BP501" i="1"/>
  <c r="BN501" i="1"/>
  <c r="Z501" i="1"/>
  <c r="Y278" i="1"/>
  <c r="Y285" i="1"/>
  <c r="Y294" i="1"/>
  <c r="Y314" i="1"/>
  <c r="BP366" i="1"/>
  <c r="BN366" i="1"/>
  <c r="Z366" i="1"/>
  <c r="Z370" i="1" s="1"/>
  <c r="Y370" i="1"/>
  <c r="Z377" i="1"/>
  <c r="BP374" i="1"/>
  <c r="BN374" i="1"/>
  <c r="Z374" i="1"/>
  <c r="BP381" i="1"/>
  <c r="BN381" i="1"/>
  <c r="Z381" i="1"/>
  <c r="BP389" i="1"/>
  <c r="BN389" i="1"/>
  <c r="Z389" i="1"/>
  <c r="Y391" i="1"/>
  <c r="W657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Y504" i="1"/>
  <c r="BP498" i="1"/>
  <c r="BN498" i="1"/>
  <c r="Z498" i="1"/>
  <c r="Z503" i="1" s="1"/>
  <c r="Y503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Z547" i="1" s="1"/>
  <c r="BP546" i="1"/>
  <c r="BN546" i="1"/>
  <c r="Z546" i="1"/>
  <c r="Y548" i="1"/>
  <c r="BP556" i="1"/>
  <c r="BN556" i="1"/>
  <c r="Z556" i="1"/>
  <c r="Z562" i="1" s="1"/>
  <c r="Y562" i="1"/>
  <c r="BP560" i="1"/>
  <c r="BN560" i="1"/>
  <c r="Z560" i="1"/>
  <c r="AA657" i="1"/>
  <c r="Y496" i="1"/>
  <c r="Y511" i="1"/>
  <c r="AC657" i="1"/>
  <c r="Y515" i="1"/>
  <c r="BP514" i="1"/>
  <c r="BN514" i="1"/>
  <c r="Z514" i="1"/>
  <c r="Z515" i="1" s="1"/>
  <c r="Y516" i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Y547" i="1"/>
  <c r="BP545" i="1"/>
  <c r="BN545" i="1"/>
  <c r="Z545" i="1"/>
  <c r="Y563" i="1"/>
  <c r="BP557" i="1"/>
  <c r="BN557" i="1"/>
  <c r="Z557" i="1"/>
  <c r="Z568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Y650" i="1" l="1"/>
  <c r="Z619" i="1"/>
  <c r="Z481" i="1"/>
  <c r="Y647" i="1"/>
  <c r="Z598" i="1"/>
  <c r="Z540" i="1"/>
  <c r="Z442" i="1"/>
  <c r="Z416" i="1"/>
  <c r="Z390" i="1"/>
  <c r="Z384" i="1"/>
  <c r="Z294" i="1"/>
  <c r="Z284" i="1"/>
  <c r="Z272" i="1"/>
  <c r="Z255" i="1"/>
  <c r="Z230" i="1"/>
  <c r="Z221" i="1"/>
  <c r="Z185" i="1"/>
  <c r="Z82" i="1"/>
  <c r="Z652" i="1" s="1"/>
  <c r="Y651" i="1"/>
  <c r="X650" i="1"/>
</calcChain>
</file>

<file path=xl/sharedStrings.xml><?xml version="1.0" encoding="utf-8"?>
<sst xmlns="http://schemas.openxmlformats.org/spreadsheetml/2006/main" count="3053" uniqueCount="1075">
  <si>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</si>
  <si>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</si>
  <si>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</si>
  <si>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</si>
  <si>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</si>
  <si>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</si>
  <si>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</si>
  <si>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</si>
  <si>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</si>
  <si>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</si>
  <si>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</si>
  <si>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</si>
  <si>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</si>
  <si>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</si>
  <si>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</si>
  <si>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</si>
  <si>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</si>
  <si>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</si>
  <si>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</si>
  <si>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</si>
  <si>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</si>
  <si>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</si>
  <si>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</si>
  <si>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</si>
  <si>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</si>
  <si>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</si>
  <si>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</si>
  <si>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</si>
  <si>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</si>
  <si>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</si>
  <si>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</si>
  <si>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</si>
  <si>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</si>
  <si>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</si>
  <si>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</si>
  <si>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</si>
  <si>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</si>
  <si>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</si>
  <si>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</si>
  <si>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</si>
  <si>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</si>
  <si>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</si>
  <si>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</si>
  <si>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</si>
  <si>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</si>
  <si>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</si>
  <si>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</si>
  <si>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</si>
  <si>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</si>
  <si>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</si>
  <si>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</si>
  <si>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</si>
  <si>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</si>
  <si>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</si>
  <si>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</si>
  <si>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</si>
  <si>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</si>
  <si>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</si>
  <si>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</si>
  <si>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</si>
  <si>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</si>
  <si>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</si>
  <si>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</si>
  <si>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</si>
  <si>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</si>
  <si>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</si>
  <si>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</si>
  <si>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</si>
  <si>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</si>
  <si>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</si>
  <si>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</si>
  <si>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</si>
  <si>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</si>
  <si>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</si>
  <si>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</si>
  <si>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</si>
  <si>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</si>
  <si>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</si>
  <si>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</si>
  <si>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</si>
  <si>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</si>
  <si>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</si>
  <si>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</si>
  <si>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</si>
  <si>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</si>
  <si>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</si>
  <si>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</si>
  <si>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</si>
  <si>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</si>
  <si>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</si>
  <si>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</si>
  <si>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</si>
  <si>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</si>
  <si>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</si>
  <si>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</si>
  <si>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</si>
  <si>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</si>
  <si>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26.02.2025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</si>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</sst>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26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45717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Суббота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4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20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21</v>
      </c>
      <c r="Q10" s="961"/>
      <c r="R10" s="962"/>
      <c r="U10" s="24" t="s">
        <v>22</v>
      </c>
      <c r="V10" s="834" t="s">
        <v>23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1"/>
      <c r="R11" s="902"/>
      <c r="U11" s="24" t="s">
        <v>26</v>
      </c>
      <c r="V11" s="1084" t="s">
        <v>27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28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29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30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31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32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33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34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35</v>
      </c>
      <c r="B17" s="790" t="s">
        <v>36</v>
      </c>
      <c r="C17" s="918" t="s">
        <v>37</v>
      </c>
      <c r="D17" s="790" t="s">
        <v>38</v>
      </c>
      <c r="E17" s="871"/>
      <c r="F17" s="790" t="s">
        <v>39</v>
      </c>
      <c r="G17" s="790" t="s">
        <v>40</v>
      </c>
      <c r="H17" s="790" t="s">
        <v>41</v>
      </c>
      <c r="I17" s="790" t="s">
        <v>42</v>
      </c>
      <c r="J17" s="790" t="s">
        <v>43</v>
      </c>
      <c r="K17" s="790" t="s">
        <v>44</v>
      </c>
      <c r="L17" s="790" t="s">
        <v>45</v>
      </c>
      <c r="M17" s="790" t="s">
        <v>46</v>
      </c>
      <c r="N17" s="790" t="s">
        <v>47</v>
      </c>
      <c r="O17" s="790" t="s">
        <v>48</v>
      </c>
      <c r="P17" s="790" t="s">
        <v>49</v>
      </c>
      <c r="Q17" s="870"/>
      <c r="R17" s="870"/>
      <c r="S17" s="870"/>
      <c r="T17" s="871"/>
      <c r="U17" s="1171" t="s">
        <v>50</v>
      </c>
      <c r="V17" s="869"/>
      <c r="W17" s="790" t="s">
        <v>51</v>
      </c>
      <c r="X17" s="790" t="s">
        <v>52</v>
      </c>
      <c r="Y17" s="1168" t="s">
        <v>53</v>
      </c>
      <c r="Z17" s="1047" t="s">
        <v>54</v>
      </c>
      <c r="AA17" s="1023" t="s">
        <v>55</v>
      </c>
      <c r="AB17" s="1023" t="s">
        <v>56</v>
      </c>
      <c r="AC17" s="1023" t="s">
        <v>57</v>
      </c>
      <c r="AD17" s="1023" t="s">
        <v>58</v>
      </c>
      <c r="AE17" s="1119"/>
      <c r="AF17" s="1120"/>
      <c r="AG17" s="66"/>
      <c r="BD17" s="65" t="s">
        <v>59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60</v>
      </c>
      <c r="V18" s="67" t="s">
        <v>61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62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62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63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68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68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68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68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79</v>
      </c>
      <c r="Q26" s="770"/>
      <c r="R26" s="770"/>
      <c r="S26" s="770"/>
      <c r="T26" s="770"/>
      <c r="U26" s="770"/>
      <c r="V26" s="771"/>
      <c r="W26" s="37" t="s">
        <v>80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79</v>
      </c>
      <c r="Q27" s="770"/>
      <c r="R27" s="770"/>
      <c r="S27" s="770"/>
      <c r="T27" s="770"/>
      <c r="U27" s="770"/>
      <c r="V27" s="771"/>
      <c r="W27" s="37" t="s">
        <v>68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81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68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79</v>
      </c>
      <c r="Q30" s="770"/>
      <c r="R30" s="770"/>
      <c r="S30" s="770"/>
      <c r="T30" s="770"/>
      <c r="U30" s="770"/>
      <c r="V30" s="771"/>
      <c r="W30" s="37" t="s">
        <v>80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79</v>
      </c>
      <c r="Q31" s="770"/>
      <c r="R31" s="770"/>
      <c r="S31" s="770"/>
      <c r="T31" s="770"/>
      <c r="U31" s="770"/>
      <c r="V31" s="771"/>
      <c r="W31" s="37" t="s">
        <v>68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87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88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89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55">
        <v>4607091385670</v>
      </c>
      <c r="E35" s="756"/>
      <c r="F35" s="750">
        <v>1.35</v>
      </c>
      <c r="G35" s="32">
        <v>8</v>
      </c>
      <c r="H35" s="750">
        <v>10.8</v>
      </c>
      <c r="I35" s="75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8"/>
      <c r="R35" s="758"/>
      <c r="S35" s="758"/>
      <c r="T35" s="759"/>
      <c r="U35" s="34"/>
      <c r="V35" s="34"/>
      <c r="W35" s="35" t="s">
        <v>68</v>
      </c>
      <c r="X35" s="751">
        <v>800</v>
      </c>
      <c r="Y35" s="752">
        <f t="shared" ref="Y35:Y40" si="0">IFERROR(IF(X35="",0,CEILING((X35/$H35),1)*$H35),"")</f>
        <v>810</v>
      </c>
      <c r="Z35" s="36">
        <f>IFERROR(IF(Y35=0,"",ROUNDUP(Y35/H35,0)*0.01898),"")</f>
        <v>1.4235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832.22222222222217</v>
      </c>
      <c r="BN35" s="64">
        <f t="shared" ref="BN35:BN40" si="2">IFERROR(Y35*I35/H35,"0")</f>
        <v>842.625</v>
      </c>
      <c r="BO35" s="64">
        <f t="shared" ref="BO35:BO40" si="3">IFERROR(1/J35*(X35/H35),"0")</f>
        <v>1.1574074074074074</v>
      </c>
      <c r="BP35" s="64">
        <f t="shared" ref="BP35:BP40" si="4">IFERROR(1/J35*(Y35/H35),"0")</f>
        <v>1.171875</v>
      </c>
    </row>
    <row r="36" spans="1:68" ht="16.5" customHeight="1" x14ac:dyDescent="0.25">
      <c r="A36" s="54" t="s">
        <v>90</v>
      </c>
      <c r="B36" s="54" t="s">
        <v>95</v>
      </c>
      <c r="C36" s="31">
        <v>4301011540</v>
      </c>
      <c r="D36" s="755">
        <v>4607091385670</v>
      </c>
      <c r="E36" s="756"/>
      <c r="F36" s="750">
        <v>1.4</v>
      </c>
      <c r="G36" s="32">
        <v>8</v>
      </c>
      <c r="H36" s="750">
        <v>11.2</v>
      </c>
      <c r="I36" s="750">
        <v>11.635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9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758"/>
      <c r="R36" s="758"/>
      <c r="S36" s="758"/>
      <c r="T36" s="759"/>
      <c r="U36" s="34"/>
      <c r="V36" s="34" t="s">
        <v>97</v>
      </c>
      <c r="W36" s="35" t="s">
        <v>68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92</v>
      </c>
      <c r="L37" s="32"/>
      <c r="M37" s="33" t="s">
        <v>93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68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755">
        <v>4607091385687</v>
      </c>
      <c r="E38" s="756"/>
      <c r="F38" s="750">
        <v>0.4</v>
      </c>
      <c r="G38" s="32">
        <v>10</v>
      </c>
      <c r="H38" s="750">
        <v>4</v>
      </c>
      <c r="I38" s="750">
        <v>4.21</v>
      </c>
      <c r="J38" s="32">
        <v>132</v>
      </c>
      <c r="K38" s="32" t="s">
        <v>104</v>
      </c>
      <c r="L38" s="32"/>
      <c r="M38" s="33" t="s">
        <v>96</v>
      </c>
      <c r="N38" s="33"/>
      <c r="O38" s="32">
        <v>50</v>
      </c>
      <c r="P38" s="10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8"/>
      <c r="R38" s="758"/>
      <c r="S38" s="758"/>
      <c r="T38" s="759"/>
      <c r="U38" s="34"/>
      <c r="V38" s="34"/>
      <c r="W38" s="35" t="s">
        <v>68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755">
        <v>4680115882539</v>
      </c>
      <c r="E39" s="756"/>
      <c r="F39" s="750">
        <v>0.37</v>
      </c>
      <c r="G39" s="32">
        <v>10</v>
      </c>
      <c r="H39" s="750">
        <v>3.7</v>
      </c>
      <c r="I39" s="750">
        <v>3.91</v>
      </c>
      <c r="J39" s="32">
        <v>132</v>
      </c>
      <c r="K39" s="32" t="s">
        <v>104</v>
      </c>
      <c r="L39" s="32"/>
      <c r="M39" s="33" t="s">
        <v>96</v>
      </c>
      <c r="N39" s="33"/>
      <c r="O39" s="32">
        <v>50</v>
      </c>
      <c r="P39" s="8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58"/>
      <c r="R39" s="758"/>
      <c r="S39" s="758"/>
      <c r="T39" s="759"/>
      <c r="U39" s="34"/>
      <c r="V39" s="34"/>
      <c r="W39" s="35" t="s">
        <v>68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94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104</v>
      </c>
      <c r="L40" s="32"/>
      <c r="M40" s="33" t="s">
        <v>93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68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79</v>
      </c>
      <c r="Q41" s="770"/>
      <c r="R41" s="770"/>
      <c r="S41" s="770"/>
      <c r="T41" s="770"/>
      <c r="U41" s="770"/>
      <c r="V41" s="771"/>
      <c r="W41" s="37" t="s">
        <v>80</v>
      </c>
      <c r="X41" s="753">
        <f>IFERROR(X35/H35,"0")+IFERROR(X36/H36,"0")+IFERROR(X37/H37,"0")+IFERROR(X38/H38,"0")+IFERROR(X39/H39,"0")+IFERROR(X40/H40,"0")</f>
        <v>74.074074074074076</v>
      </c>
      <c r="Y41" s="753">
        <f>IFERROR(Y35/H35,"0")+IFERROR(Y36/H36,"0")+IFERROR(Y37/H37,"0")+IFERROR(Y38/H38,"0")+IFERROR(Y39/H39,"0")+IFERROR(Y40/H40,"0")</f>
        <v>75</v>
      </c>
      <c r="Z41" s="753">
        <f>IFERROR(IF(Z35="",0,Z35),"0")+IFERROR(IF(Z36="",0,Z36),"0")+IFERROR(IF(Z37="",0,Z37),"0")+IFERROR(IF(Z38="",0,Z38),"0")+IFERROR(IF(Z39="",0,Z39),"0")+IFERROR(IF(Z40="",0,Z40),"0")</f>
        <v>1.4235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79</v>
      </c>
      <c r="Q42" s="770"/>
      <c r="R42" s="770"/>
      <c r="S42" s="770"/>
      <c r="T42" s="770"/>
      <c r="U42" s="770"/>
      <c r="V42" s="771"/>
      <c r="W42" s="37" t="s">
        <v>68</v>
      </c>
      <c r="X42" s="753">
        <f>IFERROR(SUM(X35:X40),"0")</f>
        <v>800</v>
      </c>
      <c r="Y42" s="753">
        <f>IFERROR(SUM(Y35:Y40),"0")</f>
        <v>810</v>
      </c>
      <c r="Z42" s="37"/>
      <c r="AA42" s="754"/>
      <c r="AB42" s="754"/>
      <c r="AC42" s="754"/>
    </row>
    <row r="43" spans="1:68" ht="14.25" customHeight="1" x14ac:dyDescent="0.25">
      <c r="A43" s="767" t="s">
        <v>63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109</v>
      </c>
      <c r="B44" s="54" t="s">
        <v>110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111</v>
      </c>
      <c r="L44" s="32"/>
      <c r="M44" s="33" t="s">
        <v>96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97</v>
      </c>
      <c r="W44" s="35" t="s">
        <v>68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113</v>
      </c>
      <c r="B45" s="54" t="s">
        <v>114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66</v>
      </c>
      <c r="L45" s="32"/>
      <c r="M45" s="33" t="s">
        <v>96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68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79</v>
      </c>
      <c r="Q46" s="770"/>
      <c r="R46" s="770"/>
      <c r="S46" s="770"/>
      <c r="T46" s="770"/>
      <c r="U46" s="770"/>
      <c r="V46" s="771"/>
      <c r="W46" s="37" t="s">
        <v>80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79</v>
      </c>
      <c r="Q47" s="770"/>
      <c r="R47" s="770"/>
      <c r="S47" s="770"/>
      <c r="T47" s="770"/>
      <c r="U47" s="770"/>
      <c r="V47" s="771"/>
      <c r="W47" s="37" t="s">
        <v>68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116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89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117</v>
      </c>
      <c r="B50" s="54" t="s">
        <v>118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92</v>
      </c>
      <c r="L50" s="32"/>
      <c r="M50" s="33" t="s">
        <v>96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68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92</v>
      </c>
      <c r="L51" s="32"/>
      <c r="M51" s="33" t="s">
        <v>93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68</v>
      </c>
      <c r="X51" s="751">
        <v>500</v>
      </c>
      <c r="Y51" s="752">
        <f t="shared" si="5"/>
        <v>507.6</v>
      </c>
      <c r="Z51" s="36">
        <f>IFERROR(IF(Y51=0,"",ROUNDUP(Y51/H51,0)*0.01898),"")</f>
        <v>0.89205999999999996</v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6"/>
        <v>520.1388888888888</v>
      </c>
      <c r="BN51" s="64">
        <f t="shared" si="7"/>
        <v>528.04499999999996</v>
      </c>
      <c r="BO51" s="64">
        <f t="shared" si="8"/>
        <v>0.72337962962962954</v>
      </c>
      <c r="BP51" s="64">
        <f t="shared" si="9"/>
        <v>0.734375</v>
      </c>
    </row>
    <row r="52" spans="1:68" ht="27" customHeight="1" x14ac:dyDescent="0.25">
      <c r="A52" s="54" t="s">
        <v>123</v>
      </c>
      <c r="B52" s="54" t="s">
        <v>124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104</v>
      </c>
      <c r="L52" s="32"/>
      <c r="M52" s="33" t="s">
        <v>93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68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126</v>
      </c>
      <c r="B53" s="54" t="s">
        <v>127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104</v>
      </c>
      <c r="L53" s="32"/>
      <c r="M53" s="33" t="s">
        <v>93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68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129</v>
      </c>
      <c r="B54" s="54" t="s">
        <v>130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104</v>
      </c>
      <c r="L54" s="32"/>
      <c r="M54" s="33" t="s">
        <v>93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68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122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66</v>
      </c>
      <c r="L55" s="32"/>
      <c r="M55" s="33" t="s">
        <v>133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68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134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135</v>
      </c>
      <c r="B56" s="54" t="s">
        <v>136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104</v>
      </c>
      <c r="L56" s="32"/>
      <c r="M56" s="33" t="s">
        <v>93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68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122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79</v>
      </c>
      <c r="Q57" s="770"/>
      <c r="R57" s="770"/>
      <c r="S57" s="770"/>
      <c r="T57" s="770"/>
      <c r="U57" s="770"/>
      <c r="V57" s="771"/>
      <c r="W57" s="37" t="s">
        <v>80</v>
      </c>
      <c r="X57" s="753">
        <f>IFERROR(X50/H50,"0")+IFERROR(X51/H51,"0")+IFERROR(X52/H52,"0")+IFERROR(X53/H53,"0")+IFERROR(X54/H54,"0")+IFERROR(X55/H55,"0")+IFERROR(X56/H56,"0")</f>
        <v>46.296296296296291</v>
      </c>
      <c r="Y57" s="753">
        <f>IFERROR(Y50/H50,"0")+IFERROR(Y51/H51,"0")+IFERROR(Y52/H52,"0")+IFERROR(Y53/H53,"0")+IFERROR(Y54/H54,"0")+IFERROR(Y55/H55,"0")+IFERROR(Y56/H56,"0")</f>
        <v>47</v>
      </c>
      <c r="Z57" s="753">
        <f>IFERROR(IF(Z50="",0,Z50),"0")+IFERROR(IF(Z51="",0,Z51),"0")+IFERROR(IF(Z52="",0,Z52),"0")+IFERROR(IF(Z53="",0,Z53),"0")+IFERROR(IF(Z54="",0,Z54),"0")+IFERROR(IF(Z55="",0,Z55),"0")+IFERROR(IF(Z56="",0,Z56),"0")</f>
        <v>0.89205999999999996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79</v>
      </c>
      <c r="Q58" s="770"/>
      <c r="R58" s="770"/>
      <c r="S58" s="770"/>
      <c r="T58" s="770"/>
      <c r="U58" s="770"/>
      <c r="V58" s="771"/>
      <c r="W58" s="37" t="s">
        <v>68</v>
      </c>
      <c r="X58" s="753">
        <f>IFERROR(SUM(X50:X56),"0")</f>
        <v>500</v>
      </c>
      <c r="Y58" s="753">
        <f>IFERROR(SUM(Y50:Y56),"0")</f>
        <v>507.6</v>
      </c>
      <c r="Z58" s="37"/>
      <c r="AA58" s="754"/>
      <c r="AB58" s="754"/>
      <c r="AC58" s="754"/>
    </row>
    <row r="59" spans="1:68" ht="14.25" customHeight="1" x14ac:dyDescent="0.25">
      <c r="A59" s="767" t="s">
        <v>137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138</v>
      </c>
      <c r="B60" s="54" t="s">
        <v>139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92</v>
      </c>
      <c r="L60" s="32"/>
      <c r="M60" s="33" t="s">
        <v>93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68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104</v>
      </c>
      <c r="L61" s="32"/>
      <c r="M61" s="33" t="s">
        <v>93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68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144</v>
      </c>
      <c r="B62" s="54" t="s">
        <v>145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66</v>
      </c>
      <c r="L62" s="32"/>
      <c r="M62" s="33" t="s">
        <v>96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68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66</v>
      </c>
      <c r="L63" s="32"/>
      <c r="M63" s="33" t="s">
        <v>93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68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140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79</v>
      </c>
      <c r="Q64" s="770"/>
      <c r="R64" s="770"/>
      <c r="S64" s="770"/>
      <c r="T64" s="770"/>
      <c r="U64" s="770"/>
      <c r="V64" s="771"/>
      <c r="W64" s="37" t="s">
        <v>80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79</v>
      </c>
      <c r="Q65" s="770"/>
      <c r="R65" s="770"/>
      <c r="S65" s="770"/>
      <c r="T65" s="770"/>
      <c r="U65" s="770"/>
      <c r="V65" s="771"/>
      <c r="W65" s="37" t="s">
        <v>68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customHeight="1" x14ac:dyDescent="0.25">
      <c r="A66" s="767" t="s">
        <v>148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149</v>
      </c>
      <c r="B67" s="54" t="s">
        <v>150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104</v>
      </c>
      <c r="L67" s="32"/>
      <c r="M67" s="33" t="s">
        <v>67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68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152</v>
      </c>
      <c r="B68" s="54" t="s">
        <v>153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104</v>
      </c>
      <c r="L68" s="32"/>
      <c r="M68" s="33" t="s">
        <v>67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68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155</v>
      </c>
      <c r="B69" s="54" t="s">
        <v>156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104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68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157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158</v>
      </c>
      <c r="B70" s="54" t="s">
        <v>159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111</v>
      </c>
      <c r="L70" s="32"/>
      <c r="M70" s="33" t="s">
        <v>67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68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111</v>
      </c>
      <c r="L71" s="32"/>
      <c r="M71" s="33" t="s">
        <v>67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68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111</v>
      </c>
      <c r="L72" s="32"/>
      <c r="M72" s="33" t="s">
        <v>67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68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157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79</v>
      </c>
      <c r="Q73" s="770"/>
      <c r="R73" s="770"/>
      <c r="S73" s="770"/>
      <c r="T73" s="770"/>
      <c r="U73" s="770"/>
      <c r="V73" s="771"/>
      <c r="W73" s="37" t="s">
        <v>80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79</v>
      </c>
      <c r="Q74" s="770"/>
      <c r="R74" s="770"/>
      <c r="S74" s="770"/>
      <c r="T74" s="770"/>
      <c r="U74" s="770"/>
      <c r="V74" s="771"/>
      <c r="W74" s="37" t="s">
        <v>68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63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164</v>
      </c>
      <c r="B76" s="54" t="s">
        <v>165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92</v>
      </c>
      <c r="L76" s="32"/>
      <c r="M76" s="33" t="s">
        <v>96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68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167</v>
      </c>
      <c r="B77" s="54" t="s">
        <v>168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92</v>
      </c>
      <c r="L77" s="32"/>
      <c r="M77" s="33" t="s">
        <v>96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68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170</v>
      </c>
      <c r="B78" s="54" t="s">
        <v>171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68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172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173</v>
      </c>
      <c r="B79" s="54" t="s">
        <v>174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66</v>
      </c>
      <c r="L79" s="32"/>
      <c r="M79" s="33" t="s">
        <v>96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68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66</v>
      </c>
      <c r="L80" s="32"/>
      <c r="M80" s="33" t="s">
        <v>96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68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177</v>
      </c>
      <c r="B81" s="54" t="s">
        <v>178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68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172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79</v>
      </c>
      <c r="Q82" s="770"/>
      <c r="R82" s="770"/>
      <c r="S82" s="770"/>
      <c r="T82" s="770"/>
      <c r="U82" s="770"/>
      <c r="V82" s="771"/>
      <c r="W82" s="37" t="s">
        <v>80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79</v>
      </c>
      <c r="Q83" s="770"/>
      <c r="R83" s="770"/>
      <c r="S83" s="770"/>
      <c r="T83" s="770"/>
      <c r="U83" s="770"/>
      <c r="V83" s="771"/>
      <c r="W83" s="37" t="s">
        <v>68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179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180</v>
      </c>
      <c r="B85" s="54" t="s">
        <v>181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68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180</v>
      </c>
      <c r="B86" s="54" t="s">
        <v>183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97</v>
      </c>
      <c r="W86" s="35" t="s">
        <v>68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182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184</v>
      </c>
      <c r="B87" s="54" t="s">
        <v>185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104</v>
      </c>
      <c r="L87" s="32"/>
      <c r="M87" s="33" t="s">
        <v>96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68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79</v>
      </c>
      <c r="Q88" s="770"/>
      <c r="R88" s="770"/>
      <c r="S88" s="770"/>
      <c r="T88" s="770"/>
      <c r="U88" s="770"/>
      <c r="V88" s="771"/>
      <c r="W88" s="37" t="s">
        <v>80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79</v>
      </c>
      <c r="Q89" s="770"/>
      <c r="R89" s="770"/>
      <c r="S89" s="770"/>
      <c r="T89" s="770"/>
      <c r="U89" s="770"/>
      <c r="V89" s="771"/>
      <c r="W89" s="37" t="s">
        <v>68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187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89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188</v>
      </c>
      <c r="B92" s="54" t="s">
        <v>189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92</v>
      </c>
      <c r="L92" s="32"/>
      <c r="M92" s="33" t="s">
        <v>133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68</v>
      </c>
      <c r="X92" s="751">
        <v>600</v>
      </c>
      <c r="Y92" s="752">
        <f>IFERROR(IF(X92="",0,CEILING((X92/$H92),1)*$H92),"")</f>
        <v>604.80000000000007</v>
      </c>
      <c r="Z92" s="36">
        <f>IFERROR(IF(Y92=0,"",ROUNDUP(Y92/H92,0)*0.01898),"")</f>
        <v>1.06288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624.16666666666663</v>
      </c>
      <c r="BN92" s="64">
        <f>IFERROR(Y92*I92/H92,"0")</f>
        <v>629.16000000000008</v>
      </c>
      <c r="BO92" s="64">
        <f>IFERROR(1/J92*(X92/H92),"0")</f>
        <v>0.86805555555555547</v>
      </c>
      <c r="BP92" s="64">
        <f>IFERROR(1/J92*(Y92/H92),"0")</f>
        <v>0.875</v>
      </c>
    </row>
    <row r="93" spans="1:68" ht="16.5" customHeight="1" x14ac:dyDescent="0.25">
      <c r="A93" s="54" t="s">
        <v>191</v>
      </c>
      <c r="B93" s="54" t="s">
        <v>192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104</v>
      </c>
      <c r="L93" s="32"/>
      <c r="M93" s="33" t="s">
        <v>96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68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190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193</v>
      </c>
      <c r="B94" s="54" t="s">
        <v>194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104</v>
      </c>
      <c r="L94" s="32"/>
      <c r="M94" s="33" t="s">
        <v>133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68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195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79</v>
      </c>
      <c r="Q95" s="770"/>
      <c r="R95" s="770"/>
      <c r="S95" s="770"/>
      <c r="T95" s="770"/>
      <c r="U95" s="770"/>
      <c r="V95" s="771"/>
      <c r="W95" s="37" t="s">
        <v>80</v>
      </c>
      <c r="X95" s="753">
        <f>IFERROR(X92/H92,"0")+IFERROR(X93/H93,"0")+IFERROR(X94/H94,"0")</f>
        <v>55.55555555555555</v>
      </c>
      <c r="Y95" s="753">
        <f>IFERROR(Y92/H92,"0")+IFERROR(Y93/H93,"0")+IFERROR(Y94/H94,"0")</f>
        <v>56</v>
      </c>
      <c r="Z95" s="753">
        <f>IFERROR(IF(Z92="",0,Z92),"0")+IFERROR(IF(Z93="",0,Z93),"0")+IFERROR(IF(Z94="",0,Z94),"0")</f>
        <v>1.06288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79</v>
      </c>
      <c r="Q96" s="770"/>
      <c r="R96" s="770"/>
      <c r="S96" s="770"/>
      <c r="T96" s="770"/>
      <c r="U96" s="770"/>
      <c r="V96" s="771"/>
      <c r="W96" s="37" t="s">
        <v>68</v>
      </c>
      <c r="X96" s="753">
        <f>IFERROR(SUM(X92:X94),"0")</f>
        <v>600</v>
      </c>
      <c r="Y96" s="753">
        <f>IFERROR(SUM(Y92:Y94),"0")</f>
        <v>604.80000000000007</v>
      </c>
      <c r="Z96" s="37"/>
      <c r="AA96" s="754"/>
      <c r="AB96" s="754"/>
      <c r="AC96" s="754"/>
    </row>
    <row r="97" spans="1:68" ht="14.25" customHeight="1" x14ac:dyDescent="0.25">
      <c r="A97" s="767" t="s">
        <v>63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196</v>
      </c>
      <c r="B98" s="54" t="s">
        <v>197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92</v>
      </c>
      <c r="L98" s="32"/>
      <c r="M98" s="33" t="s">
        <v>96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97</v>
      </c>
      <c r="W98" s="35" t="s">
        <v>68</v>
      </c>
      <c r="X98" s="751">
        <v>700</v>
      </c>
      <c r="Y98" s="752">
        <f t="shared" ref="Y98:Y103" si="20">IFERROR(IF(X98="",0,CEILING((X98/$H98),1)*$H98),"")</f>
        <v>705.6</v>
      </c>
      <c r="Z98" s="36">
        <f>IFERROR(IF(Y98=0,"",ROUNDUP(Y98/H98,0)*0.01898),"")</f>
        <v>1.59432</v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743.25</v>
      </c>
      <c r="BN98" s="64">
        <f t="shared" ref="BN98:BN103" si="22">IFERROR(Y98*I98/H98,"0")</f>
        <v>749.19600000000003</v>
      </c>
      <c r="BO98" s="64">
        <f t="shared" ref="BO98:BO103" si="23">IFERROR(1/J98*(X98/H98),"0")</f>
        <v>1.3020833333333333</v>
      </c>
      <c r="BP98" s="64">
        <f t="shared" ref="BP98:BP103" si="24">IFERROR(1/J98*(Y98/H98),"0")</f>
        <v>1.3125</v>
      </c>
    </row>
    <row r="99" spans="1:68" ht="27" customHeight="1" x14ac:dyDescent="0.25">
      <c r="A99" s="54" t="s">
        <v>196</v>
      </c>
      <c r="B99" s="54" t="s">
        <v>199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92</v>
      </c>
      <c r="L99" s="32"/>
      <c r="M99" s="33" t="s">
        <v>96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68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198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200</v>
      </c>
      <c r="B100" s="54" t="s">
        <v>201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66</v>
      </c>
      <c r="L100" s="32"/>
      <c r="M100" s="33" t="s">
        <v>96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68</v>
      </c>
      <c r="X100" s="751">
        <v>382.5</v>
      </c>
      <c r="Y100" s="752">
        <f t="shared" si="20"/>
        <v>383.40000000000003</v>
      </c>
      <c r="Z100" s="36">
        <f>IFERROR(IF(Y100=0,"",ROUNDUP(Y100/H100,0)*0.00651),"")</f>
        <v>0.92442000000000002</v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21"/>
        <v>418.19999999999993</v>
      </c>
      <c r="BN100" s="64">
        <f t="shared" si="22"/>
        <v>419.18400000000003</v>
      </c>
      <c r="BO100" s="64">
        <f t="shared" si="23"/>
        <v>0.7783882783882784</v>
      </c>
      <c r="BP100" s="64">
        <f t="shared" si="24"/>
        <v>0.78021978021978033</v>
      </c>
    </row>
    <row r="101" spans="1:68" ht="16.5" customHeight="1" x14ac:dyDescent="0.25">
      <c r="A101" s="54" t="s">
        <v>202</v>
      </c>
      <c r="B101" s="54" t="s">
        <v>203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66</v>
      </c>
      <c r="L101" s="32"/>
      <c r="M101" s="33" t="s">
        <v>96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68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205</v>
      </c>
      <c r="B102" s="54" t="s">
        <v>206</v>
      </c>
      <c r="C102" s="31">
        <v>4301051439</v>
      </c>
      <c r="D102" s="755">
        <v>4680115880214</v>
      </c>
      <c r="E102" s="756"/>
      <c r="F102" s="750">
        <v>0.45</v>
      </c>
      <c r="G102" s="32">
        <v>6</v>
      </c>
      <c r="H102" s="750">
        <v>2.7</v>
      </c>
      <c r="I102" s="750">
        <v>2.988</v>
      </c>
      <c r="J102" s="32">
        <v>132</v>
      </c>
      <c r="K102" s="32" t="s">
        <v>104</v>
      </c>
      <c r="L102" s="32"/>
      <c r="M102" s="33" t="s">
        <v>96</v>
      </c>
      <c r="N102" s="33"/>
      <c r="O102" s="32">
        <v>45</v>
      </c>
      <c r="P102" s="110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2" s="758"/>
      <c r="R102" s="758"/>
      <c r="S102" s="758"/>
      <c r="T102" s="759"/>
      <c r="U102" s="34"/>
      <c r="V102" s="34"/>
      <c r="W102" s="35" t="s">
        <v>68</v>
      </c>
      <c r="X102" s="751">
        <v>0</v>
      </c>
      <c r="Y102" s="752">
        <f t="shared" si="20"/>
        <v>0</v>
      </c>
      <c r="Z102" s="36" t="str">
        <f>IFERROR(IF(Y102=0,"",ROUNDUP(Y102/H102,0)*0.00902),"")</f>
        <v/>
      </c>
      <c r="AA102" s="56"/>
      <c r="AB102" s="57"/>
      <c r="AC102" s="161" t="s">
        <v>204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205</v>
      </c>
      <c r="B103" s="54" t="s">
        <v>207</v>
      </c>
      <c r="C103" s="31">
        <v>4301051687</v>
      </c>
      <c r="D103" s="755">
        <v>4680115880214</v>
      </c>
      <c r="E103" s="756"/>
      <c r="F103" s="750">
        <v>0.45</v>
      </c>
      <c r="G103" s="32">
        <v>4</v>
      </c>
      <c r="H103" s="750">
        <v>1.8</v>
      </c>
      <c r="I103" s="750">
        <v>2.032</v>
      </c>
      <c r="J103" s="32">
        <v>182</v>
      </c>
      <c r="K103" s="32" t="s">
        <v>66</v>
      </c>
      <c r="L103" s="32"/>
      <c r="M103" s="33" t="s">
        <v>96</v>
      </c>
      <c r="N103" s="33"/>
      <c r="O103" s="32">
        <v>45</v>
      </c>
      <c r="P103" s="863" t="s">
        <v>208</v>
      </c>
      <c r="Q103" s="758"/>
      <c r="R103" s="758"/>
      <c r="S103" s="758"/>
      <c r="T103" s="759"/>
      <c r="U103" s="34"/>
      <c r="V103" s="34"/>
      <c r="W103" s="35" t="s">
        <v>68</v>
      </c>
      <c r="X103" s="751">
        <v>0</v>
      </c>
      <c r="Y103" s="752">
        <f t="shared" si="20"/>
        <v>0</v>
      </c>
      <c r="Z103" s="36" t="str">
        <f>IFERROR(IF(Y103=0,"",ROUNDUP(Y103/H103,0)*0.00651),"")</f>
        <v/>
      </c>
      <c r="AA103" s="56"/>
      <c r="AB103" s="57"/>
      <c r="AC103" s="163" t="s">
        <v>204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79</v>
      </c>
      <c r="Q104" s="770"/>
      <c r="R104" s="770"/>
      <c r="S104" s="770"/>
      <c r="T104" s="770"/>
      <c r="U104" s="770"/>
      <c r="V104" s="771"/>
      <c r="W104" s="37" t="s">
        <v>80</v>
      </c>
      <c r="X104" s="753">
        <f>IFERROR(X98/H98,"0")+IFERROR(X99/H99,"0")+IFERROR(X100/H100,"0")+IFERROR(X101/H101,"0")+IFERROR(X102/H102,"0")+IFERROR(X103/H103,"0")</f>
        <v>225</v>
      </c>
      <c r="Y104" s="753">
        <f>IFERROR(Y98/H98,"0")+IFERROR(Y99/H99,"0")+IFERROR(Y100/H100,"0")+IFERROR(Y101/H101,"0")+IFERROR(Y102/H102,"0")+IFERROR(Y103/H103,"0")</f>
        <v>226</v>
      </c>
      <c r="Z104" s="753">
        <f>IFERROR(IF(Z98="",0,Z98),"0")+IFERROR(IF(Z99="",0,Z99),"0")+IFERROR(IF(Z100="",0,Z100),"0")+IFERROR(IF(Z101="",0,Z101),"0")+IFERROR(IF(Z102="",0,Z102),"0")+IFERROR(IF(Z103="",0,Z103),"0")</f>
        <v>2.5187400000000002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79</v>
      </c>
      <c r="Q105" s="770"/>
      <c r="R105" s="770"/>
      <c r="S105" s="770"/>
      <c r="T105" s="770"/>
      <c r="U105" s="770"/>
      <c r="V105" s="771"/>
      <c r="W105" s="37" t="s">
        <v>68</v>
      </c>
      <c r="X105" s="753">
        <f>IFERROR(SUM(X98:X103),"0")</f>
        <v>1082.5</v>
      </c>
      <c r="Y105" s="753">
        <f>IFERROR(SUM(Y98:Y103),"0")</f>
        <v>1089</v>
      </c>
      <c r="Z105" s="37"/>
      <c r="AA105" s="754"/>
      <c r="AB105" s="754"/>
      <c r="AC105" s="754"/>
    </row>
    <row r="106" spans="1:68" ht="16.5" customHeight="1" x14ac:dyDescent="0.25">
      <c r="A106" s="777" t="s">
        <v>209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89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210</v>
      </c>
      <c r="B108" s="54" t="s">
        <v>211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92</v>
      </c>
      <c r="L108" s="32"/>
      <c r="M108" s="33" t="s">
        <v>93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97</v>
      </c>
      <c r="W108" s="35" t="s">
        <v>68</v>
      </c>
      <c r="X108" s="751">
        <v>800</v>
      </c>
      <c r="Y108" s="752">
        <f>IFERROR(IF(X108="",0,CEILING((X108/$H108),1)*$H108),"")</f>
        <v>806.4</v>
      </c>
      <c r="Z108" s="36">
        <f>IFERROR(IF(Y108=0,"",ROUNDUP(Y108/H108,0)*0.01898),"")</f>
        <v>1.36656</v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831.07142857142867</v>
      </c>
      <c r="BN108" s="64">
        <f>IFERROR(Y108*I108/H108,"0")</f>
        <v>837.72</v>
      </c>
      <c r="BO108" s="64">
        <f>IFERROR(1/J108*(X108/H108),"0")</f>
        <v>1.1160714285714286</v>
      </c>
      <c r="BP108" s="64">
        <f>IFERROR(1/J108*(Y108/H108),"0")</f>
        <v>1.125</v>
      </c>
    </row>
    <row r="109" spans="1:68" ht="16.5" customHeight="1" x14ac:dyDescent="0.25">
      <c r="A109" s="54" t="s">
        <v>210</v>
      </c>
      <c r="B109" s="54" t="s">
        <v>213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68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214</v>
      </c>
      <c r="B110" s="54" t="s">
        <v>215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104</v>
      </c>
      <c r="L110" s="32"/>
      <c r="M110" s="33" t="s">
        <v>96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68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217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104</v>
      </c>
      <c r="L111" s="32"/>
      <c r="M111" s="33" t="s">
        <v>96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68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212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218</v>
      </c>
      <c r="B112" s="54" t="s">
        <v>219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104</v>
      </c>
      <c r="L112" s="32"/>
      <c r="M112" s="33" t="s">
        <v>96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68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212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79</v>
      </c>
      <c r="Q113" s="770"/>
      <c r="R113" s="770"/>
      <c r="S113" s="770"/>
      <c r="T113" s="770"/>
      <c r="U113" s="770"/>
      <c r="V113" s="771"/>
      <c r="W113" s="37" t="s">
        <v>80</v>
      </c>
      <c r="X113" s="753">
        <f>IFERROR(X108/H108,"0")+IFERROR(X109/H109,"0")+IFERROR(X110/H110,"0")+IFERROR(X111/H111,"0")+IFERROR(X112/H112,"0")</f>
        <v>71.428571428571431</v>
      </c>
      <c r="Y113" s="753">
        <f>IFERROR(Y108/H108,"0")+IFERROR(Y109/H109,"0")+IFERROR(Y110/H110,"0")+IFERROR(Y111/H111,"0")+IFERROR(Y112/H112,"0")</f>
        <v>72</v>
      </c>
      <c r="Z113" s="753">
        <f>IFERROR(IF(Z108="",0,Z108),"0")+IFERROR(IF(Z109="",0,Z109),"0")+IFERROR(IF(Z110="",0,Z110),"0")+IFERROR(IF(Z111="",0,Z111),"0")+IFERROR(IF(Z112="",0,Z112),"0")</f>
        <v>1.36656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79</v>
      </c>
      <c r="Q114" s="770"/>
      <c r="R114" s="770"/>
      <c r="S114" s="770"/>
      <c r="T114" s="770"/>
      <c r="U114" s="770"/>
      <c r="V114" s="771"/>
      <c r="W114" s="37" t="s">
        <v>68</v>
      </c>
      <c r="X114" s="753">
        <f>IFERROR(SUM(X108:X112),"0")</f>
        <v>800</v>
      </c>
      <c r="Y114" s="753">
        <f>IFERROR(SUM(Y108:Y112),"0")</f>
        <v>806.4</v>
      </c>
      <c r="Z114" s="37"/>
      <c r="AA114" s="754"/>
      <c r="AB114" s="754"/>
      <c r="AC114" s="754"/>
    </row>
    <row r="115" spans="1:68" ht="14.25" customHeight="1" x14ac:dyDescent="0.25">
      <c r="A115" s="767" t="s">
        <v>137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220</v>
      </c>
      <c r="B116" s="54" t="s">
        <v>221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92</v>
      </c>
      <c r="L116" s="32"/>
      <c r="M116" s="33" t="s">
        <v>93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68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222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223</v>
      </c>
      <c r="B117" s="54" t="s">
        <v>224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111</v>
      </c>
      <c r="L117" s="32"/>
      <c r="M117" s="33" t="s">
        <v>93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68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222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225</v>
      </c>
      <c r="B118" s="54" t="s">
        <v>226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66</v>
      </c>
      <c r="L118" s="32"/>
      <c r="M118" s="33" t="s">
        <v>93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68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222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79</v>
      </c>
      <c r="Q119" s="770"/>
      <c r="R119" s="770"/>
      <c r="S119" s="770"/>
      <c r="T119" s="770"/>
      <c r="U119" s="770"/>
      <c r="V119" s="771"/>
      <c r="W119" s="37" t="s">
        <v>80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79</v>
      </c>
      <c r="Q120" s="770"/>
      <c r="R120" s="770"/>
      <c r="S120" s="770"/>
      <c r="T120" s="770"/>
      <c r="U120" s="770"/>
      <c r="V120" s="771"/>
      <c r="W120" s="37" t="s">
        <v>68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63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37.5" customHeight="1" x14ac:dyDescent="0.25">
      <c r="A122" s="54" t="s">
        <v>227</v>
      </c>
      <c r="B122" s="54" t="s">
        <v>228</v>
      </c>
      <c r="C122" s="31">
        <v>4301051360</v>
      </c>
      <c r="D122" s="755">
        <v>4607091385168</v>
      </c>
      <c r="E122" s="756"/>
      <c r="F122" s="750">
        <v>1.35</v>
      </c>
      <c r="G122" s="32">
        <v>6</v>
      </c>
      <c r="H122" s="750">
        <v>8.1</v>
      </c>
      <c r="I122" s="750">
        <v>8.6129999999999995</v>
      </c>
      <c r="J122" s="32">
        <v>64</v>
      </c>
      <c r="K122" s="32" t="s">
        <v>92</v>
      </c>
      <c r="L122" s="32"/>
      <c r="M122" s="33" t="s">
        <v>96</v>
      </c>
      <c r="N122" s="33"/>
      <c r="O122" s="32">
        <v>45</v>
      </c>
      <c r="P12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58"/>
      <c r="R122" s="758"/>
      <c r="S122" s="758"/>
      <c r="T122" s="759"/>
      <c r="U122" s="34"/>
      <c r="V122" s="34"/>
      <c r="W122" s="35" t="s">
        <v>68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27" customHeight="1" x14ac:dyDescent="0.25">
      <c r="A123" s="54" t="s">
        <v>227</v>
      </c>
      <c r="B123" s="54" t="s">
        <v>230</v>
      </c>
      <c r="C123" s="31">
        <v>4301051625</v>
      </c>
      <c r="D123" s="755">
        <v>4607091385168</v>
      </c>
      <c r="E123" s="756"/>
      <c r="F123" s="750">
        <v>1.4</v>
      </c>
      <c r="G123" s="32">
        <v>6</v>
      </c>
      <c r="H123" s="750">
        <v>8.4</v>
      </c>
      <c r="I123" s="750">
        <v>8.9130000000000003</v>
      </c>
      <c r="J123" s="32">
        <v>64</v>
      </c>
      <c r="K123" s="32" t="s">
        <v>92</v>
      </c>
      <c r="L123" s="32"/>
      <c r="M123" s="33" t="s">
        <v>96</v>
      </c>
      <c r="N123" s="33"/>
      <c r="O123" s="32">
        <v>45</v>
      </c>
      <c r="P123" s="11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8"/>
      <c r="R123" s="758"/>
      <c r="S123" s="758"/>
      <c r="T123" s="759"/>
      <c r="U123" s="34"/>
      <c r="V123" s="34" t="s">
        <v>97</v>
      </c>
      <c r="W123" s="35" t="s">
        <v>68</v>
      </c>
      <c r="X123" s="751">
        <v>500</v>
      </c>
      <c r="Y123" s="752">
        <f t="shared" si="25"/>
        <v>504</v>
      </c>
      <c r="Z123" s="36">
        <f>IFERROR(IF(Y123=0,"",ROUNDUP(Y123/H123,0)*0.01898),"")</f>
        <v>1.1388</v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26"/>
        <v>530.53571428571422</v>
      </c>
      <c r="BN123" s="64">
        <f t="shared" si="27"/>
        <v>534.78</v>
      </c>
      <c r="BO123" s="64">
        <f t="shared" si="28"/>
        <v>0.93005952380952372</v>
      </c>
      <c r="BP123" s="64">
        <f t="shared" si="29"/>
        <v>0.9375</v>
      </c>
    </row>
    <row r="124" spans="1:68" ht="27" customHeight="1" x14ac:dyDescent="0.25">
      <c r="A124" s="54" t="s">
        <v>232</v>
      </c>
      <c r="B124" s="54" t="s">
        <v>233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92</v>
      </c>
      <c r="L124" s="32"/>
      <c r="M124" s="33" t="s">
        <v>96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68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235</v>
      </c>
      <c r="B125" s="54" t="s">
        <v>236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66</v>
      </c>
      <c r="L125" s="32"/>
      <c r="M125" s="33" t="s">
        <v>96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68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229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237</v>
      </c>
      <c r="B126" s="54" t="s">
        <v>238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66</v>
      </c>
      <c r="L126" s="32"/>
      <c r="M126" s="33" t="s">
        <v>96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68</v>
      </c>
      <c r="X126" s="751">
        <v>360</v>
      </c>
      <c r="Y126" s="752">
        <f t="shared" si="25"/>
        <v>361.8</v>
      </c>
      <c r="Z126" s="36">
        <f>IFERROR(IF(Y126=0,"",ROUNDUP(Y126/H126,0)*0.00651),"")</f>
        <v>0.87234</v>
      </c>
      <c r="AA126" s="56"/>
      <c r="AB126" s="57"/>
      <c r="AC126" s="189" t="s">
        <v>229</v>
      </c>
      <c r="AG126" s="64"/>
      <c r="AJ126" s="68"/>
      <c r="AK126" s="68">
        <v>0</v>
      </c>
      <c r="BB126" s="190" t="s">
        <v>1</v>
      </c>
      <c r="BM126" s="64">
        <f t="shared" si="26"/>
        <v>393.59999999999997</v>
      </c>
      <c r="BN126" s="64">
        <f t="shared" si="27"/>
        <v>395.56799999999998</v>
      </c>
      <c r="BO126" s="64">
        <f t="shared" si="28"/>
        <v>0.73260073260073255</v>
      </c>
      <c r="BP126" s="64">
        <f t="shared" si="29"/>
        <v>0.73626373626373631</v>
      </c>
    </row>
    <row r="127" spans="1:68" ht="27" customHeight="1" x14ac:dyDescent="0.25">
      <c r="A127" s="54" t="s">
        <v>239</v>
      </c>
      <c r="B127" s="54" t="s">
        <v>240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66</v>
      </c>
      <c r="L127" s="32"/>
      <c r="M127" s="33" t="s">
        <v>96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68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241</v>
      </c>
      <c r="B128" s="54" t="s">
        <v>242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68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243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79</v>
      </c>
      <c r="Q129" s="770"/>
      <c r="R129" s="770"/>
      <c r="S129" s="770"/>
      <c r="T129" s="770"/>
      <c r="U129" s="770"/>
      <c r="V129" s="771"/>
      <c r="W129" s="37" t="s">
        <v>80</v>
      </c>
      <c r="X129" s="753">
        <f>IFERROR(X122/H122,"0")+IFERROR(X123/H123,"0")+IFERROR(X124/H124,"0")+IFERROR(X125/H125,"0")+IFERROR(X126/H126,"0")+IFERROR(X127/H127,"0")+IFERROR(X128/H128,"0")</f>
        <v>192.85714285714283</v>
      </c>
      <c r="Y129" s="753">
        <f>IFERROR(Y122/H122,"0")+IFERROR(Y123/H123,"0")+IFERROR(Y124/H124,"0")+IFERROR(Y125/H125,"0")+IFERROR(Y126/H126,"0")+IFERROR(Y127/H127,"0")+IFERROR(Y128/H128,"0")</f>
        <v>194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2.0111400000000001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79</v>
      </c>
      <c r="Q130" s="770"/>
      <c r="R130" s="770"/>
      <c r="S130" s="770"/>
      <c r="T130" s="770"/>
      <c r="U130" s="770"/>
      <c r="V130" s="771"/>
      <c r="W130" s="37" t="s">
        <v>68</v>
      </c>
      <c r="X130" s="753">
        <f>IFERROR(SUM(X122:X128),"0")</f>
        <v>860</v>
      </c>
      <c r="Y130" s="753">
        <f>IFERROR(SUM(Y122:Y128),"0")</f>
        <v>865.8</v>
      </c>
      <c r="Z130" s="37"/>
      <c r="AA130" s="754"/>
      <c r="AB130" s="754"/>
      <c r="AC130" s="754"/>
    </row>
    <row r="131" spans="1:68" ht="14.25" customHeight="1" x14ac:dyDescent="0.25">
      <c r="A131" s="767" t="s">
        <v>179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244</v>
      </c>
      <c r="B132" s="54" t="s">
        <v>245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68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247</v>
      </c>
      <c r="B133" s="54" t="s">
        <v>248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66</v>
      </c>
      <c r="L133" s="32"/>
      <c r="M133" s="33" t="s">
        <v>96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68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79</v>
      </c>
      <c r="Q134" s="770"/>
      <c r="R134" s="770"/>
      <c r="S134" s="770"/>
      <c r="T134" s="770"/>
      <c r="U134" s="770"/>
      <c r="V134" s="771"/>
      <c r="W134" s="37" t="s">
        <v>80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79</v>
      </c>
      <c r="Q135" s="770"/>
      <c r="R135" s="770"/>
      <c r="S135" s="770"/>
      <c r="T135" s="770"/>
      <c r="U135" s="770"/>
      <c r="V135" s="771"/>
      <c r="W135" s="37" t="s">
        <v>68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250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89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251</v>
      </c>
      <c r="B138" s="54" t="s">
        <v>252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68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253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251</v>
      </c>
      <c r="B139" s="54" t="s">
        <v>254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68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253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79</v>
      </c>
      <c r="Q140" s="770"/>
      <c r="R140" s="770"/>
      <c r="S140" s="770"/>
      <c r="T140" s="770"/>
      <c r="U140" s="770"/>
      <c r="V140" s="771"/>
      <c r="W140" s="37" t="s">
        <v>80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79</v>
      </c>
      <c r="Q141" s="770"/>
      <c r="R141" s="770"/>
      <c r="S141" s="770"/>
      <c r="T141" s="770"/>
      <c r="U141" s="770"/>
      <c r="V141" s="771"/>
      <c r="W141" s="37" t="s">
        <v>68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customHeight="1" x14ac:dyDescent="0.25">
      <c r="A142" s="767" t="s">
        <v>148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255</v>
      </c>
      <c r="B143" s="54" t="s">
        <v>256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68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257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255</v>
      </c>
      <c r="B144" s="54" t="s">
        <v>258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68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257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79</v>
      </c>
      <c r="Q145" s="770"/>
      <c r="R145" s="770"/>
      <c r="S145" s="770"/>
      <c r="T145" s="770"/>
      <c r="U145" s="770"/>
      <c r="V145" s="771"/>
      <c r="W145" s="37" t="s">
        <v>80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79</v>
      </c>
      <c r="Q146" s="770"/>
      <c r="R146" s="770"/>
      <c r="S146" s="770"/>
      <c r="T146" s="770"/>
      <c r="U146" s="770"/>
      <c r="V146" s="771"/>
      <c r="W146" s="37" t="s">
        <v>68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customHeight="1" x14ac:dyDescent="0.25">
      <c r="A147" s="767" t="s">
        <v>63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259</v>
      </c>
      <c r="B148" s="54" t="s">
        <v>260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68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253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259</v>
      </c>
      <c r="B149" s="54" t="s">
        <v>261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68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253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79</v>
      </c>
      <c r="Q150" s="770"/>
      <c r="R150" s="770"/>
      <c r="S150" s="770"/>
      <c r="T150" s="770"/>
      <c r="U150" s="770"/>
      <c r="V150" s="771"/>
      <c r="W150" s="37" t="s">
        <v>80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79</v>
      </c>
      <c r="Q151" s="770"/>
      <c r="R151" s="770"/>
      <c r="S151" s="770"/>
      <c r="T151" s="770"/>
      <c r="U151" s="770"/>
      <c r="V151" s="771"/>
      <c r="W151" s="37" t="s">
        <v>68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87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89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262</v>
      </c>
      <c r="B154" s="54" t="s">
        <v>263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104</v>
      </c>
      <c r="L154" s="32"/>
      <c r="M154" s="33" t="s">
        <v>93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68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264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79</v>
      </c>
      <c r="Q155" s="770"/>
      <c r="R155" s="770"/>
      <c r="S155" s="770"/>
      <c r="T155" s="770"/>
      <c r="U155" s="770"/>
      <c r="V155" s="771"/>
      <c r="W155" s="37" t="s">
        <v>80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79</v>
      </c>
      <c r="Q156" s="770"/>
      <c r="R156" s="770"/>
      <c r="S156" s="770"/>
      <c r="T156" s="770"/>
      <c r="U156" s="770"/>
      <c r="V156" s="771"/>
      <c r="W156" s="37" t="s">
        <v>68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148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265</v>
      </c>
      <c r="B158" s="54" t="s">
        <v>266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68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267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104</v>
      </c>
      <c r="L159" s="32"/>
      <c r="M159" s="33" t="s">
        <v>67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68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270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271</v>
      </c>
      <c r="B160" s="54" t="s">
        <v>272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68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273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274</v>
      </c>
      <c r="B161" s="54" t="s">
        <v>275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111</v>
      </c>
      <c r="L161" s="32"/>
      <c r="M161" s="33" t="s">
        <v>67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68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270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276</v>
      </c>
      <c r="B162" s="54" t="s">
        <v>277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111</v>
      </c>
      <c r="L162" s="32"/>
      <c r="M162" s="33" t="s">
        <v>67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68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79</v>
      </c>
      <c r="Q163" s="770"/>
      <c r="R163" s="770"/>
      <c r="S163" s="770"/>
      <c r="T163" s="770"/>
      <c r="U163" s="770"/>
      <c r="V163" s="771"/>
      <c r="W163" s="37" t="s">
        <v>80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79</v>
      </c>
      <c r="Q164" s="770"/>
      <c r="R164" s="770"/>
      <c r="S164" s="770"/>
      <c r="T164" s="770"/>
      <c r="U164" s="770"/>
      <c r="V164" s="771"/>
      <c r="W164" s="37" t="s">
        <v>68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63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278</v>
      </c>
      <c r="B166" s="54" t="s">
        <v>279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66</v>
      </c>
      <c r="L166" s="32"/>
      <c r="M166" s="33" t="s">
        <v>96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68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280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281</v>
      </c>
      <c r="B167" s="54" t="s">
        <v>282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68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79</v>
      </c>
      <c r="Q168" s="770"/>
      <c r="R168" s="770"/>
      <c r="S168" s="770"/>
      <c r="T168" s="770"/>
      <c r="U168" s="770"/>
      <c r="V168" s="771"/>
      <c r="W168" s="37" t="s">
        <v>80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79</v>
      </c>
      <c r="Q169" s="770"/>
      <c r="R169" s="770"/>
      <c r="S169" s="770"/>
      <c r="T169" s="770"/>
      <c r="U169" s="770"/>
      <c r="V169" s="771"/>
      <c r="W169" s="37" t="s">
        <v>68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284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285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137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286</v>
      </c>
      <c r="B173" s="54" t="s">
        <v>287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111</v>
      </c>
      <c r="L173" s="32"/>
      <c r="M173" s="33" t="s">
        <v>67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68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288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79</v>
      </c>
      <c r="Q174" s="770"/>
      <c r="R174" s="770"/>
      <c r="S174" s="770"/>
      <c r="T174" s="770"/>
      <c r="U174" s="770"/>
      <c r="V174" s="771"/>
      <c r="W174" s="37" t="s">
        <v>80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79</v>
      </c>
      <c r="Q175" s="770"/>
      <c r="R175" s="770"/>
      <c r="S175" s="770"/>
      <c r="T175" s="770"/>
      <c r="U175" s="770"/>
      <c r="V175" s="771"/>
      <c r="W175" s="37" t="s">
        <v>68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148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289</v>
      </c>
      <c r="B177" s="54" t="s">
        <v>290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104</v>
      </c>
      <c r="L177" s="32"/>
      <c r="M177" s="33" t="s">
        <v>67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68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291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292</v>
      </c>
      <c r="B178" s="54" t="s">
        <v>293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104</v>
      </c>
      <c r="L178" s="32"/>
      <c r="M178" s="33" t="s">
        <v>67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68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104</v>
      </c>
      <c r="L179" s="32"/>
      <c r="M179" s="33" t="s">
        <v>67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68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298</v>
      </c>
      <c r="B180" s="54" t="s">
        <v>299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111</v>
      </c>
      <c r="L180" s="32"/>
      <c r="M180" s="33" t="s">
        <v>67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68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291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customHeight="1" x14ac:dyDescent="0.25">
      <c r="A181" s="54" t="s">
        <v>300</v>
      </c>
      <c r="B181" s="54" t="s">
        <v>301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111</v>
      </c>
      <c r="L181" s="32"/>
      <c r="M181" s="33" t="s">
        <v>67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68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302</v>
      </c>
      <c r="B182" s="54" t="s">
        <v>303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111</v>
      </c>
      <c r="L182" s="32"/>
      <c r="M182" s="33" t="s">
        <v>67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68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304</v>
      </c>
      <c r="B183" s="54" t="s">
        <v>305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66</v>
      </c>
      <c r="L183" s="32"/>
      <c r="M183" s="33" t="s">
        <v>67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68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297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306</v>
      </c>
      <c r="B184" s="54" t="s">
        <v>307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111</v>
      </c>
      <c r="L184" s="32"/>
      <c r="M184" s="33" t="s">
        <v>67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68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79</v>
      </c>
      <c r="Q185" s="770"/>
      <c r="R185" s="770"/>
      <c r="S185" s="770"/>
      <c r="T185" s="770"/>
      <c r="U185" s="770"/>
      <c r="V185" s="771"/>
      <c r="W185" s="37" t="s">
        <v>80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79</v>
      </c>
      <c r="Q186" s="770"/>
      <c r="R186" s="770"/>
      <c r="S186" s="770"/>
      <c r="T186" s="770"/>
      <c r="U186" s="770"/>
      <c r="V186" s="771"/>
      <c r="W186" s="37" t="s">
        <v>68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customHeight="1" x14ac:dyDescent="0.25">
      <c r="A187" s="777" t="s">
        <v>309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89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310</v>
      </c>
      <c r="B189" s="54" t="s">
        <v>311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92</v>
      </c>
      <c r="L189" s="32"/>
      <c r="M189" s="33" t="s">
        <v>93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68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312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313</v>
      </c>
      <c r="B190" s="54" t="s">
        <v>314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66</v>
      </c>
      <c r="L190" s="32"/>
      <c r="M190" s="33" t="s">
        <v>93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68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312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79</v>
      </c>
      <c r="Q191" s="770"/>
      <c r="R191" s="770"/>
      <c r="S191" s="770"/>
      <c r="T191" s="770"/>
      <c r="U191" s="770"/>
      <c r="V191" s="771"/>
      <c r="W191" s="37" t="s">
        <v>80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79</v>
      </c>
      <c r="Q192" s="770"/>
      <c r="R192" s="770"/>
      <c r="S192" s="770"/>
      <c r="T192" s="770"/>
      <c r="U192" s="770"/>
      <c r="V192" s="771"/>
      <c r="W192" s="37" t="s">
        <v>68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137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315</v>
      </c>
      <c r="B194" s="54" t="s">
        <v>316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92</v>
      </c>
      <c r="L194" s="32"/>
      <c r="M194" s="33" t="s">
        <v>96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68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317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318</v>
      </c>
      <c r="B195" s="54" t="s">
        <v>319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68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317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79</v>
      </c>
      <c r="Q196" s="770"/>
      <c r="R196" s="770"/>
      <c r="S196" s="770"/>
      <c r="T196" s="770"/>
      <c r="U196" s="770"/>
      <c r="V196" s="771"/>
      <c r="W196" s="37" t="s">
        <v>80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79</v>
      </c>
      <c r="Q197" s="770"/>
      <c r="R197" s="770"/>
      <c r="S197" s="770"/>
      <c r="T197" s="770"/>
      <c r="U197" s="770"/>
      <c r="V197" s="771"/>
      <c r="W197" s="37" t="s">
        <v>68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148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320</v>
      </c>
      <c r="B199" s="54" t="s">
        <v>321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104</v>
      </c>
      <c r="L199" s="32"/>
      <c r="M199" s="33" t="s">
        <v>67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68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322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104</v>
      </c>
      <c r="L200" s="32"/>
      <c r="M200" s="33" t="s">
        <v>67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68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325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customHeight="1" x14ac:dyDescent="0.25">
      <c r="A201" s="54" t="s">
        <v>326</v>
      </c>
      <c r="B201" s="54" t="s">
        <v>327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104</v>
      </c>
      <c r="L201" s="32"/>
      <c r="M201" s="33" t="s">
        <v>67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68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104</v>
      </c>
      <c r="L202" s="32"/>
      <c r="M202" s="33" t="s">
        <v>67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68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111</v>
      </c>
      <c r="L203" s="32"/>
      <c r="M203" s="33" t="s">
        <v>67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68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322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111</v>
      </c>
      <c r="L204" s="32"/>
      <c r="M204" s="33" t="s">
        <v>67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68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325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111</v>
      </c>
      <c r="L205" s="32"/>
      <c r="M205" s="33" t="s">
        <v>67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68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111</v>
      </c>
      <c r="L206" s="32"/>
      <c r="M206" s="33" t="s">
        <v>67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68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79</v>
      </c>
      <c r="Q207" s="770"/>
      <c r="R207" s="770"/>
      <c r="S207" s="770"/>
      <c r="T207" s="770"/>
      <c r="U207" s="770"/>
      <c r="V207" s="771"/>
      <c r="W207" s="37" t="s">
        <v>80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79</v>
      </c>
      <c r="Q208" s="770"/>
      <c r="R208" s="770"/>
      <c r="S208" s="770"/>
      <c r="T208" s="770"/>
      <c r="U208" s="770"/>
      <c r="V208" s="771"/>
      <c r="W208" s="37" t="s">
        <v>68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customHeight="1" x14ac:dyDescent="0.25">
      <c r="A209" s="767" t="s">
        <v>63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340</v>
      </c>
      <c r="B210" s="54" t="s">
        <v>341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92</v>
      </c>
      <c r="L210" s="32"/>
      <c r="M210" s="33" t="s">
        <v>96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68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342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92</v>
      </c>
      <c r="L211" s="32"/>
      <c r="M211" s="33" t="s">
        <v>67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68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345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346</v>
      </c>
      <c r="B212" s="54" t="s">
        <v>347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92</v>
      </c>
      <c r="L212" s="32"/>
      <c r="M212" s="33" t="s">
        <v>96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68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92</v>
      </c>
      <c r="L213" s="32"/>
      <c r="M213" s="33" t="s">
        <v>67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68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352</v>
      </c>
      <c r="B214" s="54" t="s">
        <v>353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66</v>
      </c>
      <c r="L214" s="32"/>
      <c r="M214" s="33" t="s">
        <v>96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68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342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customHeight="1" x14ac:dyDescent="0.25">
      <c r="A215" s="54" t="s">
        <v>354</v>
      </c>
      <c r="B215" s="54" t="s">
        <v>355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66</v>
      </c>
      <c r="L215" s="32"/>
      <c r="M215" s="33" t="s">
        <v>133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68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66</v>
      </c>
      <c r="L216" s="32"/>
      <c r="M216" s="33" t="s">
        <v>67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68</v>
      </c>
      <c r="X216" s="751">
        <v>200</v>
      </c>
      <c r="Y216" s="752">
        <f t="shared" si="40"/>
        <v>201.6</v>
      </c>
      <c r="Z216" s="36">
        <f t="shared" si="45"/>
        <v>0.54683999999999999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41"/>
        <v>221</v>
      </c>
      <c r="BN216" s="64">
        <f t="shared" si="42"/>
        <v>222.768</v>
      </c>
      <c r="BO216" s="64">
        <f t="shared" si="43"/>
        <v>0.45787545787545797</v>
      </c>
      <c r="BP216" s="64">
        <f t="shared" si="44"/>
        <v>0.46153846153846156</v>
      </c>
    </row>
    <row r="217" spans="1:68" ht="27" customHeight="1" x14ac:dyDescent="0.25">
      <c r="A217" s="54" t="s">
        <v>360</v>
      </c>
      <c r="B217" s="54" t="s">
        <v>361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66</v>
      </c>
      <c r="L217" s="32"/>
      <c r="M217" s="33" t="s">
        <v>67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68</v>
      </c>
      <c r="X217" s="751">
        <v>120</v>
      </c>
      <c r="Y217" s="752">
        <f t="shared" si="40"/>
        <v>120</v>
      </c>
      <c r="Z217" s="36">
        <f t="shared" si="45"/>
        <v>0.32550000000000001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1"/>
        <v>132.60000000000002</v>
      </c>
      <c r="BN217" s="64">
        <f t="shared" si="42"/>
        <v>132.60000000000002</v>
      </c>
      <c r="BO217" s="64">
        <f t="shared" si="43"/>
        <v>0.27472527472527475</v>
      </c>
      <c r="BP217" s="64">
        <f t="shared" si="44"/>
        <v>0.27472527472527475</v>
      </c>
    </row>
    <row r="218" spans="1:68" ht="27" customHeight="1" x14ac:dyDescent="0.25">
      <c r="A218" s="54" t="s">
        <v>362</v>
      </c>
      <c r="B218" s="54" t="s">
        <v>363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68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345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68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345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366</v>
      </c>
      <c r="B220" s="54" t="s">
        <v>367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66</v>
      </c>
      <c r="L220" s="32"/>
      <c r="M220" s="33" t="s">
        <v>96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68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368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79</v>
      </c>
      <c r="Q221" s="770"/>
      <c r="R221" s="770"/>
      <c r="S221" s="770"/>
      <c r="T221" s="770"/>
      <c r="U221" s="770"/>
      <c r="V221" s="771"/>
      <c r="W221" s="37" t="s">
        <v>80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133.33333333333334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134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0.87234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79</v>
      </c>
      <c r="Q222" s="770"/>
      <c r="R222" s="770"/>
      <c r="S222" s="770"/>
      <c r="T222" s="770"/>
      <c r="U222" s="770"/>
      <c r="V222" s="771"/>
      <c r="W222" s="37" t="s">
        <v>68</v>
      </c>
      <c r="X222" s="753">
        <f>IFERROR(SUM(X210:X220),"0")</f>
        <v>320</v>
      </c>
      <c r="Y222" s="753">
        <f>IFERROR(SUM(Y210:Y220),"0")</f>
        <v>321.60000000000002</v>
      </c>
      <c r="Z222" s="37"/>
      <c r="AA222" s="754"/>
      <c r="AB222" s="754"/>
      <c r="AC222" s="754"/>
    </row>
    <row r="223" spans="1:68" ht="14.25" customHeight="1" x14ac:dyDescent="0.25">
      <c r="A223" s="767" t="s">
        <v>179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27" customHeight="1" x14ac:dyDescent="0.25">
      <c r="A224" s="54" t="s">
        <v>369</v>
      </c>
      <c r="B224" s="54" t="s">
        <v>370</v>
      </c>
      <c r="C224" s="31">
        <v>4301060460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132</v>
      </c>
      <c r="K224" s="32" t="s">
        <v>104</v>
      </c>
      <c r="L224" s="32"/>
      <c r="M224" s="33" t="s">
        <v>133</v>
      </c>
      <c r="N224" s="33"/>
      <c r="O224" s="32">
        <v>30</v>
      </c>
      <c r="P224" s="972" t="s">
        <v>371</v>
      </c>
      <c r="Q224" s="758"/>
      <c r="R224" s="758"/>
      <c r="S224" s="758"/>
      <c r="T224" s="759"/>
      <c r="U224" s="34"/>
      <c r="V224" s="34"/>
      <c r="W224" s="35" t="s">
        <v>68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372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369</v>
      </c>
      <c r="B225" s="54" t="s">
        <v>373</v>
      </c>
      <c r="C225" s="31">
        <v>4301060360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120</v>
      </c>
      <c r="K225" s="32" t="s">
        <v>104</v>
      </c>
      <c r="L225" s="32"/>
      <c r="M225" s="33" t="s">
        <v>67</v>
      </c>
      <c r="N225" s="33"/>
      <c r="O225" s="32">
        <v>30</v>
      </c>
      <c r="P225" s="10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68</v>
      </c>
      <c r="X225" s="751">
        <v>0</v>
      </c>
      <c r="Y225" s="752">
        <f t="shared" si="46"/>
        <v>0</v>
      </c>
      <c r="Z225" s="36" t="str">
        <f>IFERROR(IF(Y225=0,"",ROUNDUP(Y225/H225,0)*0.00937),"")</f>
        <v/>
      </c>
      <c r="AA225" s="56"/>
      <c r="AB225" s="57"/>
      <c r="AC225" s="293" t="s">
        <v>374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16.5" customHeight="1" x14ac:dyDescent="0.25">
      <c r="A226" s="54" t="s">
        <v>369</v>
      </c>
      <c r="B226" s="54" t="s">
        <v>375</v>
      </c>
      <c r="C226" s="31">
        <v>4301060404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104</v>
      </c>
      <c r="L226" s="32"/>
      <c r="M226" s="33" t="s">
        <v>67</v>
      </c>
      <c r="N226" s="33"/>
      <c r="O226" s="32">
        <v>40</v>
      </c>
      <c r="P226" s="106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758"/>
      <c r="R226" s="758"/>
      <c r="S226" s="758"/>
      <c r="T226" s="759"/>
      <c r="U226" s="34"/>
      <c r="V226" s="34"/>
      <c r="W226" s="35" t="s">
        <v>68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376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377</v>
      </c>
      <c r="B227" s="54" t="s">
        <v>378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104</v>
      </c>
      <c r="L227" s="32"/>
      <c r="M227" s="33" t="s">
        <v>67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68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379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380</v>
      </c>
      <c r="B228" s="54" t="s">
        <v>381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66</v>
      </c>
      <c r="L228" s="32"/>
      <c r="M228" s="33" t="s">
        <v>67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68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382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383</v>
      </c>
      <c r="B229" s="54" t="s">
        <v>384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66</v>
      </c>
      <c r="L229" s="32"/>
      <c r="M229" s="33" t="s">
        <v>96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68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385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79</v>
      </c>
      <c r="Q230" s="770"/>
      <c r="R230" s="770"/>
      <c r="S230" s="770"/>
      <c r="T230" s="770"/>
      <c r="U230" s="770"/>
      <c r="V230" s="771"/>
      <c r="W230" s="37" t="s">
        <v>80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79</v>
      </c>
      <c r="Q231" s="770"/>
      <c r="R231" s="770"/>
      <c r="S231" s="770"/>
      <c r="T231" s="770"/>
      <c r="U231" s="770"/>
      <c r="V231" s="771"/>
      <c r="W231" s="37" t="s">
        <v>68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386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89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387</v>
      </c>
      <c r="B234" s="54" t="s">
        <v>388</v>
      </c>
      <c r="C234" s="31">
        <v>4301011945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12.08</v>
      </c>
      <c r="J234" s="32">
        <v>48</v>
      </c>
      <c r="K234" s="32" t="s">
        <v>92</v>
      </c>
      <c r="L234" s="32"/>
      <c r="M234" s="33" t="s">
        <v>389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68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IFERROR(IF(Y234=0,"",ROUNDUP(Y234/H234,0)*0.02039),"")</f>
        <v/>
      </c>
      <c r="AA234" s="56"/>
      <c r="AB234" s="57"/>
      <c r="AC234" s="303" t="s">
        <v>390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387</v>
      </c>
      <c r="B235" s="54" t="s">
        <v>391</v>
      </c>
      <c r="C235" s="31">
        <v>4301011717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68</v>
      </c>
      <c r="X235" s="751">
        <v>0</v>
      </c>
      <c r="Y235" s="752">
        <f t="shared" si="51"/>
        <v>0</v>
      </c>
      <c r="Z235" s="36" t="str">
        <f>IFERROR(IF(Y235=0,"",ROUNDUP(Y235/H235,0)*0.01898),"")</f>
        <v/>
      </c>
      <c r="AA235" s="56"/>
      <c r="AB235" s="57"/>
      <c r="AC235" s="305" t="s">
        <v>392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393</v>
      </c>
      <c r="B236" s="54" t="s">
        <v>394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68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68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398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396</v>
      </c>
      <c r="B238" s="54" t="s">
        <v>399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92</v>
      </c>
      <c r="L238" s="32"/>
      <c r="M238" s="33" t="s">
        <v>389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68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390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400</v>
      </c>
      <c r="B239" s="54" t="s">
        <v>401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104</v>
      </c>
      <c r="L239" s="32"/>
      <c r="M239" s="33" t="s">
        <v>93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68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392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402</v>
      </c>
      <c r="B240" s="54" t="s">
        <v>403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104</v>
      </c>
      <c r="L240" s="32"/>
      <c r="M240" s="33" t="s">
        <v>93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68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395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104</v>
      </c>
      <c r="L241" s="32"/>
      <c r="M241" s="33" t="s">
        <v>93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68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398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79</v>
      </c>
      <c r="Q242" s="770"/>
      <c r="R242" s="770"/>
      <c r="S242" s="770"/>
      <c r="T242" s="770"/>
      <c r="U242" s="770"/>
      <c r="V242" s="771"/>
      <c r="W242" s="37" t="s">
        <v>80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79</v>
      </c>
      <c r="Q243" s="770"/>
      <c r="R243" s="770"/>
      <c r="S243" s="770"/>
      <c r="T243" s="770"/>
      <c r="U243" s="770"/>
      <c r="V243" s="771"/>
      <c r="W243" s="37" t="s">
        <v>68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406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89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407</v>
      </c>
      <c r="B246" s="54" t="s">
        <v>408</v>
      </c>
      <c r="C246" s="31">
        <v>4301011942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12.08</v>
      </c>
      <c r="J246" s="32">
        <v>48</v>
      </c>
      <c r="K246" s="32" t="s">
        <v>92</v>
      </c>
      <c r="L246" s="32"/>
      <c r="M246" s="33" t="s">
        <v>389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68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IFERROR(IF(Y246=0,"",ROUNDUP(Y246/H246,0)*0.02039),"")</f>
        <v/>
      </c>
      <c r="AA246" s="56"/>
      <c r="AB246" s="57"/>
      <c r="AC246" s="319" t="s">
        <v>409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407</v>
      </c>
      <c r="B247" s="54" t="s">
        <v>410</v>
      </c>
      <c r="C247" s="31">
        <v>4301011826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12.035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68</v>
      </c>
      <c r="X247" s="751">
        <v>0</v>
      </c>
      <c r="Y247" s="752">
        <f t="shared" si="56"/>
        <v>0</v>
      </c>
      <c r="Z247" s="36" t="str">
        <f>IFERROR(IF(Y247=0,"",ROUNDUP(Y247/H247,0)*0.01898),"")</f>
        <v/>
      </c>
      <c r="AA247" s="56"/>
      <c r="AB247" s="57"/>
      <c r="AC247" s="321" t="s">
        <v>411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412</v>
      </c>
      <c r="B248" s="54" t="s">
        <v>413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68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414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415</v>
      </c>
      <c r="B249" s="54" t="s">
        <v>416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68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417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415</v>
      </c>
      <c r="B250" s="54" t="s">
        <v>418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92</v>
      </c>
      <c r="L250" s="32"/>
      <c r="M250" s="33" t="s">
        <v>389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68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409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419</v>
      </c>
      <c r="B251" s="54" t="s">
        <v>420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104</v>
      </c>
      <c r="L251" s="32"/>
      <c r="M251" s="33" t="s">
        <v>93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68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411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421</v>
      </c>
      <c r="B252" s="54" t="s">
        <v>422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104</v>
      </c>
      <c r="L252" s="32"/>
      <c r="M252" s="33" t="s">
        <v>93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68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423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424</v>
      </c>
      <c r="B253" s="54" t="s">
        <v>425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104</v>
      </c>
      <c r="L253" s="32"/>
      <c r="M253" s="33" t="s">
        <v>93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68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414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426</v>
      </c>
      <c r="B254" s="54" t="s">
        <v>427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104</v>
      </c>
      <c r="L254" s="32"/>
      <c r="M254" s="33" t="s">
        <v>93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68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417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79</v>
      </c>
      <c r="Q255" s="770"/>
      <c r="R255" s="770"/>
      <c r="S255" s="770"/>
      <c r="T255" s="770"/>
      <c r="U255" s="770"/>
      <c r="V255" s="771"/>
      <c r="W255" s="37" t="s">
        <v>80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79</v>
      </c>
      <c r="Q256" s="770"/>
      <c r="R256" s="770"/>
      <c r="S256" s="770"/>
      <c r="T256" s="770"/>
      <c r="U256" s="770"/>
      <c r="V256" s="771"/>
      <c r="W256" s="37" t="s">
        <v>68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137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428</v>
      </c>
      <c r="B258" s="54" t="s">
        <v>429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111</v>
      </c>
      <c r="L258" s="32"/>
      <c r="M258" s="33" t="s">
        <v>96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68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79</v>
      </c>
      <c r="Q259" s="770"/>
      <c r="R259" s="770"/>
      <c r="S259" s="770"/>
      <c r="T259" s="770"/>
      <c r="U259" s="770"/>
      <c r="V259" s="771"/>
      <c r="W259" s="37" t="s">
        <v>80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79</v>
      </c>
      <c r="Q260" s="770"/>
      <c r="R260" s="770"/>
      <c r="S260" s="770"/>
      <c r="T260" s="770"/>
      <c r="U260" s="770"/>
      <c r="V260" s="771"/>
      <c r="W260" s="37" t="s">
        <v>68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431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89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432</v>
      </c>
      <c r="B263" s="54" t="s">
        <v>433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68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434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435</v>
      </c>
      <c r="B264" s="54" t="s">
        <v>436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68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437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435</v>
      </c>
      <c r="B265" s="54" t="s">
        <v>438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92</v>
      </c>
      <c r="L265" s="32"/>
      <c r="M265" s="33" t="s">
        <v>389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68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439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440</v>
      </c>
      <c r="B266" s="54" t="s">
        <v>441</v>
      </c>
      <c r="C266" s="31">
        <v>4301011313</v>
      </c>
      <c r="D266" s="755">
        <v>4607091385984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58"/>
      <c r="R266" s="758"/>
      <c r="S266" s="758"/>
      <c r="T266" s="759"/>
      <c r="U266" s="34"/>
      <c r="V266" s="34"/>
      <c r="W266" s="35" t="s">
        <v>68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442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443</v>
      </c>
      <c r="B267" s="54" t="s">
        <v>444</v>
      </c>
      <c r="C267" s="31">
        <v>4301011853</v>
      </c>
      <c r="D267" s="755">
        <v>4680115885851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8"/>
      <c r="R267" s="758"/>
      <c r="S267" s="758"/>
      <c r="T267" s="759"/>
      <c r="U267" s="34"/>
      <c r="V267" s="34"/>
      <c r="W267" s="35" t="s">
        <v>68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445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446</v>
      </c>
      <c r="B268" s="54" t="s">
        <v>447</v>
      </c>
      <c r="C268" s="31">
        <v>4301011319</v>
      </c>
      <c r="D268" s="755">
        <v>4607091387469</v>
      </c>
      <c r="E268" s="756"/>
      <c r="F268" s="750">
        <v>0.5</v>
      </c>
      <c r="G268" s="32">
        <v>10</v>
      </c>
      <c r="H268" s="750">
        <v>5</v>
      </c>
      <c r="I268" s="750">
        <v>5.21</v>
      </c>
      <c r="J268" s="32">
        <v>132</v>
      </c>
      <c r="K268" s="32" t="s">
        <v>104</v>
      </c>
      <c r="L268" s="32"/>
      <c r="M268" s="33" t="s">
        <v>93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58"/>
      <c r="R268" s="758"/>
      <c r="S268" s="758"/>
      <c r="T268" s="759"/>
      <c r="U268" s="34"/>
      <c r="V268" s="34"/>
      <c r="W268" s="35" t="s">
        <v>68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448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449</v>
      </c>
      <c r="B269" s="54" t="s">
        <v>450</v>
      </c>
      <c r="C269" s="31">
        <v>4301011852</v>
      </c>
      <c r="D269" s="755">
        <v>4680115885844</v>
      </c>
      <c r="E269" s="756"/>
      <c r="F269" s="750">
        <v>0.4</v>
      </c>
      <c r="G269" s="32">
        <v>10</v>
      </c>
      <c r="H269" s="750">
        <v>4</v>
      </c>
      <c r="I269" s="750">
        <v>4.21</v>
      </c>
      <c r="J269" s="32">
        <v>132</v>
      </c>
      <c r="K269" s="32" t="s">
        <v>104</v>
      </c>
      <c r="L269" s="32"/>
      <c r="M269" s="33" t="s">
        <v>93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8"/>
      <c r="R269" s="758"/>
      <c r="S269" s="758"/>
      <c r="T269" s="759"/>
      <c r="U269" s="34"/>
      <c r="V269" s="34"/>
      <c r="W269" s="35" t="s">
        <v>68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451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452</v>
      </c>
      <c r="B270" s="54" t="s">
        <v>453</v>
      </c>
      <c r="C270" s="31">
        <v>4301011316</v>
      </c>
      <c r="D270" s="755">
        <v>4607091387438</v>
      </c>
      <c r="E270" s="756"/>
      <c r="F270" s="750">
        <v>0.5</v>
      </c>
      <c r="G270" s="32">
        <v>10</v>
      </c>
      <c r="H270" s="750">
        <v>5</v>
      </c>
      <c r="I270" s="750">
        <v>5.21</v>
      </c>
      <c r="J270" s="32">
        <v>132</v>
      </c>
      <c r="K270" s="32" t="s">
        <v>104</v>
      </c>
      <c r="L270" s="32"/>
      <c r="M270" s="33" t="s">
        <v>93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58"/>
      <c r="R270" s="758"/>
      <c r="S270" s="758"/>
      <c r="T270" s="759"/>
      <c r="U270" s="34"/>
      <c r="V270" s="34"/>
      <c r="W270" s="35" t="s">
        <v>68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454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455</v>
      </c>
      <c r="B271" s="54" t="s">
        <v>456</v>
      </c>
      <c r="C271" s="31">
        <v>4301011851</v>
      </c>
      <c r="D271" s="755">
        <v>4680115885820</v>
      </c>
      <c r="E271" s="756"/>
      <c r="F271" s="750">
        <v>0.4</v>
      </c>
      <c r="G271" s="32">
        <v>10</v>
      </c>
      <c r="H271" s="750">
        <v>4</v>
      </c>
      <c r="I271" s="750">
        <v>4.21</v>
      </c>
      <c r="J271" s="32">
        <v>132</v>
      </c>
      <c r="K271" s="32" t="s">
        <v>104</v>
      </c>
      <c r="L271" s="32"/>
      <c r="M271" s="33" t="s">
        <v>93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8"/>
      <c r="R271" s="758"/>
      <c r="S271" s="758"/>
      <c r="T271" s="759"/>
      <c r="U271" s="34"/>
      <c r="V271" s="34"/>
      <c r="W271" s="35" t="s">
        <v>68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457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79</v>
      </c>
      <c r="Q272" s="770"/>
      <c r="R272" s="770"/>
      <c r="S272" s="770"/>
      <c r="T272" s="770"/>
      <c r="U272" s="770"/>
      <c r="V272" s="771"/>
      <c r="W272" s="37" t="s">
        <v>80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79</v>
      </c>
      <c r="Q273" s="770"/>
      <c r="R273" s="770"/>
      <c r="S273" s="770"/>
      <c r="T273" s="770"/>
      <c r="U273" s="770"/>
      <c r="V273" s="771"/>
      <c r="W273" s="37" t="s">
        <v>68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458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89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459</v>
      </c>
      <c r="B276" s="54" t="s">
        <v>460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68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398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79</v>
      </c>
      <c r="Q277" s="770"/>
      <c r="R277" s="770"/>
      <c r="S277" s="770"/>
      <c r="T277" s="770"/>
      <c r="U277" s="770"/>
      <c r="V277" s="771"/>
      <c r="W277" s="37" t="s">
        <v>80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79</v>
      </c>
      <c r="Q278" s="770"/>
      <c r="R278" s="770"/>
      <c r="S278" s="770"/>
      <c r="T278" s="770"/>
      <c r="U278" s="770"/>
      <c r="V278" s="771"/>
      <c r="W278" s="37" t="s">
        <v>68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461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89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462</v>
      </c>
      <c r="B281" s="54" t="s">
        <v>463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92</v>
      </c>
      <c r="L281" s="32"/>
      <c r="M281" s="33" t="s">
        <v>96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68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464</v>
      </c>
      <c r="B282" s="54" t="s">
        <v>465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92</v>
      </c>
      <c r="L282" s="32"/>
      <c r="M282" s="33" t="s">
        <v>96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68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466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467</v>
      </c>
      <c r="B283" s="54" t="s">
        <v>468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92</v>
      </c>
      <c r="L283" s="32"/>
      <c r="M283" s="33" t="s">
        <v>96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68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469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79</v>
      </c>
      <c r="Q284" s="770"/>
      <c r="R284" s="770"/>
      <c r="S284" s="770"/>
      <c r="T284" s="770"/>
      <c r="U284" s="770"/>
      <c r="V284" s="771"/>
      <c r="W284" s="37" t="s">
        <v>80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79</v>
      </c>
      <c r="Q285" s="770"/>
      <c r="R285" s="770"/>
      <c r="S285" s="770"/>
      <c r="T285" s="770"/>
      <c r="U285" s="770"/>
      <c r="V285" s="771"/>
      <c r="W285" s="37" t="s">
        <v>68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470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63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471</v>
      </c>
      <c r="B288" s="54" t="s">
        <v>472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92</v>
      </c>
      <c r="L288" s="32"/>
      <c r="M288" s="33" t="s">
        <v>96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68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473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474</v>
      </c>
      <c r="B289" s="54" t="s">
        <v>475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104</v>
      </c>
      <c r="L289" s="32"/>
      <c r="M289" s="33" t="s">
        <v>67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68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476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477</v>
      </c>
      <c r="B290" s="54" t="s">
        <v>478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66</v>
      </c>
      <c r="L290" s="32"/>
      <c r="M290" s="33" t="s">
        <v>96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68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473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479</v>
      </c>
      <c r="B291" s="54" t="s">
        <v>480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66</v>
      </c>
      <c r="L291" s="32"/>
      <c r="M291" s="33" t="s">
        <v>67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68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476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481</v>
      </c>
      <c r="B292" s="54" t="s">
        <v>482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66</v>
      </c>
      <c r="L292" s="32"/>
      <c r="M292" s="33" t="s">
        <v>67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68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473</v>
      </c>
      <c r="AG292" s="64"/>
      <c r="AJ292" s="68"/>
      <c r="AK292" s="68">
        <v>0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483</v>
      </c>
      <c r="B293" s="54" t="s">
        <v>484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104</v>
      </c>
      <c r="L293" s="32"/>
      <c r="M293" s="33" t="s">
        <v>67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68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485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79</v>
      </c>
      <c r="Q294" s="770"/>
      <c r="R294" s="770"/>
      <c r="S294" s="770"/>
      <c r="T294" s="770"/>
      <c r="U294" s="770"/>
      <c r="V294" s="771"/>
      <c r="W294" s="37" t="s">
        <v>80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79</v>
      </c>
      <c r="Q295" s="770"/>
      <c r="R295" s="770"/>
      <c r="S295" s="770"/>
      <c r="T295" s="770"/>
      <c r="U295" s="770"/>
      <c r="V295" s="771"/>
      <c r="W295" s="37" t="s">
        <v>68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486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89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487</v>
      </c>
      <c r="B298" s="54" t="s">
        <v>488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104</v>
      </c>
      <c r="L298" s="32"/>
      <c r="M298" s="33" t="s">
        <v>96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68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489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79</v>
      </c>
      <c r="Q299" s="770"/>
      <c r="R299" s="770"/>
      <c r="S299" s="770"/>
      <c r="T299" s="770"/>
      <c r="U299" s="770"/>
      <c r="V299" s="771"/>
      <c r="W299" s="37" t="s">
        <v>80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79</v>
      </c>
      <c r="Q300" s="770"/>
      <c r="R300" s="770"/>
      <c r="S300" s="770"/>
      <c r="T300" s="770"/>
      <c r="U300" s="770"/>
      <c r="V300" s="771"/>
      <c r="W300" s="37" t="s">
        <v>68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148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490</v>
      </c>
      <c r="B302" s="54" t="s">
        <v>491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111</v>
      </c>
      <c r="L302" s="32"/>
      <c r="M302" s="33" t="s">
        <v>67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68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492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79</v>
      </c>
      <c r="Q303" s="770"/>
      <c r="R303" s="770"/>
      <c r="S303" s="770"/>
      <c r="T303" s="770"/>
      <c r="U303" s="770"/>
      <c r="V303" s="771"/>
      <c r="W303" s="37" t="s">
        <v>80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79</v>
      </c>
      <c r="Q304" s="770"/>
      <c r="R304" s="770"/>
      <c r="S304" s="770"/>
      <c r="T304" s="770"/>
      <c r="U304" s="770"/>
      <c r="V304" s="771"/>
      <c r="W304" s="37" t="s">
        <v>68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63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493</v>
      </c>
      <c r="B306" s="54" t="s">
        <v>494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66</v>
      </c>
      <c r="L306" s="32"/>
      <c r="M306" s="33" t="s">
        <v>133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68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495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496</v>
      </c>
      <c r="B307" s="54" t="s">
        <v>497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104</v>
      </c>
      <c r="L307" s="32"/>
      <c r="M307" s="33" t="s">
        <v>67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68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498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79</v>
      </c>
      <c r="Q308" s="770"/>
      <c r="R308" s="770"/>
      <c r="S308" s="770"/>
      <c r="T308" s="770"/>
      <c r="U308" s="770"/>
      <c r="V308" s="771"/>
      <c r="W308" s="37" t="s">
        <v>80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79</v>
      </c>
      <c r="Q309" s="770"/>
      <c r="R309" s="770"/>
      <c r="S309" s="770"/>
      <c r="T309" s="770"/>
      <c r="U309" s="770"/>
      <c r="V309" s="771"/>
      <c r="W309" s="37" t="s">
        <v>68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499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89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500</v>
      </c>
      <c r="B312" s="54" t="s">
        <v>501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104</v>
      </c>
      <c r="L312" s="32"/>
      <c r="M312" s="33" t="s">
        <v>93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68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502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79</v>
      </c>
      <c r="Q313" s="770"/>
      <c r="R313" s="770"/>
      <c r="S313" s="770"/>
      <c r="T313" s="770"/>
      <c r="U313" s="770"/>
      <c r="V313" s="771"/>
      <c r="W313" s="37" t="s">
        <v>80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79</v>
      </c>
      <c r="Q314" s="770"/>
      <c r="R314" s="770"/>
      <c r="S314" s="770"/>
      <c r="T314" s="770"/>
      <c r="U314" s="770"/>
      <c r="V314" s="771"/>
      <c r="W314" s="37" t="s">
        <v>68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148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503</v>
      </c>
      <c r="B316" s="54" t="s">
        <v>504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111</v>
      </c>
      <c r="L316" s="32"/>
      <c r="M316" s="33" t="s">
        <v>67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68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505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79</v>
      </c>
      <c r="Q317" s="770"/>
      <c r="R317" s="770"/>
      <c r="S317" s="770"/>
      <c r="T317" s="770"/>
      <c r="U317" s="770"/>
      <c r="V317" s="771"/>
      <c r="W317" s="37" t="s">
        <v>80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79</v>
      </c>
      <c r="Q318" s="770"/>
      <c r="R318" s="770"/>
      <c r="S318" s="770"/>
      <c r="T318" s="770"/>
      <c r="U318" s="770"/>
      <c r="V318" s="771"/>
      <c r="W318" s="37" t="s">
        <v>68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63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506</v>
      </c>
      <c r="B320" s="54" t="s">
        <v>507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66</v>
      </c>
      <c r="L320" s="32"/>
      <c r="M320" s="33" t="s">
        <v>96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68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508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66</v>
      </c>
      <c r="L321" s="32"/>
      <c r="M321" s="33" t="s">
        <v>96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68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511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79</v>
      </c>
      <c r="Q322" s="770"/>
      <c r="R322" s="770"/>
      <c r="S322" s="770"/>
      <c r="T322" s="770"/>
      <c r="U322" s="770"/>
      <c r="V322" s="771"/>
      <c r="W322" s="37" t="s">
        <v>80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79</v>
      </c>
      <c r="Q323" s="770"/>
      <c r="R323" s="770"/>
      <c r="S323" s="770"/>
      <c r="T323" s="770"/>
      <c r="U323" s="770"/>
      <c r="V323" s="771"/>
      <c r="W323" s="37" t="s">
        <v>68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512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89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513</v>
      </c>
      <c r="B326" s="54" t="s">
        <v>514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92</v>
      </c>
      <c r="L326" s="32"/>
      <c r="M326" s="33" t="s">
        <v>93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68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398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515</v>
      </c>
      <c r="B327" s="54" t="s">
        <v>516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104</v>
      </c>
      <c r="L327" s="32"/>
      <c r="M327" s="33" t="s">
        <v>93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68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398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79</v>
      </c>
      <c r="Q328" s="770"/>
      <c r="R328" s="770"/>
      <c r="S328" s="770"/>
      <c r="T328" s="770"/>
      <c r="U328" s="770"/>
      <c r="V328" s="771"/>
      <c r="W328" s="37" t="s">
        <v>80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79</v>
      </c>
      <c r="Q329" s="770"/>
      <c r="R329" s="770"/>
      <c r="S329" s="770"/>
      <c r="T329" s="770"/>
      <c r="U329" s="770"/>
      <c r="V329" s="771"/>
      <c r="W329" s="37" t="s">
        <v>68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148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517</v>
      </c>
      <c r="B331" s="54" t="s">
        <v>518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111</v>
      </c>
      <c r="L331" s="32"/>
      <c r="M331" s="33" t="s">
        <v>67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68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519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520</v>
      </c>
      <c r="B332" s="54" t="s">
        <v>521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111</v>
      </c>
      <c r="L332" s="32"/>
      <c r="M332" s="33" t="s">
        <v>67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68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519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79</v>
      </c>
      <c r="Q333" s="770"/>
      <c r="R333" s="770"/>
      <c r="S333" s="770"/>
      <c r="T333" s="770"/>
      <c r="U333" s="770"/>
      <c r="V333" s="771"/>
      <c r="W333" s="37" t="s">
        <v>80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79</v>
      </c>
      <c r="Q334" s="770"/>
      <c r="R334" s="770"/>
      <c r="S334" s="770"/>
      <c r="T334" s="770"/>
      <c r="U334" s="770"/>
      <c r="V334" s="771"/>
      <c r="W334" s="37" t="s">
        <v>68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customHeight="1" x14ac:dyDescent="0.25">
      <c r="A335" s="767" t="s">
        <v>63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522</v>
      </c>
      <c r="B336" s="54" t="s">
        <v>523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66</v>
      </c>
      <c r="L336" s="32"/>
      <c r="M336" s="33" t="s">
        <v>67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68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524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79</v>
      </c>
      <c r="Q337" s="770"/>
      <c r="R337" s="770"/>
      <c r="S337" s="770"/>
      <c r="T337" s="770"/>
      <c r="U337" s="770"/>
      <c r="V337" s="771"/>
      <c r="W337" s="37" t="s">
        <v>80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79</v>
      </c>
      <c r="Q338" s="770"/>
      <c r="R338" s="770"/>
      <c r="S338" s="770"/>
      <c r="T338" s="770"/>
      <c r="U338" s="770"/>
      <c r="V338" s="771"/>
      <c r="W338" s="37" t="s">
        <v>68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525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89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526</v>
      </c>
      <c r="B341" s="54" t="s">
        <v>527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111</v>
      </c>
      <c r="L341" s="32"/>
      <c r="M341" s="33" t="s">
        <v>96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68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528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79</v>
      </c>
      <c r="Q342" s="770"/>
      <c r="R342" s="770"/>
      <c r="S342" s="770"/>
      <c r="T342" s="770"/>
      <c r="U342" s="770"/>
      <c r="V342" s="771"/>
      <c r="W342" s="37" t="s">
        <v>80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79</v>
      </c>
      <c r="Q343" s="770"/>
      <c r="R343" s="770"/>
      <c r="S343" s="770"/>
      <c r="T343" s="770"/>
      <c r="U343" s="770"/>
      <c r="V343" s="771"/>
      <c r="W343" s="37" t="s">
        <v>68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529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89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530</v>
      </c>
      <c r="B346" s="54" t="s">
        <v>531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92</v>
      </c>
      <c r="L346" s="32"/>
      <c r="M346" s="33" t="s">
        <v>96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68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532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533</v>
      </c>
      <c r="B347" s="54" t="s">
        <v>534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92</v>
      </c>
      <c r="L347" s="32"/>
      <c r="M347" s="33" t="s">
        <v>389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68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535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533</v>
      </c>
      <c r="B348" s="54" t="s">
        <v>536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92</v>
      </c>
      <c r="L348" s="32"/>
      <c r="M348" s="33" t="s">
        <v>96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68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537</v>
      </c>
      <c r="AG348" s="64"/>
      <c r="AJ348" s="68"/>
      <c r="AK348" s="68">
        <v>0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538</v>
      </c>
      <c r="B349" s="54" t="s">
        <v>539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68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540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541</v>
      </c>
      <c r="B350" s="54" t="s">
        <v>542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104</v>
      </c>
      <c r="L350" s="32"/>
      <c r="M350" s="33" t="s">
        <v>93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68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543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544</v>
      </c>
      <c r="B351" s="54" t="s">
        <v>545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104</v>
      </c>
      <c r="L351" s="32"/>
      <c r="M351" s="33" t="s">
        <v>93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68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546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547</v>
      </c>
      <c r="B352" s="54" t="s">
        <v>548</v>
      </c>
      <c r="C352" s="31">
        <v>4301011337</v>
      </c>
      <c r="D352" s="755">
        <v>4607091386011</v>
      </c>
      <c r="E352" s="756"/>
      <c r="F352" s="750">
        <v>0.5</v>
      </c>
      <c r="G352" s="32">
        <v>10</v>
      </c>
      <c r="H352" s="750">
        <v>5</v>
      </c>
      <c r="I352" s="750">
        <v>5.21</v>
      </c>
      <c r="J352" s="32">
        <v>132</v>
      </c>
      <c r="K352" s="32" t="s">
        <v>104</v>
      </c>
      <c r="L352" s="32"/>
      <c r="M352" s="33" t="s">
        <v>93</v>
      </c>
      <c r="N352" s="33"/>
      <c r="O352" s="32">
        <v>55</v>
      </c>
      <c r="P352" s="8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758"/>
      <c r="R352" s="758"/>
      <c r="S352" s="758"/>
      <c r="T352" s="759"/>
      <c r="U352" s="34"/>
      <c r="V352" s="34"/>
      <c r="W352" s="35" t="s">
        <v>68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549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550</v>
      </c>
      <c r="B353" s="54" t="s">
        <v>551</v>
      </c>
      <c r="C353" s="31">
        <v>4301011859</v>
      </c>
      <c r="D353" s="755">
        <v>4680115885608</v>
      </c>
      <c r="E353" s="756"/>
      <c r="F353" s="750">
        <v>0.4</v>
      </c>
      <c r="G353" s="32">
        <v>10</v>
      </c>
      <c r="H353" s="750">
        <v>4</v>
      </c>
      <c r="I353" s="750">
        <v>4.21</v>
      </c>
      <c r="J353" s="32">
        <v>132</v>
      </c>
      <c r="K353" s="32" t="s">
        <v>104</v>
      </c>
      <c r="L353" s="32"/>
      <c r="M353" s="33" t="s">
        <v>93</v>
      </c>
      <c r="N353" s="33"/>
      <c r="O353" s="32">
        <v>55</v>
      </c>
      <c r="P353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8"/>
      <c r="R353" s="758"/>
      <c r="S353" s="758"/>
      <c r="T353" s="759"/>
      <c r="U353" s="34"/>
      <c r="V353" s="34"/>
      <c r="W353" s="35" t="s">
        <v>68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537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79</v>
      </c>
      <c r="Q354" s="770"/>
      <c r="R354" s="770"/>
      <c r="S354" s="770"/>
      <c r="T354" s="770"/>
      <c r="U354" s="770"/>
      <c r="V354" s="771"/>
      <c r="W354" s="37" t="s">
        <v>80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79</v>
      </c>
      <c r="Q355" s="770"/>
      <c r="R355" s="770"/>
      <c r="S355" s="770"/>
      <c r="T355" s="770"/>
      <c r="U355" s="770"/>
      <c r="V355" s="771"/>
      <c r="W355" s="37" t="s">
        <v>68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148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552</v>
      </c>
      <c r="B357" s="54" t="s">
        <v>553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104</v>
      </c>
      <c r="L357" s="32"/>
      <c r="M357" s="33" t="s">
        <v>67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68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554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555</v>
      </c>
      <c r="B358" s="54" t="s">
        <v>556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104</v>
      </c>
      <c r="L358" s="32"/>
      <c r="M358" s="33" t="s">
        <v>67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68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557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558</v>
      </c>
      <c r="B359" s="54" t="s">
        <v>559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104</v>
      </c>
      <c r="L359" s="32"/>
      <c r="M359" s="33" t="s">
        <v>67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68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560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561</v>
      </c>
      <c r="B360" s="54" t="s">
        <v>562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111</v>
      </c>
      <c r="L360" s="32"/>
      <c r="M360" s="33" t="s">
        <v>67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68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557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79</v>
      </c>
      <c r="Q361" s="770"/>
      <c r="R361" s="770"/>
      <c r="S361" s="770"/>
      <c r="T361" s="770"/>
      <c r="U361" s="770"/>
      <c r="V361" s="771"/>
      <c r="W361" s="37" t="s">
        <v>80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79</v>
      </c>
      <c r="Q362" s="770"/>
      <c r="R362" s="770"/>
      <c r="S362" s="770"/>
      <c r="T362" s="770"/>
      <c r="U362" s="770"/>
      <c r="V362" s="771"/>
      <c r="W362" s="37" t="s">
        <v>68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customHeight="1" x14ac:dyDescent="0.25">
      <c r="A363" s="767" t="s">
        <v>63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563</v>
      </c>
      <c r="B364" s="54" t="s">
        <v>564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92</v>
      </c>
      <c r="L364" s="32"/>
      <c r="M364" s="33" t="s">
        <v>96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68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565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customHeight="1" x14ac:dyDescent="0.25">
      <c r="A365" s="54" t="s">
        <v>566</v>
      </c>
      <c r="B365" s="54" t="s">
        <v>567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92</v>
      </c>
      <c r="L365" s="32"/>
      <c r="M365" s="33" t="s">
        <v>67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68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568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569</v>
      </c>
      <c r="B366" s="54" t="s">
        <v>570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92</v>
      </c>
      <c r="L366" s="32"/>
      <c r="M366" s="33" t="s">
        <v>67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68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571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572</v>
      </c>
      <c r="B367" s="54" t="s">
        <v>573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68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574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66</v>
      </c>
      <c r="L368" s="32"/>
      <c r="M368" s="33" t="s">
        <v>67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68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577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578</v>
      </c>
      <c r="B369" s="54" t="s">
        <v>579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66</v>
      </c>
      <c r="L369" s="32"/>
      <c r="M369" s="33" t="s">
        <v>67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68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580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79</v>
      </c>
      <c r="Q370" s="770"/>
      <c r="R370" s="770"/>
      <c r="S370" s="770"/>
      <c r="T370" s="770"/>
      <c r="U370" s="770"/>
      <c r="V370" s="771"/>
      <c r="W370" s="37" t="s">
        <v>80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79</v>
      </c>
      <c r="Q371" s="770"/>
      <c r="R371" s="770"/>
      <c r="S371" s="770"/>
      <c r="T371" s="770"/>
      <c r="U371" s="770"/>
      <c r="V371" s="771"/>
      <c r="W371" s="37" t="s">
        <v>68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customHeight="1" x14ac:dyDescent="0.25">
      <c r="A372" s="767" t="s">
        <v>179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581</v>
      </c>
      <c r="B373" s="54" t="s">
        <v>582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92</v>
      </c>
      <c r="L373" s="32"/>
      <c r="M373" s="33" t="s">
        <v>67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68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583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584</v>
      </c>
      <c r="B374" s="54" t="s">
        <v>585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92</v>
      </c>
      <c r="L374" s="32"/>
      <c r="M374" s="33" t="s">
        <v>67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68</v>
      </c>
      <c r="X374" s="751">
        <v>600</v>
      </c>
      <c r="Y374" s="752">
        <f>IFERROR(IF(X374="",0,CEILING((X374/$H374),1)*$H374),"")</f>
        <v>600.6</v>
      </c>
      <c r="Z374" s="36">
        <f>IFERROR(IF(Y374=0,"",ROUNDUP(Y374/H374,0)*0.01898),"")</f>
        <v>1.46146</v>
      </c>
      <c r="AA374" s="56"/>
      <c r="AB374" s="57"/>
      <c r="AC374" s="443" t="s">
        <v>586</v>
      </c>
      <c r="AG374" s="64"/>
      <c r="AJ374" s="68"/>
      <c r="AK374" s="68">
        <v>0</v>
      </c>
      <c r="BB374" s="444" t="s">
        <v>1</v>
      </c>
      <c r="BM374" s="64">
        <f>IFERROR(X374*I374/H374,"0")</f>
        <v>639.92307692307702</v>
      </c>
      <c r="BN374" s="64">
        <f>IFERROR(Y374*I374/H374,"0")</f>
        <v>640.5630000000001</v>
      </c>
      <c r="BO374" s="64">
        <f>IFERROR(1/J374*(X374/H374),"0")</f>
        <v>1.2019230769230769</v>
      </c>
      <c r="BP374" s="64">
        <f>IFERROR(1/J374*(Y374/H374),"0")</f>
        <v>1.203125</v>
      </c>
    </row>
    <row r="375" spans="1:68" ht="16.5" customHeight="1" x14ac:dyDescent="0.25">
      <c r="A375" s="54" t="s">
        <v>587</v>
      </c>
      <c r="B375" s="54" t="s">
        <v>588</v>
      </c>
      <c r="C375" s="31">
        <v>4301060325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92</v>
      </c>
      <c r="L375" s="32"/>
      <c r="M375" s="33" t="s">
        <v>67</v>
      </c>
      <c r="N375" s="33"/>
      <c r="O375" s="32">
        <v>30</v>
      </c>
      <c r="P375" s="9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758"/>
      <c r="R375" s="758"/>
      <c r="S375" s="758"/>
      <c r="T375" s="759"/>
      <c r="U375" s="34"/>
      <c r="V375" s="34"/>
      <c r="W375" s="35" t="s">
        <v>68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589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587</v>
      </c>
      <c r="B376" s="54" t="s">
        <v>590</v>
      </c>
      <c r="C376" s="31">
        <v>4301060484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92</v>
      </c>
      <c r="L376" s="32"/>
      <c r="M376" s="33" t="s">
        <v>133</v>
      </c>
      <c r="N376" s="33"/>
      <c r="O376" s="32">
        <v>30</v>
      </c>
      <c r="P376" s="898" t="s">
        <v>591</v>
      </c>
      <c r="Q376" s="758"/>
      <c r="R376" s="758"/>
      <c r="S376" s="758"/>
      <c r="T376" s="759"/>
      <c r="U376" s="34"/>
      <c r="V376" s="34"/>
      <c r="W376" s="35" t="s">
        <v>68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592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79</v>
      </c>
      <c r="Q377" s="770"/>
      <c r="R377" s="770"/>
      <c r="S377" s="770"/>
      <c r="T377" s="770"/>
      <c r="U377" s="770"/>
      <c r="V377" s="771"/>
      <c r="W377" s="37" t="s">
        <v>80</v>
      </c>
      <c r="X377" s="753">
        <f>IFERROR(X373/H373,"0")+IFERROR(X374/H374,"0")+IFERROR(X375/H375,"0")+IFERROR(X376/H376,"0")</f>
        <v>76.92307692307692</v>
      </c>
      <c r="Y377" s="753">
        <f>IFERROR(Y373/H373,"0")+IFERROR(Y374/H374,"0")+IFERROR(Y375/H375,"0")+IFERROR(Y376/H376,"0")</f>
        <v>77</v>
      </c>
      <c r="Z377" s="753">
        <f>IFERROR(IF(Z373="",0,Z373),"0")+IFERROR(IF(Z374="",0,Z374),"0")+IFERROR(IF(Z375="",0,Z375),"0")+IFERROR(IF(Z376="",0,Z376),"0")</f>
        <v>1.46146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79</v>
      </c>
      <c r="Q378" s="770"/>
      <c r="R378" s="770"/>
      <c r="S378" s="770"/>
      <c r="T378" s="770"/>
      <c r="U378" s="770"/>
      <c r="V378" s="771"/>
      <c r="W378" s="37" t="s">
        <v>68</v>
      </c>
      <c r="X378" s="753">
        <f>IFERROR(SUM(X373:X376),"0")</f>
        <v>600</v>
      </c>
      <c r="Y378" s="753">
        <f>IFERROR(SUM(Y373:Y376),"0")</f>
        <v>600.6</v>
      </c>
      <c r="Z378" s="37"/>
      <c r="AA378" s="754"/>
      <c r="AB378" s="754"/>
      <c r="AC378" s="754"/>
    </row>
    <row r="379" spans="1:68" ht="14.25" customHeight="1" x14ac:dyDescent="0.25">
      <c r="A379" s="767" t="s">
        <v>81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593</v>
      </c>
      <c r="B380" s="54" t="s">
        <v>594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104</v>
      </c>
      <c r="L380" s="32"/>
      <c r="M380" s="33" t="s">
        <v>84</v>
      </c>
      <c r="N380" s="33"/>
      <c r="O380" s="32">
        <v>180</v>
      </c>
      <c r="P380" s="980" t="s">
        <v>595</v>
      </c>
      <c r="Q380" s="758"/>
      <c r="R380" s="758"/>
      <c r="S380" s="758"/>
      <c r="T380" s="759"/>
      <c r="U380" s="34"/>
      <c r="V380" s="34"/>
      <c r="W380" s="35" t="s">
        <v>68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596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597</v>
      </c>
      <c r="B381" s="54" t="s">
        <v>598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104</v>
      </c>
      <c r="L381" s="32"/>
      <c r="M381" s="33" t="s">
        <v>84</v>
      </c>
      <c r="N381" s="33"/>
      <c r="O381" s="32">
        <v>180</v>
      </c>
      <c r="P381" s="801" t="s">
        <v>599</v>
      </c>
      <c r="Q381" s="758"/>
      <c r="R381" s="758"/>
      <c r="S381" s="758"/>
      <c r="T381" s="759"/>
      <c r="U381" s="34"/>
      <c r="V381" s="34"/>
      <c r="W381" s="35" t="s">
        <v>68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596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68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602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68</v>
      </c>
      <c r="X383" s="751">
        <v>20.399999999999999</v>
      </c>
      <c r="Y383" s="752">
        <f>IFERROR(IF(X383="",0,CEILING((X383/$H383),1)*$H383),"")</f>
        <v>20.399999999999999</v>
      </c>
      <c r="Z383" s="36">
        <f>IFERROR(IF(Y383=0,"",ROUNDUP(Y383/H383,0)*0.00651),"")</f>
        <v>5.2080000000000001E-2</v>
      </c>
      <c r="AA383" s="56"/>
      <c r="AB383" s="57"/>
      <c r="AC383" s="455" t="s">
        <v>596</v>
      </c>
      <c r="AG383" s="64"/>
      <c r="AJ383" s="68"/>
      <c r="AK383" s="68">
        <v>0</v>
      </c>
      <c r="BB383" s="456" t="s">
        <v>1</v>
      </c>
      <c r="BM383" s="64">
        <f>IFERROR(X383*I383/H383,"0")</f>
        <v>23.04</v>
      </c>
      <c r="BN383" s="64">
        <f>IFERROR(Y383*I383/H383,"0")</f>
        <v>23.04</v>
      </c>
      <c r="BO383" s="64">
        <f>IFERROR(1/J383*(X383/H383),"0")</f>
        <v>4.3956043956043959E-2</v>
      </c>
      <c r="BP383" s="64">
        <f>IFERROR(1/J383*(Y383/H383),"0")</f>
        <v>4.3956043956043959E-2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79</v>
      </c>
      <c r="Q384" s="770"/>
      <c r="R384" s="770"/>
      <c r="S384" s="770"/>
      <c r="T384" s="770"/>
      <c r="U384" s="770"/>
      <c r="V384" s="771"/>
      <c r="W384" s="37" t="s">
        <v>80</v>
      </c>
      <c r="X384" s="753">
        <f>IFERROR(X380/H380,"0")+IFERROR(X381/H381,"0")+IFERROR(X382/H382,"0")+IFERROR(X383/H383,"0")</f>
        <v>8</v>
      </c>
      <c r="Y384" s="753">
        <f>IFERROR(Y380/H380,"0")+IFERROR(Y381/H381,"0")+IFERROR(Y382/H382,"0")+IFERROR(Y383/H383,"0")</f>
        <v>8</v>
      </c>
      <c r="Z384" s="753">
        <f>IFERROR(IF(Z380="",0,Z380),"0")+IFERROR(IF(Z381="",0,Z381),"0")+IFERROR(IF(Z382="",0,Z382),"0")+IFERROR(IF(Z383="",0,Z383),"0")</f>
        <v>5.2080000000000001E-2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79</v>
      </c>
      <c r="Q385" s="770"/>
      <c r="R385" s="770"/>
      <c r="S385" s="770"/>
      <c r="T385" s="770"/>
      <c r="U385" s="770"/>
      <c r="V385" s="771"/>
      <c r="W385" s="37" t="s">
        <v>68</v>
      </c>
      <c r="X385" s="753">
        <f>IFERROR(SUM(X380:X383),"0")</f>
        <v>20.399999999999999</v>
      </c>
      <c r="Y385" s="753">
        <f>IFERROR(SUM(Y380:Y383),"0")</f>
        <v>20.399999999999999</v>
      </c>
      <c r="Z385" s="37"/>
      <c r="AA385" s="754"/>
      <c r="AB385" s="754"/>
      <c r="AC385" s="754"/>
    </row>
    <row r="386" spans="1:68" ht="14.25" customHeight="1" x14ac:dyDescent="0.25">
      <c r="A386" s="767" t="s">
        <v>605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606</v>
      </c>
      <c r="B387" s="54" t="s">
        <v>607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66</v>
      </c>
      <c r="L387" s="32"/>
      <c r="M387" s="33" t="s">
        <v>608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68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609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610</v>
      </c>
      <c r="B388" s="54" t="s">
        <v>611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66</v>
      </c>
      <c r="L388" s="32"/>
      <c r="M388" s="33" t="s">
        <v>608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68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609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612</v>
      </c>
      <c r="B389" s="54" t="s">
        <v>613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66</v>
      </c>
      <c r="L389" s="32"/>
      <c r="M389" s="33" t="s">
        <v>608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68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609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79</v>
      </c>
      <c r="Q390" s="770"/>
      <c r="R390" s="770"/>
      <c r="S390" s="770"/>
      <c r="T390" s="770"/>
      <c r="U390" s="770"/>
      <c r="V390" s="771"/>
      <c r="W390" s="37" t="s">
        <v>80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79</v>
      </c>
      <c r="Q391" s="770"/>
      <c r="R391" s="770"/>
      <c r="S391" s="770"/>
      <c r="T391" s="770"/>
      <c r="U391" s="770"/>
      <c r="V391" s="771"/>
      <c r="W391" s="37" t="s">
        <v>68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614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148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615</v>
      </c>
      <c r="B394" s="54" t="s">
        <v>616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68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617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79</v>
      </c>
      <c r="Q395" s="770"/>
      <c r="R395" s="770"/>
      <c r="S395" s="770"/>
      <c r="T395" s="770"/>
      <c r="U395" s="770"/>
      <c r="V395" s="771"/>
      <c r="W395" s="37" t="s">
        <v>80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79</v>
      </c>
      <c r="Q396" s="770"/>
      <c r="R396" s="770"/>
      <c r="S396" s="770"/>
      <c r="T396" s="770"/>
      <c r="U396" s="770"/>
      <c r="V396" s="771"/>
      <c r="W396" s="37" t="s">
        <v>68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63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618</v>
      </c>
      <c r="B398" s="54" t="s">
        <v>619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68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620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66</v>
      </c>
      <c r="L399" s="32"/>
      <c r="M399" s="33" t="s">
        <v>96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68</v>
      </c>
      <c r="X399" s="751">
        <v>252</v>
      </c>
      <c r="Y399" s="752">
        <f>IFERROR(IF(X399="",0,CEILING((X399/$H399),1)*$H399),"")</f>
        <v>252</v>
      </c>
      <c r="Z399" s="36">
        <f>IFERROR(IF(Y399=0,"",ROUNDUP(Y399/H399,0)*0.00651),"")</f>
        <v>0.78120000000000001</v>
      </c>
      <c r="AA399" s="56"/>
      <c r="AB399" s="57"/>
      <c r="AC399" s="467" t="s">
        <v>623</v>
      </c>
      <c r="AG399" s="64"/>
      <c r="AJ399" s="68"/>
      <c r="AK399" s="68">
        <v>0</v>
      </c>
      <c r="BB399" s="468" t="s">
        <v>1</v>
      </c>
      <c r="BM399" s="64">
        <f>IFERROR(X399*I399/H399,"0")</f>
        <v>282.23999999999995</v>
      </c>
      <c r="BN399" s="64">
        <f>IFERROR(Y399*I399/H399,"0")</f>
        <v>282.23999999999995</v>
      </c>
      <c r="BO399" s="64">
        <f>IFERROR(1/J399*(X399/H399),"0")</f>
        <v>0.65934065934065944</v>
      </c>
      <c r="BP399" s="64">
        <f>IFERROR(1/J399*(Y399/H399),"0")</f>
        <v>0.65934065934065944</v>
      </c>
    </row>
    <row r="400" spans="1:68" ht="27" customHeight="1" x14ac:dyDescent="0.25">
      <c r="A400" s="54" t="s">
        <v>624</v>
      </c>
      <c r="B400" s="54" t="s">
        <v>625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66</v>
      </c>
      <c r="L400" s="32"/>
      <c r="M400" s="33" t="s">
        <v>67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68</v>
      </c>
      <c r="X400" s="751">
        <v>105</v>
      </c>
      <c r="Y400" s="752">
        <f>IFERROR(IF(X400="",0,CEILING((X400/$H400),1)*$H400),"")</f>
        <v>105</v>
      </c>
      <c r="Z400" s="36">
        <f>IFERROR(IF(Y400=0,"",ROUNDUP(Y400/H400,0)*0.00651),"")</f>
        <v>0.32550000000000001</v>
      </c>
      <c r="AA400" s="56"/>
      <c r="AB400" s="57"/>
      <c r="AC400" s="469" t="s">
        <v>626</v>
      </c>
      <c r="AG400" s="64"/>
      <c r="AJ400" s="68"/>
      <c r="AK400" s="68">
        <v>0</v>
      </c>
      <c r="BB400" s="470" t="s">
        <v>1</v>
      </c>
      <c r="BM400" s="64">
        <f>IFERROR(X400*I400/H400,"0")</f>
        <v>116.99999999999999</v>
      </c>
      <c r="BN400" s="64">
        <f>IFERROR(Y400*I400/H400,"0")</f>
        <v>116.99999999999999</v>
      </c>
      <c r="BO400" s="64">
        <f>IFERROR(1/J400*(X400/H400),"0")</f>
        <v>0.27472527472527475</v>
      </c>
      <c r="BP400" s="64">
        <f>IFERROR(1/J400*(Y400/H400),"0")</f>
        <v>0.27472527472527475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79</v>
      </c>
      <c r="Q401" s="770"/>
      <c r="R401" s="770"/>
      <c r="S401" s="770"/>
      <c r="T401" s="770"/>
      <c r="U401" s="770"/>
      <c r="V401" s="771"/>
      <c r="W401" s="37" t="s">
        <v>80</v>
      </c>
      <c r="X401" s="753">
        <f>IFERROR(X398/H398,"0")+IFERROR(X399/H399,"0")+IFERROR(X400/H400,"0")</f>
        <v>170</v>
      </c>
      <c r="Y401" s="753">
        <f>IFERROR(Y398/H398,"0")+IFERROR(Y399/H399,"0")+IFERROR(Y400/H400,"0")</f>
        <v>170</v>
      </c>
      <c r="Z401" s="753">
        <f>IFERROR(IF(Z398="",0,Z398),"0")+IFERROR(IF(Z399="",0,Z399),"0")+IFERROR(IF(Z400="",0,Z400),"0")</f>
        <v>1.1067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79</v>
      </c>
      <c r="Q402" s="770"/>
      <c r="R402" s="770"/>
      <c r="S402" s="770"/>
      <c r="T402" s="770"/>
      <c r="U402" s="770"/>
      <c r="V402" s="771"/>
      <c r="W402" s="37" t="s">
        <v>68</v>
      </c>
      <c r="X402" s="753">
        <f>IFERROR(SUM(X398:X400),"0")</f>
        <v>357</v>
      </c>
      <c r="Y402" s="753">
        <f>IFERROR(SUM(Y398:Y400),"0")</f>
        <v>357</v>
      </c>
      <c r="Z402" s="37"/>
      <c r="AA402" s="754"/>
      <c r="AB402" s="754"/>
      <c r="AC402" s="754"/>
    </row>
    <row r="403" spans="1:68" ht="27.75" customHeight="1" x14ac:dyDescent="0.2">
      <c r="A403" s="851" t="s">
        <v>627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628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89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27" customHeight="1" x14ac:dyDescent="0.25">
      <c r="A406" s="54" t="s">
        <v>629</v>
      </c>
      <c r="B406" s="54" t="s">
        <v>630</v>
      </c>
      <c r="C406" s="31">
        <v>4301011946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92</v>
      </c>
      <c r="L406" s="32"/>
      <c r="M406" s="33" t="s">
        <v>389</v>
      </c>
      <c r="N406" s="33"/>
      <c r="O406" s="32">
        <v>60</v>
      </c>
      <c r="P40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6" s="758"/>
      <c r="R406" s="758"/>
      <c r="S406" s="758"/>
      <c r="T406" s="759"/>
      <c r="U406" s="34"/>
      <c r="V406" s="34"/>
      <c r="W406" s="35" t="s">
        <v>68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IFERROR(IF(Y406=0,"",ROUNDUP(Y406/H406,0)*0.02039),"")</f>
        <v/>
      </c>
      <c r="AA406" s="56"/>
      <c r="AB406" s="57"/>
      <c r="AC406" s="471" t="s">
        <v>631</v>
      </c>
      <c r="AG406" s="64"/>
      <c r="AJ406" s="68"/>
      <c r="AK406" s="68">
        <v>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37.5" customHeight="1" x14ac:dyDescent="0.25">
      <c r="A407" s="54" t="s">
        <v>629</v>
      </c>
      <c r="B407" s="54" t="s">
        <v>632</v>
      </c>
      <c r="C407" s="31">
        <v>4301011869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92</v>
      </c>
      <c r="L407" s="32"/>
      <c r="M407" s="33" t="s">
        <v>67</v>
      </c>
      <c r="N407" s="33"/>
      <c r="O407" s="32">
        <v>60</v>
      </c>
      <c r="P407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7" s="758"/>
      <c r="R407" s="758"/>
      <c r="S407" s="758"/>
      <c r="T407" s="759"/>
      <c r="U407" s="34"/>
      <c r="V407" s="34"/>
      <c r="W407" s="35" t="s">
        <v>68</v>
      </c>
      <c r="X407" s="751">
        <v>1000</v>
      </c>
      <c r="Y407" s="752">
        <f t="shared" si="81"/>
        <v>1005</v>
      </c>
      <c r="Z407" s="36">
        <f>IFERROR(IF(Y407=0,"",ROUNDUP(Y407/H407,0)*0.02175),"")</f>
        <v>1.4572499999999999</v>
      </c>
      <c r="AA407" s="56"/>
      <c r="AB407" s="57"/>
      <c r="AC407" s="473" t="s">
        <v>633</v>
      </c>
      <c r="AG407" s="64"/>
      <c r="AJ407" s="68"/>
      <c r="AK407" s="68">
        <v>0</v>
      </c>
      <c r="BB407" s="474" t="s">
        <v>1</v>
      </c>
      <c r="BM407" s="64">
        <f t="shared" si="82"/>
        <v>1032</v>
      </c>
      <c r="BN407" s="64">
        <f t="shared" si="83"/>
        <v>1037.1600000000001</v>
      </c>
      <c r="BO407" s="64">
        <f t="shared" si="84"/>
        <v>1.3888888888888888</v>
      </c>
      <c r="BP407" s="64">
        <f t="shared" si="85"/>
        <v>1.3958333333333333</v>
      </c>
    </row>
    <row r="408" spans="1:68" ht="27" customHeight="1" x14ac:dyDescent="0.25">
      <c r="A408" s="54" t="s">
        <v>634</v>
      </c>
      <c r="B408" s="54" t="s">
        <v>635</v>
      </c>
      <c r="C408" s="31">
        <v>4301011947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92</v>
      </c>
      <c r="L408" s="32"/>
      <c r="M408" s="33" t="s">
        <v>389</v>
      </c>
      <c r="N408" s="33"/>
      <c r="O408" s="32">
        <v>60</v>
      </c>
      <c r="P408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68</v>
      </c>
      <c r="X408" s="751">
        <v>0</v>
      </c>
      <c r="Y408" s="752">
        <f t="shared" si="81"/>
        <v>0</v>
      </c>
      <c r="Z408" s="36" t="str">
        <f>IFERROR(IF(Y408=0,"",ROUNDUP(Y408/H408,0)*0.02039),"")</f>
        <v/>
      </c>
      <c r="AA408" s="56"/>
      <c r="AB408" s="57"/>
      <c r="AC408" s="475" t="s">
        <v>631</v>
      </c>
      <c r="AG408" s="64"/>
      <c r="AJ408" s="68"/>
      <c r="AK408" s="68">
        <v>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customHeight="1" x14ac:dyDescent="0.25">
      <c r="A409" s="54" t="s">
        <v>634</v>
      </c>
      <c r="B409" s="54" t="s">
        <v>636</v>
      </c>
      <c r="C409" s="31">
        <v>4301011870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92</v>
      </c>
      <c r="L409" s="32"/>
      <c r="M409" s="33" t="s">
        <v>67</v>
      </c>
      <c r="N409" s="33"/>
      <c r="O409" s="32">
        <v>60</v>
      </c>
      <c r="P409" s="10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68</v>
      </c>
      <c r="X409" s="751">
        <v>800</v>
      </c>
      <c r="Y409" s="752">
        <f t="shared" si="81"/>
        <v>810</v>
      </c>
      <c r="Z409" s="36">
        <f>IFERROR(IF(Y409=0,"",ROUNDUP(Y409/H409,0)*0.02175),"")</f>
        <v>1.1744999999999999</v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82"/>
        <v>825.6</v>
      </c>
      <c r="BN409" s="64">
        <f t="shared" si="83"/>
        <v>835.92000000000007</v>
      </c>
      <c r="BO409" s="64">
        <f t="shared" si="84"/>
        <v>1.1111111111111112</v>
      </c>
      <c r="BP409" s="64">
        <f t="shared" si="85"/>
        <v>1.125</v>
      </c>
    </row>
    <row r="410" spans="1:68" ht="27" customHeight="1" x14ac:dyDescent="0.25">
      <c r="A410" s="54" t="s">
        <v>638</v>
      </c>
      <c r="B410" s="54" t="s">
        <v>639</v>
      </c>
      <c r="C410" s="31">
        <v>4301011339</v>
      </c>
      <c r="D410" s="755">
        <v>4607091383997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8"/>
      <c r="R410" s="758"/>
      <c r="S410" s="758"/>
      <c r="T410" s="759"/>
      <c r="U410" s="34"/>
      <c r="V410" s="34"/>
      <c r="W410" s="35" t="s">
        <v>68</v>
      </c>
      <c r="X410" s="751">
        <v>0</v>
      </c>
      <c r="Y410" s="752">
        <f t="shared" si="81"/>
        <v>0</v>
      </c>
      <c r="Z410" s="36" t="str">
        <f>IFERROR(IF(Y410=0,"",ROUNDUP(Y410/H410,0)*0.02175),"")</f>
        <v/>
      </c>
      <c r="AA410" s="56"/>
      <c r="AB410" s="57"/>
      <c r="AC410" s="479" t="s">
        <v>640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27" customHeight="1" x14ac:dyDescent="0.25">
      <c r="A411" s="54" t="s">
        <v>641</v>
      </c>
      <c r="B411" s="54" t="s">
        <v>642</v>
      </c>
      <c r="C411" s="31">
        <v>4301011943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92</v>
      </c>
      <c r="L411" s="32"/>
      <c r="M411" s="33" t="s">
        <v>389</v>
      </c>
      <c r="N411" s="33"/>
      <c r="O411" s="32">
        <v>60</v>
      </c>
      <c r="P411" s="9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68</v>
      </c>
      <c r="X411" s="751">
        <v>0</v>
      </c>
      <c r="Y411" s="752">
        <f t="shared" si="81"/>
        <v>0</v>
      </c>
      <c r="Z411" s="36" t="str">
        <f>IFERROR(IF(Y411=0,"",ROUNDUP(Y411/H411,0)*0.02039),"")</f>
        <v/>
      </c>
      <c r="AA411" s="56"/>
      <c r="AB411" s="57"/>
      <c r="AC411" s="481" t="s">
        <v>631</v>
      </c>
      <c r="AG411" s="64"/>
      <c r="AJ411" s="68"/>
      <c r="AK411" s="68">
        <v>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37.5" customHeight="1" x14ac:dyDescent="0.25">
      <c r="A412" s="54" t="s">
        <v>641</v>
      </c>
      <c r="B412" s="54" t="s">
        <v>643</v>
      </c>
      <c r="C412" s="31">
        <v>4301011867</v>
      </c>
      <c r="D412" s="755">
        <v>4680115884830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92</v>
      </c>
      <c r="L412" s="32"/>
      <c r="M412" s="33" t="s">
        <v>67</v>
      </c>
      <c r="N412" s="33"/>
      <c r="O412" s="32">
        <v>60</v>
      </c>
      <c r="P412" s="11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8"/>
      <c r="R412" s="758"/>
      <c r="S412" s="758"/>
      <c r="T412" s="759"/>
      <c r="U412" s="34"/>
      <c r="V412" s="34"/>
      <c r="W412" s="35" t="s">
        <v>68</v>
      </c>
      <c r="X412" s="751">
        <v>1000</v>
      </c>
      <c r="Y412" s="752">
        <f t="shared" si="81"/>
        <v>1005</v>
      </c>
      <c r="Z412" s="36">
        <f>IFERROR(IF(Y412=0,"",ROUNDUP(Y412/H412,0)*0.02175),"")</f>
        <v>1.4572499999999999</v>
      </c>
      <c r="AA412" s="56"/>
      <c r="AB412" s="57"/>
      <c r="AC412" s="483" t="s">
        <v>644</v>
      </c>
      <c r="AG412" s="64"/>
      <c r="AJ412" s="68"/>
      <c r="AK412" s="68">
        <v>0</v>
      </c>
      <c r="BB412" s="484" t="s">
        <v>1</v>
      </c>
      <c r="BM412" s="64">
        <f t="shared" si="82"/>
        <v>1032</v>
      </c>
      <c r="BN412" s="64">
        <f t="shared" si="83"/>
        <v>1037.1600000000001</v>
      </c>
      <c r="BO412" s="64">
        <f t="shared" si="84"/>
        <v>1.3888888888888888</v>
      </c>
      <c r="BP412" s="64">
        <f t="shared" si="85"/>
        <v>1.3958333333333333</v>
      </c>
    </row>
    <row r="413" spans="1:68" ht="27" customHeight="1" x14ac:dyDescent="0.25">
      <c r="A413" s="54" t="s">
        <v>645</v>
      </c>
      <c r="B413" s="54" t="s">
        <v>646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104</v>
      </c>
      <c r="L413" s="32"/>
      <c r="M413" s="33" t="s">
        <v>93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68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647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648</v>
      </c>
      <c r="B414" s="54" t="s">
        <v>649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104</v>
      </c>
      <c r="L414" s="32"/>
      <c r="M414" s="33" t="s">
        <v>67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68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637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650</v>
      </c>
      <c r="B415" s="54" t="s">
        <v>651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104</v>
      </c>
      <c r="L415" s="32"/>
      <c r="M415" s="33" t="s">
        <v>67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68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79</v>
      </c>
      <c r="Q416" s="770"/>
      <c r="R416" s="770"/>
      <c r="S416" s="770"/>
      <c r="T416" s="770"/>
      <c r="U416" s="770"/>
      <c r="V416" s="771"/>
      <c r="W416" s="37" t="s">
        <v>80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186.66666666666669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188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4.0889999999999995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79</v>
      </c>
      <c r="Q417" s="770"/>
      <c r="R417" s="770"/>
      <c r="S417" s="770"/>
      <c r="T417" s="770"/>
      <c r="U417" s="770"/>
      <c r="V417" s="771"/>
      <c r="W417" s="37" t="s">
        <v>68</v>
      </c>
      <c r="X417" s="753">
        <f>IFERROR(SUM(X406:X415),"0")</f>
        <v>2800</v>
      </c>
      <c r="Y417" s="753">
        <f>IFERROR(SUM(Y406:Y415),"0")</f>
        <v>2820</v>
      </c>
      <c r="Z417" s="37"/>
      <c r="AA417" s="754"/>
      <c r="AB417" s="754"/>
      <c r="AC417" s="754"/>
    </row>
    <row r="418" spans="1:68" ht="14.25" customHeight="1" x14ac:dyDescent="0.25">
      <c r="A418" s="767" t="s">
        <v>137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652</v>
      </c>
      <c r="B419" s="54" t="s">
        <v>653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68</v>
      </c>
      <c r="X419" s="751">
        <v>2000</v>
      </c>
      <c r="Y419" s="752">
        <f>IFERROR(IF(X419="",0,CEILING((X419/$H419),1)*$H419),"")</f>
        <v>2010</v>
      </c>
      <c r="Z419" s="36">
        <f>IFERROR(IF(Y419=0,"",ROUNDUP(Y419/H419,0)*0.02175),"")</f>
        <v>2.9144999999999999</v>
      </c>
      <c r="AA419" s="56"/>
      <c r="AB419" s="57"/>
      <c r="AC419" s="491" t="s">
        <v>654</v>
      </c>
      <c r="AG419" s="64"/>
      <c r="AJ419" s="68"/>
      <c r="AK419" s="68">
        <v>0</v>
      </c>
      <c r="BB419" s="492" t="s">
        <v>1</v>
      </c>
      <c r="BM419" s="64">
        <f>IFERROR(X419*I419/H419,"0")</f>
        <v>2064</v>
      </c>
      <c r="BN419" s="64">
        <f>IFERROR(Y419*I419/H419,"0")</f>
        <v>2074.3200000000002</v>
      </c>
      <c r="BO419" s="64">
        <f>IFERROR(1/J419*(X419/H419),"0")</f>
        <v>2.7777777777777777</v>
      </c>
      <c r="BP419" s="64">
        <f>IFERROR(1/J419*(Y419/H419),"0")</f>
        <v>2.7916666666666665</v>
      </c>
    </row>
    <row r="420" spans="1:68" ht="27" customHeight="1" x14ac:dyDescent="0.25">
      <c r="A420" s="54" t="s">
        <v>655</v>
      </c>
      <c r="B420" s="54" t="s">
        <v>656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104</v>
      </c>
      <c r="L420" s="32"/>
      <c r="M420" s="33" t="s">
        <v>93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68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654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79</v>
      </c>
      <c r="Q421" s="770"/>
      <c r="R421" s="770"/>
      <c r="S421" s="770"/>
      <c r="T421" s="770"/>
      <c r="U421" s="770"/>
      <c r="V421" s="771"/>
      <c r="W421" s="37" t="s">
        <v>80</v>
      </c>
      <c r="X421" s="753">
        <f>IFERROR(X419/H419,"0")+IFERROR(X420/H420,"0")</f>
        <v>133.33333333333334</v>
      </c>
      <c r="Y421" s="753">
        <f>IFERROR(Y419/H419,"0")+IFERROR(Y420/H420,"0")</f>
        <v>134</v>
      </c>
      <c r="Z421" s="753">
        <f>IFERROR(IF(Z419="",0,Z419),"0")+IFERROR(IF(Z420="",0,Z420),"0")</f>
        <v>2.9144999999999999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79</v>
      </c>
      <c r="Q422" s="770"/>
      <c r="R422" s="770"/>
      <c r="S422" s="770"/>
      <c r="T422" s="770"/>
      <c r="U422" s="770"/>
      <c r="V422" s="771"/>
      <c r="W422" s="37" t="s">
        <v>68</v>
      </c>
      <c r="X422" s="753">
        <f>IFERROR(SUM(X419:X420),"0")</f>
        <v>2000</v>
      </c>
      <c r="Y422" s="753">
        <f>IFERROR(SUM(Y419:Y420),"0")</f>
        <v>2010</v>
      </c>
      <c r="Z422" s="37"/>
      <c r="AA422" s="754"/>
      <c r="AB422" s="754"/>
      <c r="AC422" s="754"/>
    </row>
    <row r="423" spans="1:68" ht="14.25" customHeight="1" x14ac:dyDescent="0.25">
      <c r="A423" s="767" t="s">
        <v>63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657</v>
      </c>
      <c r="B424" s="54" t="s">
        <v>658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92</v>
      </c>
      <c r="L424" s="32"/>
      <c r="M424" s="33" t="s">
        <v>96</v>
      </c>
      <c r="N424" s="33"/>
      <c r="O424" s="32">
        <v>40</v>
      </c>
      <c r="P424" s="947" t="s">
        <v>659</v>
      </c>
      <c r="Q424" s="758"/>
      <c r="R424" s="758"/>
      <c r="S424" s="758"/>
      <c r="T424" s="759"/>
      <c r="U424" s="34"/>
      <c r="V424" s="34"/>
      <c r="W424" s="35" t="s">
        <v>68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92</v>
      </c>
      <c r="L425" s="32"/>
      <c r="M425" s="33" t="s">
        <v>96</v>
      </c>
      <c r="N425" s="33"/>
      <c r="O425" s="32">
        <v>40</v>
      </c>
      <c r="P425" s="958" t="s">
        <v>663</v>
      </c>
      <c r="Q425" s="758"/>
      <c r="R425" s="758"/>
      <c r="S425" s="758"/>
      <c r="T425" s="759"/>
      <c r="U425" s="34"/>
      <c r="V425" s="34"/>
      <c r="W425" s="35" t="s">
        <v>68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664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79</v>
      </c>
      <c r="Q426" s="770"/>
      <c r="R426" s="770"/>
      <c r="S426" s="770"/>
      <c r="T426" s="770"/>
      <c r="U426" s="770"/>
      <c r="V426" s="771"/>
      <c r="W426" s="37" t="s">
        <v>80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79</v>
      </c>
      <c r="Q427" s="770"/>
      <c r="R427" s="770"/>
      <c r="S427" s="770"/>
      <c r="T427" s="770"/>
      <c r="U427" s="770"/>
      <c r="V427" s="771"/>
      <c r="W427" s="37" t="s">
        <v>68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179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665</v>
      </c>
      <c r="B429" s="54" t="s">
        <v>666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92</v>
      </c>
      <c r="L429" s="32"/>
      <c r="M429" s="33" t="s">
        <v>96</v>
      </c>
      <c r="N429" s="33"/>
      <c r="O429" s="32">
        <v>30</v>
      </c>
      <c r="P429" s="881" t="s">
        <v>667</v>
      </c>
      <c r="Q429" s="758"/>
      <c r="R429" s="758"/>
      <c r="S429" s="758"/>
      <c r="T429" s="759"/>
      <c r="U429" s="34"/>
      <c r="V429" s="34"/>
      <c r="W429" s="35" t="s">
        <v>68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668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79</v>
      </c>
      <c r="Q430" s="770"/>
      <c r="R430" s="770"/>
      <c r="S430" s="770"/>
      <c r="T430" s="770"/>
      <c r="U430" s="770"/>
      <c r="V430" s="771"/>
      <c r="W430" s="37" t="s">
        <v>80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79</v>
      </c>
      <c r="Q431" s="770"/>
      <c r="R431" s="770"/>
      <c r="S431" s="770"/>
      <c r="T431" s="770"/>
      <c r="U431" s="770"/>
      <c r="V431" s="771"/>
      <c r="W431" s="37" t="s">
        <v>68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669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89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27" customHeight="1" x14ac:dyDescent="0.25">
      <c r="A434" s="54" t="s">
        <v>670</v>
      </c>
      <c r="B434" s="54" t="s">
        <v>671</v>
      </c>
      <c r="C434" s="31">
        <v>4301011483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68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672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37.5" customHeight="1" x14ac:dyDescent="0.25">
      <c r="A435" s="54" t="s">
        <v>670</v>
      </c>
      <c r="B435" s="54" t="s">
        <v>673</v>
      </c>
      <c r="C435" s="31">
        <v>4301011873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68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674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675</v>
      </c>
      <c r="B436" s="54" t="s">
        <v>676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68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672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675</v>
      </c>
      <c r="B437" s="54" t="s">
        <v>677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68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674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678</v>
      </c>
      <c r="B438" s="54" t="s">
        <v>679</v>
      </c>
      <c r="C438" s="31">
        <v>4301011312</v>
      </c>
      <c r="D438" s="755">
        <v>4607091384192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8"/>
      <c r="R438" s="758"/>
      <c r="S438" s="758"/>
      <c r="T438" s="759"/>
      <c r="U438" s="34"/>
      <c r="V438" s="34"/>
      <c r="W438" s="35" t="s">
        <v>68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680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681</v>
      </c>
      <c r="B439" s="54" t="s">
        <v>682</v>
      </c>
      <c r="C439" s="31">
        <v>4301011874</v>
      </c>
      <c r="D439" s="755">
        <v>4680115884892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8"/>
      <c r="R439" s="758"/>
      <c r="S439" s="758"/>
      <c r="T439" s="759"/>
      <c r="U439" s="34"/>
      <c r="V439" s="34"/>
      <c r="W439" s="35" t="s">
        <v>68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683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684</v>
      </c>
      <c r="B440" s="54" t="s">
        <v>685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68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683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686</v>
      </c>
      <c r="B441" s="54" t="s">
        <v>687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104</v>
      </c>
      <c r="L441" s="32"/>
      <c r="M441" s="33" t="s">
        <v>67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68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683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79</v>
      </c>
      <c r="Q442" s="770"/>
      <c r="R442" s="770"/>
      <c r="S442" s="770"/>
      <c r="T442" s="770"/>
      <c r="U442" s="770"/>
      <c r="V442" s="771"/>
      <c r="W442" s="37" t="s">
        <v>80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79</v>
      </c>
      <c r="Q443" s="770"/>
      <c r="R443" s="770"/>
      <c r="S443" s="770"/>
      <c r="T443" s="770"/>
      <c r="U443" s="770"/>
      <c r="V443" s="771"/>
      <c r="W443" s="37" t="s">
        <v>68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148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688</v>
      </c>
      <c r="B445" s="54" t="s">
        <v>689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104</v>
      </c>
      <c r="L445" s="32"/>
      <c r="M445" s="33" t="s">
        <v>67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68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690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111</v>
      </c>
      <c r="L446" s="32"/>
      <c r="M446" s="33" t="s">
        <v>67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68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690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79</v>
      </c>
      <c r="Q447" s="770"/>
      <c r="R447" s="770"/>
      <c r="S447" s="770"/>
      <c r="T447" s="770"/>
      <c r="U447" s="770"/>
      <c r="V447" s="771"/>
      <c r="W447" s="37" t="s">
        <v>80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79</v>
      </c>
      <c r="Q448" s="770"/>
      <c r="R448" s="770"/>
      <c r="S448" s="770"/>
      <c r="T448" s="770"/>
      <c r="U448" s="770"/>
      <c r="V448" s="771"/>
      <c r="W448" s="37" t="s">
        <v>68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63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693</v>
      </c>
      <c r="B450" s="54" t="s">
        <v>694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92</v>
      </c>
      <c r="L450" s="32"/>
      <c r="M450" s="33" t="s">
        <v>96</v>
      </c>
      <c r="N450" s="33"/>
      <c r="O450" s="32">
        <v>40</v>
      </c>
      <c r="P450" s="933" t="s">
        <v>695</v>
      </c>
      <c r="Q450" s="758"/>
      <c r="R450" s="758"/>
      <c r="S450" s="758"/>
      <c r="T450" s="759"/>
      <c r="U450" s="34"/>
      <c r="V450" s="34"/>
      <c r="W450" s="35" t="s">
        <v>68</v>
      </c>
      <c r="X450" s="751">
        <v>1000</v>
      </c>
      <c r="Y450" s="752">
        <f>IFERROR(IF(X450="",0,CEILING((X450/$H450),1)*$H450),"")</f>
        <v>1008</v>
      </c>
      <c r="Z450" s="36">
        <f>IFERROR(IF(Y450=0,"",ROUNDUP(Y450/H450,0)*0.01898),"")</f>
        <v>2.1257600000000001</v>
      </c>
      <c r="AA450" s="56"/>
      <c r="AB450" s="57"/>
      <c r="AC450" s="521" t="s">
        <v>696</v>
      </c>
      <c r="AG450" s="64"/>
      <c r="AJ450" s="68"/>
      <c r="AK450" s="68">
        <v>0</v>
      </c>
      <c r="BB450" s="522" t="s">
        <v>1</v>
      </c>
      <c r="BM450" s="64">
        <f>IFERROR(X450*I450/H450,"0")</f>
        <v>1057.6666666666667</v>
      </c>
      <c r="BN450" s="64">
        <f>IFERROR(Y450*I450/H450,"0")</f>
        <v>1066.1279999999999</v>
      </c>
      <c r="BO450" s="64">
        <f>IFERROR(1/J450*(X450/H450),"0")</f>
        <v>1.7361111111111112</v>
      </c>
      <c r="BP450" s="64">
        <f>IFERROR(1/J450*(Y450/H450),"0")</f>
        <v>1.75</v>
      </c>
    </row>
    <row r="451" spans="1:68" ht="37.5" customHeight="1" x14ac:dyDescent="0.25">
      <c r="A451" s="54" t="s">
        <v>697</v>
      </c>
      <c r="B451" s="54" t="s">
        <v>698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92</v>
      </c>
      <c r="L451" s="32"/>
      <c r="M451" s="33" t="s">
        <v>96</v>
      </c>
      <c r="N451" s="33"/>
      <c r="O451" s="32">
        <v>40</v>
      </c>
      <c r="P451" s="969" t="s">
        <v>699</v>
      </c>
      <c r="Q451" s="758"/>
      <c r="R451" s="758"/>
      <c r="S451" s="758"/>
      <c r="T451" s="759"/>
      <c r="U451" s="34"/>
      <c r="V451" s="34"/>
      <c r="W451" s="35" t="s">
        <v>68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700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701</v>
      </c>
      <c r="B452" s="54" t="s">
        <v>702</v>
      </c>
      <c r="C452" s="31">
        <v>4301051297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8"/>
      <c r="R452" s="758"/>
      <c r="S452" s="758"/>
      <c r="T452" s="759"/>
      <c r="U452" s="34"/>
      <c r="V452" s="34"/>
      <c r="W452" s="35" t="s">
        <v>68</v>
      </c>
      <c r="X452" s="751">
        <v>40</v>
      </c>
      <c r="Y452" s="752">
        <f>IFERROR(IF(X452="",0,CEILING((X452/$H452),1)*$H452),"")</f>
        <v>40.799999999999997</v>
      </c>
      <c r="Z452" s="36">
        <f>IFERROR(IF(Y452=0,"",ROUNDUP(Y452/H452,0)*0.00651),"")</f>
        <v>0.11067</v>
      </c>
      <c r="AA452" s="56"/>
      <c r="AB452" s="57"/>
      <c r="AC452" s="525" t="s">
        <v>703</v>
      </c>
      <c r="AG452" s="64"/>
      <c r="AJ452" s="68"/>
      <c r="AK452" s="68">
        <v>0</v>
      </c>
      <c r="BB452" s="526" t="s">
        <v>1</v>
      </c>
      <c r="BM452" s="64">
        <f>IFERROR(X452*I452/H452,"0")</f>
        <v>44.400000000000006</v>
      </c>
      <c r="BN452" s="64">
        <f>IFERROR(Y452*I452/H452,"0")</f>
        <v>45.287999999999997</v>
      </c>
      <c r="BO452" s="64">
        <f>IFERROR(1/J452*(X452/H452),"0")</f>
        <v>9.1575091575091583E-2</v>
      </c>
      <c r="BP452" s="64">
        <f>IFERROR(1/J452*(Y452/H452),"0")</f>
        <v>9.3406593406593408E-2</v>
      </c>
    </row>
    <row r="453" spans="1:68" ht="37.5" customHeight="1" x14ac:dyDescent="0.25">
      <c r="A453" s="54" t="s">
        <v>701</v>
      </c>
      <c r="B453" s="54" t="s">
        <v>704</v>
      </c>
      <c r="C453" s="31">
        <v>4301051634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8"/>
      <c r="R453" s="758"/>
      <c r="S453" s="758"/>
      <c r="T453" s="759"/>
      <c r="U453" s="34"/>
      <c r="V453" s="34"/>
      <c r="W453" s="35" t="s">
        <v>68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705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706</v>
      </c>
      <c r="B454" s="54" t="s">
        <v>707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68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708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79</v>
      </c>
      <c r="Q455" s="770"/>
      <c r="R455" s="770"/>
      <c r="S455" s="770"/>
      <c r="T455" s="770"/>
      <c r="U455" s="770"/>
      <c r="V455" s="771"/>
      <c r="W455" s="37" t="s">
        <v>80</v>
      </c>
      <c r="X455" s="753">
        <f>IFERROR(X450/H450,"0")+IFERROR(X451/H451,"0")+IFERROR(X452/H452,"0")+IFERROR(X453/H453,"0")+IFERROR(X454/H454,"0")</f>
        <v>127.77777777777779</v>
      </c>
      <c r="Y455" s="753">
        <f>IFERROR(Y450/H450,"0")+IFERROR(Y451/H451,"0")+IFERROR(Y452/H452,"0")+IFERROR(Y453/H453,"0")+IFERROR(Y454/H454,"0")</f>
        <v>129</v>
      </c>
      <c r="Z455" s="753">
        <f>IFERROR(IF(Z450="",0,Z450),"0")+IFERROR(IF(Z451="",0,Z451),"0")+IFERROR(IF(Z452="",0,Z452),"0")+IFERROR(IF(Z453="",0,Z453),"0")+IFERROR(IF(Z454="",0,Z454),"0")</f>
        <v>2.2364299999999999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79</v>
      </c>
      <c r="Q456" s="770"/>
      <c r="R456" s="770"/>
      <c r="S456" s="770"/>
      <c r="T456" s="770"/>
      <c r="U456" s="770"/>
      <c r="V456" s="771"/>
      <c r="W456" s="37" t="s">
        <v>68</v>
      </c>
      <c r="X456" s="753">
        <f>IFERROR(SUM(X450:X454),"0")</f>
        <v>1040</v>
      </c>
      <c r="Y456" s="753">
        <f>IFERROR(SUM(Y450:Y454),"0")</f>
        <v>1048.8</v>
      </c>
      <c r="Z456" s="37"/>
      <c r="AA456" s="754"/>
      <c r="AB456" s="754"/>
      <c r="AC456" s="754"/>
    </row>
    <row r="457" spans="1:68" ht="14.25" customHeight="1" x14ac:dyDescent="0.25">
      <c r="A457" s="767" t="s">
        <v>179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709</v>
      </c>
      <c r="B458" s="54" t="s">
        <v>710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92</v>
      </c>
      <c r="L458" s="32"/>
      <c r="M458" s="33" t="s">
        <v>96</v>
      </c>
      <c r="N458" s="33"/>
      <c r="O458" s="32">
        <v>40</v>
      </c>
      <c r="P458" s="818" t="s">
        <v>711</v>
      </c>
      <c r="Q458" s="758"/>
      <c r="R458" s="758"/>
      <c r="S458" s="758"/>
      <c r="T458" s="759"/>
      <c r="U458" s="34"/>
      <c r="V458" s="34"/>
      <c r="W458" s="35" t="s">
        <v>68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712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79</v>
      </c>
      <c r="Q459" s="770"/>
      <c r="R459" s="770"/>
      <c r="S459" s="770"/>
      <c r="T459" s="770"/>
      <c r="U459" s="770"/>
      <c r="V459" s="771"/>
      <c r="W459" s="37" t="s">
        <v>80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79</v>
      </c>
      <c r="Q460" s="770"/>
      <c r="R460" s="770"/>
      <c r="S460" s="770"/>
      <c r="T460" s="770"/>
      <c r="U460" s="770"/>
      <c r="V460" s="771"/>
      <c r="W460" s="37" t="s">
        <v>68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713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714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148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715</v>
      </c>
      <c r="B464" s="54" t="s">
        <v>716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104</v>
      </c>
      <c r="L464" s="32"/>
      <c r="M464" s="33" t="s">
        <v>67</v>
      </c>
      <c r="N464" s="33"/>
      <c r="O464" s="32">
        <v>50</v>
      </c>
      <c r="P464" s="860" t="s">
        <v>717</v>
      </c>
      <c r="Q464" s="758"/>
      <c r="R464" s="758"/>
      <c r="S464" s="758"/>
      <c r="T464" s="759"/>
      <c r="U464" s="34"/>
      <c r="V464" s="34"/>
      <c r="W464" s="35" t="s">
        <v>68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718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4301031382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120</v>
      </c>
      <c r="K465" s="32" t="s">
        <v>104</v>
      </c>
      <c r="L465" s="32"/>
      <c r="M465" s="33" t="s">
        <v>67</v>
      </c>
      <c r="N465" s="33"/>
      <c r="O465" s="32">
        <v>50</v>
      </c>
      <c r="P465" s="1100" t="s">
        <v>721</v>
      </c>
      <c r="Q465" s="758"/>
      <c r="R465" s="758"/>
      <c r="S465" s="758"/>
      <c r="T465" s="759"/>
      <c r="U465" s="34"/>
      <c r="V465" s="34"/>
      <c r="W465" s="35" t="s">
        <v>68</v>
      </c>
      <c r="X465" s="751">
        <v>0</v>
      </c>
      <c r="Y465" s="752">
        <f t="shared" si="91"/>
        <v>0</v>
      </c>
      <c r="Z465" s="36" t="str">
        <f>IFERROR(IF(Y465=0,"",ROUNDUP(Y465/H465,0)*0.00937),"")</f>
        <v/>
      </c>
      <c r="AA465" s="56"/>
      <c r="AB465" s="57"/>
      <c r="AC465" s="535" t="s">
        <v>722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719</v>
      </c>
      <c r="B466" s="54" t="s">
        <v>723</v>
      </c>
      <c r="C466" s="31">
        <v>4301031406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132</v>
      </c>
      <c r="K466" s="32" t="s">
        <v>104</v>
      </c>
      <c r="L466" s="32"/>
      <c r="M466" s="33" t="s">
        <v>67</v>
      </c>
      <c r="N466" s="33"/>
      <c r="O466" s="32">
        <v>50</v>
      </c>
      <c r="P466" s="866" t="s">
        <v>721</v>
      </c>
      <c r="Q466" s="758"/>
      <c r="R466" s="758"/>
      <c r="S466" s="758"/>
      <c r="T466" s="759"/>
      <c r="U466" s="34"/>
      <c r="V466" s="34"/>
      <c r="W466" s="35" t="s">
        <v>68</v>
      </c>
      <c r="X466" s="751">
        <v>0</v>
      </c>
      <c r="Y466" s="752">
        <f t="shared" si="91"/>
        <v>0</v>
      </c>
      <c r="Z466" s="36" t="str">
        <f>IFERROR(IF(Y466=0,"",ROUNDUP(Y466/H466,0)*0.00902),"")</f>
        <v/>
      </c>
      <c r="AA466" s="56"/>
      <c r="AB466" s="57"/>
      <c r="AC466" s="537" t="s">
        <v>722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724</v>
      </c>
      <c r="B467" s="54" t="s">
        <v>725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111</v>
      </c>
      <c r="L467" s="32"/>
      <c r="M467" s="33" t="s">
        <v>67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68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718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724</v>
      </c>
      <c r="B468" s="54" t="s">
        <v>726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111</v>
      </c>
      <c r="L468" s="32"/>
      <c r="M468" s="33" t="s">
        <v>67</v>
      </c>
      <c r="N468" s="33"/>
      <c r="O468" s="32">
        <v>50</v>
      </c>
      <c r="P468" s="798" t="s">
        <v>727</v>
      </c>
      <c r="Q468" s="758"/>
      <c r="R468" s="758"/>
      <c r="S468" s="758"/>
      <c r="T468" s="759"/>
      <c r="U468" s="34"/>
      <c r="V468" s="34"/>
      <c r="W468" s="35" t="s">
        <v>68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718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111</v>
      </c>
      <c r="L469" s="32"/>
      <c r="M469" s="33" t="s">
        <v>67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68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718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730</v>
      </c>
      <c r="B470" s="54" t="s">
        <v>731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111</v>
      </c>
      <c r="L470" s="32"/>
      <c r="M470" s="33" t="s">
        <v>67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68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732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730</v>
      </c>
      <c r="B471" s="54" t="s">
        <v>733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111</v>
      </c>
      <c r="L471" s="32"/>
      <c r="M471" s="33" t="s">
        <v>67</v>
      </c>
      <c r="N471" s="33"/>
      <c r="O471" s="32">
        <v>50</v>
      </c>
      <c r="P471" s="848" t="s">
        <v>734</v>
      </c>
      <c r="Q471" s="758"/>
      <c r="R471" s="758"/>
      <c r="S471" s="758"/>
      <c r="T471" s="759"/>
      <c r="U471" s="34"/>
      <c r="V471" s="34"/>
      <c r="W471" s="35" t="s">
        <v>68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732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735</v>
      </c>
      <c r="B472" s="54" t="s">
        <v>736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111</v>
      </c>
      <c r="L472" s="32"/>
      <c r="M472" s="33" t="s">
        <v>67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68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732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735</v>
      </c>
      <c r="B473" s="54" t="s">
        <v>737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111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68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732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738</v>
      </c>
      <c r="B474" s="54" t="s">
        <v>739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111</v>
      </c>
      <c r="L474" s="32"/>
      <c r="M474" s="33" t="s">
        <v>67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68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740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738</v>
      </c>
      <c r="B475" s="54" t="s">
        <v>741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111</v>
      </c>
      <c r="L475" s="32"/>
      <c r="M475" s="33" t="s">
        <v>67</v>
      </c>
      <c r="N475" s="33"/>
      <c r="O475" s="32">
        <v>50</v>
      </c>
      <c r="P475" s="1063" t="s">
        <v>742</v>
      </c>
      <c r="Q475" s="758"/>
      <c r="R475" s="758"/>
      <c r="S475" s="758"/>
      <c r="T475" s="759"/>
      <c r="U475" s="34"/>
      <c r="V475" s="34"/>
      <c r="W475" s="35" t="s">
        <v>68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740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743</v>
      </c>
      <c r="B476" s="54" t="s">
        <v>744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111</v>
      </c>
      <c r="L476" s="32"/>
      <c r="M476" s="33" t="s">
        <v>67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68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745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743</v>
      </c>
      <c r="B477" s="54" t="s">
        <v>746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111</v>
      </c>
      <c r="L477" s="32"/>
      <c r="M477" s="33" t="s">
        <v>67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68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747</v>
      </c>
      <c r="B478" s="54" t="s">
        <v>748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111</v>
      </c>
      <c r="L478" s="32"/>
      <c r="M478" s="33" t="s">
        <v>67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68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740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749</v>
      </c>
      <c r="B479" s="54" t="s">
        <v>750</v>
      </c>
      <c r="C479" s="31">
        <v>4301031368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111</v>
      </c>
      <c r="L479" s="32"/>
      <c r="M479" s="33" t="s">
        <v>67</v>
      </c>
      <c r="N479" s="33"/>
      <c r="O479" s="32">
        <v>50</v>
      </c>
      <c r="P479" s="879" t="s">
        <v>751</v>
      </c>
      <c r="Q479" s="758"/>
      <c r="R479" s="758"/>
      <c r="S479" s="758"/>
      <c r="T479" s="759"/>
      <c r="U479" s="34"/>
      <c r="V479" s="34"/>
      <c r="W479" s="35" t="s">
        <v>68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722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749</v>
      </c>
      <c r="B480" s="54" t="s">
        <v>752</v>
      </c>
      <c r="C480" s="31">
        <v>4301031255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111</v>
      </c>
      <c r="L480" s="32"/>
      <c r="M480" s="33" t="s">
        <v>67</v>
      </c>
      <c r="N480" s="33"/>
      <c r="O480" s="32">
        <v>45</v>
      </c>
      <c r="P480" s="9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0" s="758"/>
      <c r="R480" s="758"/>
      <c r="S480" s="758"/>
      <c r="T480" s="759"/>
      <c r="U480" s="34"/>
      <c r="V480" s="34"/>
      <c r="W480" s="35" t="s">
        <v>68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753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79</v>
      </c>
      <c r="Q481" s="770"/>
      <c r="R481" s="770"/>
      <c r="S481" s="770"/>
      <c r="T481" s="770"/>
      <c r="U481" s="770"/>
      <c r="V481" s="771"/>
      <c r="W481" s="37" t="s">
        <v>80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79</v>
      </c>
      <c r="Q482" s="770"/>
      <c r="R482" s="770"/>
      <c r="S482" s="770"/>
      <c r="T482" s="770"/>
      <c r="U482" s="770"/>
      <c r="V482" s="771"/>
      <c r="W482" s="37" t="s">
        <v>68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customHeight="1" x14ac:dyDescent="0.25">
      <c r="A483" s="767" t="s">
        <v>63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754</v>
      </c>
      <c r="B484" s="54" t="s">
        <v>755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104</v>
      </c>
      <c r="L484" s="32"/>
      <c r="M484" s="33" t="s">
        <v>96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68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756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757</v>
      </c>
      <c r="B485" s="54" t="s">
        <v>758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66</v>
      </c>
      <c r="L485" s="32"/>
      <c r="M485" s="33" t="s">
        <v>96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68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759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79</v>
      </c>
      <c r="Q486" s="770"/>
      <c r="R486" s="770"/>
      <c r="S486" s="770"/>
      <c r="T486" s="770"/>
      <c r="U486" s="770"/>
      <c r="V486" s="771"/>
      <c r="W486" s="37" t="s">
        <v>80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79</v>
      </c>
      <c r="Q487" s="770"/>
      <c r="R487" s="770"/>
      <c r="S487" s="770"/>
      <c r="T487" s="770"/>
      <c r="U487" s="770"/>
      <c r="V487" s="771"/>
      <c r="W487" s="37" t="s">
        <v>68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81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760</v>
      </c>
      <c r="B489" s="54" t="s">
        <v>761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762</v>
      </c>
      <c r="L489" s="32"/>
      <c r="M489" s="33" t="s">
        <v>763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68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764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79</v>
      </c>
      <c r="Q490" s="770"/>
      <c r="R490" s="770"/>
      <c r="S490" s="770"/>
      <c r="T490" s="770"/>
      <c r="U490" s="770"/>
      <c r="V490" s="771"/>
      <c r="W490" s="37" t="s">
        <v>80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79</v>
      </c>
      <c r="Q491" s="770"/>
      <c r="R491" s="770"/>
      <c r="S491" s="770"/>
      <c r="T491" s="770"/>
      <c r="U491" s="770"/>
      <c r="V491" s="771"/>
      <c r="W491" s="37" t="s">
        <v>68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765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137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766</v>
      </c>
      <c r="B494" s="54" t="s">
        <v>767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66</v>
      </c>
      <c r="L494" s="32"/>
      <c r="M494" s="33" t="s">
        <v>67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68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768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79</v>
      </c>
      <c r="Q495" s="770"/>
      <c r="R495" s="770"/>
      <c r="S495" s="770"/>
      <c r="T495" s="770"/>
      <c r="U495" s="770"/>
      <c r="V495" s="771"/>
      <c r="W495" s="37" t="s">
        <v>80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79</v>
      </c>
      <c r="Q496" s="770"/>
      <c r="R496" s="770"/>
      <c r="S496" s="770"/>
      <c r="T496" s="770"/>
      <c r="U496" s="770"/>
      <c r="V496" s="771"/>
      <c r="W496" s="37" t="s">
        <v>68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148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769</v>
      </c>
      <c r="B498" s="54" t="s">
        <v>770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104</v>
      </c>
      <c r="L498" s="32"/>
      <c r="M498" s="33" t="s">
        <v>93</v>
      </c>
      <c r="N498" s="33"/>
      <c r="O498" s="32">
        <v>50</v>
      </c>
      <c r="P498" s="893" t="s">
        <v>771</v>
      </c>
      <c r="Q498" s="758"/>
      <c r="R498" s="758"/>
      <c r="S498" s="758"/>
      <c r="T498" s="759"/>
      <c r="U498" s="34"/>
      <c r="V498" s="34"/>
      <c r="W498" s="35" t="s">
        <v>68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772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773</v>
      </c>
      <c r="B499" s="54" t="s">
        <v>774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111</v>
      </c>
      <c r="L499" s="32"/>
      <c r="M499" s="33" t="s">
        <v>67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68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775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111</v>
      </c>
      <c r="L500" s="32"/>
      <c r="M500" s="33" t="s">
        <v>67</v>
      </c>
      <c r="N500" s="33"/>
      <c r="O500" s="32">
        <v>50</v>
      </c>
      <c r="P500" s="1020" t="s">
        <v>778</v>
      </c>
      <c r="Q500" s="758"/>
      <c r="R500" s="758"/>
      <c r="S500" s="758"/>
      <c r="T500" s="759"/>
      <c r="U500" s="34"/>
      <c r="V500" s="34"/>
      <c r="W500" s="35" t="s">
        <v>68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779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780</v>
      </c>
      <c r="B501" s="54" t="s">
        <v>781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111</v>
      </c>
      <c r="L501" s="32"/>
      <c r="M501" s="33" t="s">
        <v>67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68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779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780</v>
      </c>
      <c r="B502" s="54" t="s">
        <v>782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111</v>
      </c>
      <c r="L502" s="32"/>
      <c r="M502" s="33" t="s">
        <v>67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68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779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79</v>
      </c>
      <c r="Q503" s="770"/>
      <c r="R503" s="770"/>
      <c r="S503" s="770"/>
      <c r="T503" s="770"/>
      <c r="U503" s="770"/>
      <c r="V503" s="771"/>
      <c r="W503" s="37" t="s">
        <v>80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79</v>
      </c>
      <c r="Q504" s="770"/>
      <c r="R504" s="770"/>
      <c r="S504" s="770"/>
      <c r="T504" s="770"/>
      <c r="U504" s="770"/>
      <c r="V504" s="771"/>
      <c r="W504" s="37" t="s">
        <v>68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783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148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784</v>
      </c>
      <c r="B507" s="54" t="s">
        <v>785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111</v>
      </c>
      <c r="L507" s="32"/>
      <c r="M507" s="33" t="s">
        <v>67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68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786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788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66</v>
      </c>
      <c r="L508" s="32"/>
      <c r="M508" s="33" t="s">
        <v>67</v>
      </c>
      <c r="N508" s="33"/>
      <c r="O508" s="32">
        <v>50</v>
      </c>
      <c r="P508" s="857" t="s">
        <v>789</v>
      </c>
      <c r="Q508" s="758"/>
      <c r="R508" s="758"/>
      <c r="S508" s="758"/>
      <c r="T508" s="759"/>
      <c r="U508" s="34"/>
      <c r="V508" s="34"/>
      <c r="W508" s="35" t="s">
        <v>68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790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791</v>
      </c>
      <c r="B509" s="54" t="s">
        <v>792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111</v>
      </c>
      <c r="L509" s="32"/>
      <c r="M509" s="33" t="s">
        <v>67</v>
      </c>
      <c r="N509" s="33"/>
      <c r="O509" s="32">
        <v>50</v>
      </c>
      <c r="P509" s="1126" t="s">
        <v>793</v>
      </c>
      <c r="Q509" s="758"/>
      <c r="R509" s="758"/>
      <c r="S509" s="758"/>
      <c r="T509" s="759"/>
      <c r="U509" s="34"/>
      <c r="V509" s="34"/>
      <c r="W509" s="35" t="s">
        <v>68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794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79</v>
      </c>
      <c r="Q510" s="770"/>
      <c r="R510" s="770"/>
      <c r="S510" s="770"/>
      <c r="T510" s="770"/>
      <c r="U510" s="770"/>
      <c r="V510" s="771"/>
      <c r="W510" s="37" t="s">
        <v>80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79</v>
      </c>
      <c r="Q511" s="770"/>
      <c r="R511" s="770"/>
      <c r="S511" s="770"/>
      <c r="T511" s="770"/>
      <c r="U511" s="770"/>
      <c r="V511" s="771"/>
      <c r="W511" s="37" t="s">
        <v>68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795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148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796</v>
      </c>
      <c r="B514" s="54" t="s">
        <v>797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66</v>
      </c>
      <c r="L514" s="32"/>
      <c r="M514" s="33" t="s">
        <v>67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68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798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79</v>
      </c>
      <c r="Q515" s="770"/>
      <c r="R515" s="770"/>
      <c r="S515" s="770"/>
      <c r="T515" s="770"/>
      <c r="U515" s="770"/>
      <c r="V515" s="771"/>
      <c r="W515" s="37" t="s">
        <v>80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79</v>
      </c>
      <c r="Q516" s="770"/>
      <c r="R516" s="770"/>
      <c r="S516" s="770"/>
      <c r="T516" s="770"/>
      <c r="U516" s="770"/>
      <c r="V516" s="771"/>
      <c r="W516" s="37" t="s">
        <v>68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179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799</v>
      </c>
      <c r="B518" s="54" t="s">
        <v>800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66</v>
      </c>
      <c r="L518" s="32"/>
      <c r="M518" s="33" t="s">
        <v>67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68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801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79</v>
      </c>
      <c r="Q519" s="770"/>
      <c r="R519" s="770"/>
      <c r="S519" s="770"/>
      <c r="T519" s="770"/>
      <c r="U519" s="770"/>
      <c r="V519" s="771"/>
      <c r="W519" s="37" t="s">
        <v>80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79</v>
      </c>
      <c r="Q520" s="770"/>
      <c r="R520" s="770"/>
      <c r="S520" s="770"/>
      <c r="T520" s="770"/>
      <c r="U520" s="770"/>
      <c r="V520" s="771"/>
      <c r="W520" s="37" t="s">
        <v>68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802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802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89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803</v>
      </c>
      <c r="B524" s="54" t="s">
        <v>804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66</v>
      </c>
      <c r="L524" s="32"/>
      <c r="M524" s="33" t="s">
        <v>96</v>
      </c>
      <c r="N524" s="33"/>
      <c r="O524" s="32">
        <v>60</v>
      </c>
      <c r="P524" s="930" t="s">
        <v>805</v>
      </c>
      <c r="Q524" s="758"/>
      <c r="R524" s="758"/>
      <c r="S524" s="758"/>
      <c r="T524" s="759"/>
      <c r="U524" s="34"/>
      <c r="V524" s="34"/>
      <c r="W524" s="35" t="s">
        <v>68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806</v>
      </c>
      <c r="AC524" s="595" t="s">
        <v>98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807</v>
      </c>
      <c r="B525" s="54" t="s">
        <v>808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68</v>
      </c>
      <c r="X525" s="751">
        <v>150</v>
      </c>
      <c r="Y525" s="752">
        <f t="shared" si="97"/>
        <v>153.12</v>
      </c>
      <c r="Z525" s="36">
        <f t="shared" ref="Z525:Z530" si="102">IFERROR(IF(Y525=0,"",ROUNDUP(Y525/H525,0)*0.01196),"")</f>
        <v>0.34683999999999998</v>
      </c>
      <c r="AA525" s="56"/>
      <c r="AB525" s="57"/>
      <c r="AC525" s="597" t="s">
        <v>98</v>
      </c>
      <c r="AG525" s="64"/>
      <c r="AJ525" s="68"/>
      <c r="AK525" s="68">
        <v>0</v>
      </c>
      <c r="BB525" s="598" t="s">
        <v>1</v>
      </c>
      <c r="BM525" s="64">
        <f t="shared" si="98"/>
        <v>160.22727272727272</v>
      </c>
      <c r="BN525" s="64">
        <f t="shared" si="99"/>
        <v>163.56</v>
      </c>
      <c r="BO525" s="64">
        <f t="shared" si="100"/>
        <v>0.27316433566433568</v>
      </c>
      <c r="BP525" s="64">
        <f t="shared" si="101"/>
        <v>0.27884615384615385</v>
      </c>
    </row>
    <row r="526" spans="1:68" ht="27" customHeight="1" x14ac:dyDescent="0.25">
      <c r="A526" s="54" t="s">
        <v>809</v>
      </c>
      <c r="B526" s="54" t="s">
        <v>810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68</v>
      </c>
      <c r="X526" s="751">
        <v>200</v>
      </c>
      <c r="Y526" s="752">
        <f t="shared" si="97"/>
        <v>200.64000000000001</v>
      </c>
      <c r="Z526" s="36">
        <f t="shared" si="102"/>
        <v>0.45448</v>
      </c>
      <c r="AA526" s="56"/>
      <c r="AB526" s="57"/>
      <c r="AC526" s="599" t="s">
        <v>811</v>
      </c>
      <c r="AG526" s="64"/>
      <c r="AJ526" s="68"/>
      <c r="AK526" s="68">
        <v>0</v>
      </c>
      <c r="BB526" s="600" t="s">
        <v>1</v>
      </c>
      <c r="BM526" s="64">
        <f t="shared" si="98"/>
        <v>213.63636363636363</v>
      </c>
      <c r="BN526" s="64">
        <f t="shared" si="99"/>
        <v>214.32</v>
      </c>
      <c r="BO526" s="64">
        <f t="shared" si="100"/>
        <v>0.36421911421911418</v>
      </c>
      <c r="BP526" s="64">
        <f t="shared" si="101"/>
        <v>0.36538461538461542</v>
      </c>
    </row>
    <row r="527" spans="1:68" ht="16.5" customHeight="1" x14ac:dyDescent="0.25">
      <c r="A527" s="54" t="s">
        <v>812</v>
      </c>
      <c r="B527" s="54" t="s">
        <v>813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68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814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815</v>
      </c>
      <c r="B528" s="54" t="s">
        <v>816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92</v>
      </c>
      <c r="L528" s="32"/>
      <c r="M528" s="33" t="s">
        <v>93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68</v>
      </c>
      <c r="X528" s="751">
        <v>500</v>
      </c>
      <c r="Y528" s="752">
        <f t="shared" si="97"/>
        <v>501.6</v>
      </c>
      <c r="Z528" s="36">
        <f t="shared" si="102"/>
        <v>1.1362000000000001</v>
      </c>
      <c r="AA528" s="56"/>
      <c r="AB528" s="57"/>
      <c r="AC528" s="603" t="s">
        <v>817</v>
      </c>
      <c r="AG528" s="64"/>
      <c r="AJ528" s="68"/>
      <c r="AK528" s="68">
        <v>0</v>
      </c>
      <c r="BB528" s="604" t="s">
        <v>1</v>
      </c>
      <c r="BM528" s="64">
        <f t="shared" si="98"/>
        <v>534.09090909090912</v>
      </c>
      <c r="BN528" s="64">
        <f t="shared" si="99"/>
        <v>535.79999999999995</v>
      </c>
      <c r="BO528" s="64">
        <f t="shared" si="100"/>
        <v>0.91054778554778548</v>
      </c>
      <c r="BP528" s="64">
        <f t="shared" si="101"/>
        <v>0.91346153846153855</v>
      </c>
    </row>
    <row r="529" spans="1:68" ht="16.5" customHeight="1" x14ac:dyDescent="0.25">
      <c r="A529" s="54" t="s">
        <v>818</v>
      </c>
      <c r="B529" s="54" t="s">
        <v>819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92</v>
      </c>
      <c r="L529" s="32"/>
      <c r="M529" s="33" t="s">
        <v>96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68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820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821</v>
      </c>
      <c r="B530" s="54" t="s">
        <v>822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92</v>
      </c>
      <c r="L530" s="32"/>
      <c r="M530" s="33" t="s">
        <v>96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68</v>
      </c>
      <c r="X530" s="751">
        <v>1500</v>
      </c>
      <c r="Y530" s="752">
        <f t="shared" si="97"/>
        <v>1504.8000000000002</v>
      </c>
      <c r="Z530" s="36">
        <f t="shared" si="102"/>
        <v>3.4085999999999999</v>
      </c>
      <c r="AA530" s="56"/>
      <c r="AB530" s="57"/>
      <c r="AC530" s="607" t="s">
        <v>823</v>
      </c>
      <c r="AG530" s="64"/>
      <c r="AJ530" s="68"/>
      <c r="AK530" s="68">
        <v>0</v>
      </c>
      <c r="BB530" s="608" t="s">
        <v>1</v>
      </c>
      <c r="BM530" s="64">
        <f t="shared" si="98"/>
        <v>1602.2727272727273</v>
      </c>
      <c r="BN530" s="64">
        <f t="shared" si="99"/>
        <v>1607.3999999999999</v>
      </c>
      <c r="BO530" s="64">
        <f t="shared" si="100"/>
        <v>2.7316433566433567</v>
      </c>
      <c r="BP530" s="64">
        <f t="shared" si="101"/>
        <v>2.7403846153846154</v>
      </c>
    </row>
    <row r="531" spans="1:68" ht="27" customHeight="1" x14ac:dyDescent="0.25">
      <c r="A531" s="54" t="s">
        <v>824</v>
      </c>
      <c r="B531" s="54" t="s">
        <v>825</v>
      </c>
      <c r="C531" s="31">
        <v>4301012035</v>
      </c>
      <c r="D531" s="755">
        <v>4680115880603</v>
      </c>
      <c r="E531" s="756"/>
      <c r="F531" s="750">
        <v>0.6</v>
      </c>
      <c r="G531" s="32">
        <v>8</v>
      </c>
      <c r="H531" s="750">
        <v>4.8</v>
      </c>
      <c r="I531" s="750">
        <v>6.96</v>
      </c>
      <c r="J531" s="32">
        <v>120</v>
      </c>
      <c r="K531" s="32" t="s">
        <v>104</v>
      </c>
      <c r="L531" s="32"/>
      <c r="M531" s="33" t="s">
        <v>93</v>
      </c>
      <c r="N531" s="33"/>
      <c r="O531" s="32">
        <v>60</v>
      </c>
      <c r="P531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1" s="758"/>
      <c r="R531" s="758"/>
      <c r="S531" s="758"/>
      <c r="T531" s="759"/>
      <c r="U531" s="34"/>
      <c r="V531" s="34"/>
      <c r="W531" s="35" t="s">
        <v>68</v>
      </c>
      <c r="X531" s="751">
        <v>0</v>
      </c>
      <c r="Y531" s="752">
        <f t="shared" si="97"/>
        <v>0</v>
      </c>
      <c r="Z531" s="36" t="str">
        <f>IFERROR(IF(Y531=0,"",ROUNDUP(Y531/H531,0)*0.00937),"")</f>
        <v/>
      </c>
      <c r="AA531" s="56"/>
      <c r="AB531" s="57"/>
      <c r="AC531" s="609" t="s">
        <v>98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824</v>
      </c>
      <c r="B532" s="54" t="s">
        <v>826</v>
      </c>
      <c r="C532" s="31">
        <v>4301011778</v>
      </c>
      <c r="D532" s="755">
        <v>4680115880603</v>
      </c>
      <c r="E532" s="756"/>
      <c r="F532" s="750">
        <v>0.6</v>
      </c>
      <c r="G532" s="32">
        <v>6</v>
      </c>
      <c r="H532" s="750">
        <v>3.6</v>
      </c>
      <c r="I532" s="750">
        <v>3.81</v>
      </c>
      <c r="J532" s="32">
        <v>132</v>
      </c>
      <c r="K532" s="32" t="s">
        <v>104</v>
      </c>
      <c r="L532" s="32"/>
      <c r="M532" s="33" t="s">
        <v>93</v>
      </c>
      <c r="N532" s="33"/>
      <c r="O532" s="32">
        <v>60</v>
      </c>
      <c r="P532" s="10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2" s="758"/>
      <c r="R532" s="758"/>
      <c r="S532" s="758"/>
      <c r="T532" s="759"/>
      <c r="U532" s="34"/>
      <c r="V532" s="34"/>
      <c r="W532" s="35" t="s">
        <v>68</v>
      </c>
      <c r="X532" s="751">
        <v>0</v>
      </c>
      <c r="Y532" s="752">
        <f t="shared" si="97"/>
        <v>0</v>
      </c>
      <c r="Z532" s="36" t="str">
        <f>IFERROR(IF(Y532=0,"",ROUNDUP(Y532/H532,0)*0.00902),"")</f>
        <v/>
      </c>
      <c r="AA532" s="56"/>
      <c r="AB532" s="57"/>
      <c r="AC532" s="611" t="s">
        <v>98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827</v>
      </c>
      <c r="B533" s="54" t="s">
        <v>828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104</v>
      </c>
      <c r="L533" s="32"/>
      <c r="M533" s="33" t="s">
        <v>93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68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811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66</v>
      </c>
      <c r="L534" s="32"/>
      <c r="M534" s="33" t="s">
        <v>93</v>
      </c>
      <c r="N534" s="33"/>
      <c r="O534" s="32">
        <v>60</v>
      </c>
      <c r="P534" s="1178" t="s">
        <v>831</v>
      </c>
      <c r="Q534" s="758"/>
      <c r="R534" s="758"/>
      <c r="S534" s="758"/>
      <c r="T534" s="759"/>
      <c r="U534" s="34"/>
      <c r="V534" s="34"/>
      <c r="W534" s="35" t="s">
        <v>68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832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4301012034</v>
      </c>
      <c r="D535" s="755">
        <v>4607091389982</v>
      </c>
      <c r="E535" s="756"/>
      <c r="F535" s="750">
        <v>0.6</v>
      </c>
      <c r="G535" s="32">
        <v>8</v>
      </c>
      <c r="H535" s="750">
        <v>4.8</v>
      </c>
      <c r="I535" s="750">
        <v>6.96</v>
      </c>
      <c r="J535" s="32">
        <v>120</v>
      </c>
      <c r="K535" s="32" t="s">
        <v>104</v>
      </c>
      <c r="L535" s="32"/>
      <c r="M535" s="33" t="s">
        <v>93</v>
      </c>
      <c r="N535" s="33"/>
      <c r="O535" s="32">
        <v>60</v>
      </c>
      <c r="P535" s="102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68</v>
      </c>
      <c r="X535" s="751">
        <v>0</v>
      </c>
      <c r="Y535" s="752">
        <f t="shared" si="97"/>
        <v>0</v>
      </c>
      <c r="Z535" s="36" t="str">
        <f>IFERROR(IF(Y535=0,"",ROUNDUP(Y535/H535,0)*0.00937),"")</f>
        <v/>
      </c>
      <c r="AA535" s="56"/>
      <c r="AB535" s="57"/>
      <c r="AC535" s="617" t="s">
        <v>817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833</v>
      </c>
      <c r="B536" s="54" t="s">
        <v>835</v>
      </c>
      <c r="C536" s="31">
        <v>4301011784</v>
      </c>
      <c r="D536" s="755">
        <v>4607091389982</v>
      </c>
      <c r="E536" s="756"/>
      <c r="F536" s="750">
        <v>0.6</v>
      </c>
      <c r="G536" s="32">
        <v>6</v>
      </c>
      <c r="H536" s="750">
        <v>3.6</v>
      </c>
      <c r="I536" s="750">
        <v>3.81</v>
      </c>
      <c r="J536" s="32">
        <v>132</v>
      </c>
      <c r="K536" s="32" t="s">
        <v>104</v>
      </c>
      <c r="L536" s="32"/>
      <c r="M536" s="33" t="s">
        <v>93</v>
      </c>
      <c r="N536" s="33"/>
      <c r="O536" s="32">
        <v>60</v>
      </c>
      <c r="P536" s="11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68</v>
      </c>
      <c r="X536" s="751">
        <v>0</v>
      </c>
      <c r="Y536" s="752">
        <f t="shared" si="97"/>
        <v>0</v>
      </c>
      <c r="Z536" s="36" t="str">
        <f>IFERROR(IF(Y536=0,"",ROUNDUP(Y536/H536,0)*0.00902),"")</f>
        <v/>
      </c>
      <c r="AA536" s="56"/>
      <c r="AB536" s="57"/>
      <c r="AC536" s="619" t="s">
        <v>817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836</v>
      </c>
      <c r="B537" s="54" t="s">
        <v>837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104</v>
      </c>
      <c r="L537" s="32"/>
      <c r="M537" s="33" t="s">
        <v>93</v>
      </c>
      <c r="N537" s="33"/>
      <c r="O537" s="32">
        <v>60</v>
      </c>
      <c r="P537" s="856" t="s">
        <v>838</v>
      </c>
      <c r="Q537" s="758"/>
      <c r="R537" s="758"/>
      <c r="S537" s="758"/>
      <c r="T537" s="759"/>
      <c r="U537" s="34"/>
      <c r="V537" s="34"/>
      <c r="W537" s="35" t="s">
        <v>68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814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839</v>
      </c>
      <c r="B538" s="54" t="s">
        <v>840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104</v>
      </c>
      <c r="L538" s="32"/>
      <c r="M538" s="33" t="s">
        <v>93</v>
      </c>
      <c r="N538" s="33"/>
      <c r="O538" s="32">
        <v>60</v>
      </c>
      <c r="P538" s="992" t="s">
        <v>841</v>
      </c>
      <c r="Q538" s="758"/>
      <c r="R538" s="758"/>
      <c r="S538" s="758"/>
      <c r="T538" s="759"/>
      <c r="U538" s="34"/>
      <c r="V538" s="34"/>
      <c r="W538" s="35" t="s">
        <v>68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820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842</v>
      </c>
      <c r="B539" s="54" t="s">
        <v>843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104</v>
      </c>
      <c r="L539" s="32"/>
      <c r="M539" s="33" t="s">
        <v>93</v>
      </c>
      <c r="N539" s="33"/>
      <c r="O539" s="32">
        <v>60</v>
      </c>
      <c r="P539" s="833" t="s">
        <v>844</v>
      </c>
      <c r="Q539" s="758"/>
      <c r="R539" s="758"/>
      <c r="S539" s="758"/>
      <c r="T539" s="759"/>
      <c r="U539" s="34"/>
      <c r="V539" s="34"/>
      <c r="W539" s="35" t="s">
        <v>68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823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79</v>
      </c>
      <c r="Q540" s="770"/>
      <c r="R540" s="770"/>
      <c r="S540" s="770"/>
      <c r="T540" s="770"/>
      <c r="U540" s="770"/>
      <c r="V540" s="771"/>
      <c r="W540" s="37" t="s">
        <v>80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445.07575757575751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447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5.34612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79</v>
      </c>
      <c r="Q541" s="770"/>
      <c r="R541" s="770"/>
      <c r="S541" s="770"/>
      <c r="T541" s="770"/>
      <c r="U541" s="770"/>
      <c r="V541" s="771"/>
      <c r="W541" s="37" t="s">
        <v>68</v>
      </c>
      <c r="X541" s="753">
        <f>IFERROR(SUM(X524:X539),"0")</f>
        <v>2350</v>
      </c>
      <c r="Y541" s="753">
        <f>IFERROR(SUM(Y524:Y539),"0")</f>
        <v>2360.1600000000003</v>
      </c>
      <c r="Z541" s="37"/>
      <c r="AA541" s="754"/>
      <c r="AB541" s="754"/>
      <c r="AC541" s="754"/>
    </row>
    <row r="542" spans="1:68" ht="14.25" customHeight="1" x14ac:dyDescent="0.25">
      <c r="A542" s="767" t="s">
        <v>137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845</v>
      </c>
      <c r="B543" s="54" t="s">
        <v>846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66</v>
      </c>
      <c r="L543" s="32"/>
      <c r="M543" s="33" t="s">
        <v>96</v>
      </c>
      <c r="N543" s="33"/>
      <c r="O543" s="32">
        <v>70</v>
      </c>
      <c r="P543" s="970" t="s">
        <v>847</v>
      </c>
      <c r="Q543" s="758"/>
      <c r="R543" s="758"/>
      <c r="S543" s="758"/>
      <c r="T543" s="759"/>
      <c r="U543" s="34"/>
      <c r="V543" s="34"/>
      <c r="W543" s="35" t="s">
        <v>68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806</v>
      </c>
      <c r="AC543" s="627" t="s">
        <v>848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849</v>
      </c>
      <c r="B544" s="54" t="s">
        <v>850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92</v>
      </c>
      <c r="L544" s="32"/>
      <c r="M544" s="33" t="s">
        <v>93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68</v>
      </c>
      <c r="X544" s="751">
        <v>700</v>
      </c>
      <c r="Y544" s="752">
        <f>IFERROR(IF(X544="",0,CEILING((X544/$H544),1)*$H544),"")</f>
        <v>702.24</v>
      </c>
      <c r="Z544" s="36">
        <f>IFERROR(IF(Y544=0,"",ROUNDUP(Y544/H544,0)*0.01196),"")</f>
        <v>1.5906800000000001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>IFERROR(X544*I544/H544,"0")</f>
        <v>747.72727272727275</v>
      </c>
      <c r="BN544" s="64">
        <f>IFERROR(Y544*I544/H544,"0")</f>
        <v>750.11999999999989</v>
      </c>
      <c r="BO544" s="64">
        <f>IFERROR(1/J544*(X544/H544),"0")</f>
        <v>1.2747668997668997</v>
      </c>
      <c r="BP544" s="64">
        <f>IFERROR(1/J544*(Y544/H544),"0")</f>
        <v>1.278846153846154</v>
      </c>
    </row>
    <row r="545" spans="1:68" ht="16.5" customHeight="1" x14ac:dyDescent="0.25">
      <c r="A545" s="54" t="s">
        <v>849</v>
      </c>
      <c r="B545" s="54" t="s">
        <v>852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92</v>
      </c>
      <c r="L545" s="32"/>
      <c r="M545" s="33" t="s">
        <v>96</v>
      </c>
      <c r="N545" s="33"/>
      <c r="O545" s="32">
        <v>70</v>
      </c>
      <c r="P545" s="976" t="s">
        <v>853</v>
      </c>
      <c r="Q545" s="758"/>
      <c r="R545" s="758"/>
      <c r="S545" s="758"/>
      <c r="T545" s="759"/>
      <c r="U545" s="34"/>
      <c r="V545" s="34"/>
      <c r="W545" s="35" t="s">
        <v>68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848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854</v>
      </c>
      <c r="B546" s="54" t="s">
        <v>855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104</v>
      </c>
      <c r="L546" s="32"/>
      <c r="M546" s="33" t="s">
        <v>93</v>
      </c>
      <c r="N546" s="33"/>
      <c r="O546" s="32">
        <v>70</v>
      </c>
      <c r="P546" s="886" t="s">
        <v>856</v>
      </c>
      <c r="Q546" s="758"/>
      <c r="R546" s="758"/>
      <c r="S546" s="758"/>
      <c r="T546" s="759"/>
      <c r="U546" s="34"/>
      <c r="V546" s="34"/>
      <c r="W546" s="35" t="s">
        <v>68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848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79</v>
      </c>
      <c r="Q547" s="770"/>
      <c r="R547" s="770"/>
      <c r="S547" s="770"/>
      <c r="T547" s="770"/>
      <c r="U547" s="770"/>
      <c r="V547" s="771"/>
      <c r="W547" s="37" t="s">
        <v>80</v>
      </c>
      <c r="X547" s="753">
        <f>IFERROR(X543/H543,"0")+IFERROR(X544/H544,"0")+IFERROR(X545/H545,"0")+IFERROR(X546/H546,"0")</f>
        <v>132.57575757575756</v>
      </c>
      <c r="Y547" s="753">
        <f>IFERROR(Y543/H543,"0")+IFERROR(Y544/H544,"0")+IFERROR(Y545/H545,"0")+IFERROR(Y546/H546,"0")</f>
        <v>133</v>
      </c>
      <c r="Z547" s="753">
        <f>IFERROR(IF(Z543="",0,Z543),"0")+IFERROR(IF(Z544="",0,Z544),"0")+IFERROR(IF(Z545="",0,Z545),"0")+IFERROR(IF(Z546="",0,Z546),"0")</f>
        <v>1.5906800000000001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79</v>
      </c>
      <c r="Q548" s="770"/>
      <c r="R548" s="770"/>
      <c r="S548" s="770"/>
      <c r="T548" s="770"/>
      <c r="U548" s="770"/>
      <c r="V548" s="771"/>
      <c r="W548" s="37" t="s">
        <v>68</v>
      </c>
      <c r="X548" s="753">
        <f>IFERROR(SUM(X543:X546),"0")</f>
        <v>700</v>
      </c>
      <c r="Y548" s="753">
        <f>IFERROR(SUM(Y543:Y546),"0")</f>
        <v>702.24</v>
      </c>
      <c r="Z548" s="37"/>
      <c r="AA548" s="754"/>
      <c r="AB548" s="754"/>
      <c r="AC548" s="754"/>
    </row>
    <row r="549" spans="1:68" ht="14.25" customHeight="1" x14ac:dyDescent="0.25">
      <c r="A549" s="767" t="s">
        <v>148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857</v>
      </c>
      <c r="B550" s="54" t="s">
        <v>858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66</v>
      </c>
      <c r="L550" s="32"/>
      <c r="M550" s="33" t="s">
        <v>93</v>
      </c>
      <c r="N550" s="33"/>
      <c r="O550" s="32">
        <v>70</v>
      </c>
      <c r="P550" s="822" t="s">
        <v>859</v>
      </c>
      <c r="Q550" s="758"/>
      <c r="R550" s="758"/>
      <c r="S550" s="758"/>
      <c r="T550" s="759"/>
      <c r="U550" s="34"/>
      <c r="V550" s="34"/>
      <c r="W550" s="35" t="s">
        <v>68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806</v>
      </c>
      <c r="AC550" s="635" t="s">
        <v>860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92</v>
      </c>
      <c r="L551" s="32"/>
      <c r="M551" s="33" t="s">
        <v>93</v>
      </c>
      <c r="N551" s="33"/>
      <c r="O551" s="32">
        <v>70</v>
      </c>
      <c r="P551" s="1070" t="s">
        <v>863</v>
      </c>
      <c r="Q551" s="758"/>
      <c r="R551" s="758"/>
      <c r="S551" s="758"/>
      <c r="T551" s="759"/>
      <c r="U551" s="34"/>
      <c r="V551" s="34"/>
      <c r="W551" s="35" t="s">
        <v>68</v>
      </c>
      <c r="X551" s="751">
        <v>800</v>
      </c>
      <c r="Y551" s="752">
        <f t="shared" si="103"/>
        <v>802.56000000000006</v>
      </c>
      <c r="Z551" s="36">
        <f>IFERROR(IF(Y551=0,"",ROUNDUP(Y551/H551,0)*0.01196),"")</f>
        <v>1.81792</v>
      </c>
      <c r="AA551" s="56"/>
      <c r="AB551" s="57"/>
      <c r="AC551" s="637" t="s">
        <v>860</v>
      </c>
      <c r="AG551" s="64"/>
      <c r="AJ551" s="68"/>
      <c r="AK551" s="68">
        <v>0</v>
      </c>
      <c r="BB551" s="638" t="s">
        <v>1</v>
      </c>
      <c r="BM551" s="64">
        <f t="shared" si="104"/>
        <v>854.5454545454545</v>
      </c>
      <c r="BN551" s="64">
        <f t="shared" si="105"/>
        <v>857.28</v>
      </c>
      <c r="BO551" s="64">
        <f t="shared" si="106"/>
        <v>1.4568764568764567</v>
      </c>
      <c r="BP551" s="64">
        <f t="shared" si="107"/>
        <v>1.4615384615384617</v>
      </c>
    </row>
    <row r="552" spans="1:68" ht="27" customHeight="1" x14ac:dyDescent="0.25">
      <c r="A552" s="54" t="s">
        <v>864</v>
      </c>
      <c r="B552" s="54" t="s">
        <v>865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92</v>
      </c>
      <c r="L552" s="32"/>
      <c r="M552" s="33" t="s">
        <v>67</v>
      </c>
      <c r="N552" s="33"/>
      <c r="O552" s="32">
        <v>70</v>
      </c>
      <c r="P552" s="800" t="s">
        <v>866</v>
      </c>
      <c r="Q552" s="758"/>
      <c r="R552" s="758"/>
      <c r="S552" s="758"/>
      <c r="T552" s="759"/>
      <c r="U552" s="34"/>
      <c r="V552" s="34"/>
      <c r="W552" s="35" t="s">
        <v>68</v>
      </c>
      <c r="X552" s="751">
        <v>850</v>
      </c>
      <c r="Y552" s="752">
        <f t="shared" si="103"/>
        <v>850.08</v>
      </c>
      <c r="Z552" s="36">
        <f>IFERROR(IF(Y552=0,"",ROUNDUP(Y552/H552,0)*0.01196),"")</f>
        <v>1.9255599999999999</v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104"/>
        <v>907.95454545454538</v>
      </c>
      <c r="BN552" s="64">
        <f t="shared" si="105"/>
        <v>908.03999999999985</v>
      </c>
      <c r="BO552" s="64">
        <f t="shared" si="106"/>
        <v>1.5479312354312353</v>
      </c>
      <c r="BP552" s="64">
        <f t="shared" si="107"/>
        <v>1.5480769230769231</v>
      </c>
    </row>
    <row r="553" spans="1:68" ht="27" customHeight="1" x14ac:dyDescent="0.25">
      <c r="A553" s="54" t="s">
        <v>868</v>
      </c>
      <c r="B553" s="54" t="s">
        <v>869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92</v>
      </c>
      <c r="L553" s="32"/>
      <c r="M553" s="33" t="s">
        <v>67</v>
      </c>
      <c r="N553" s="33"/>
      <c r="O553" s="32">
        <v>70</v>
      </c>
      <c r="P553" s="842" t="s">
        <v>870</v>
      </c>
      <c r="Q553" s="758"/>
      <c r="R553" s="758"/>
      <c r="S553" s="758"/>
      <c r="T553" s="759"/>
      <c r="U553" s="34"/>
      <c r="V553" s="34"/>
      <c r="W553" s="35" t="s">
        <v>68</v>
      </c>
      <c r="X553" s="751">
        <v>700</v>
      </c>
      <c r="Y553" s="752">
        <f t="shared" si="103"/>
        <v>702.24</v>
      </c>
      <c r="Z553" s="36">
        <f>IFERROR(IF(Y553=0,"",ROUNDUP(Y553/H553,0)*0.01196),"")</f>
        <v>1.5906800000000001</v>
      </c>
      <c r="AA553" s="56"/>
      <c r="AB553" s="57"/>
      <c r="AC553" s="641" t="s">
        <v>871</v>
      </c>
      <c r="AG553" s="64"/>
      <c r="AJ553" s="68"/>
      <c r="AK553" s="68">
        <v>0</v>
      </c>
      <c r="BB553" s="642" t="s">
        <v>1</v>
      </c>
      <c r="BM553" s="64">
        <f t="shared" si="104"/>
        <v>747.72727272727275</v>
      </c>
      <c r="BN553" s="64">
        <f t="shared" si="105"/>
        <v>750.11999999999989</v>
      </c>
      <c r="BO553" s="64">
        <f t="shared" si="106"/>
        <v>1.2747668997668997</v>
      </c>
      <c r="BP553" s="64">
        <f t="shared" si="107"/>
        <v>1.278846153846154</v>
      </c>
    </row>
    <row r="554" spans="1:68" ht="27" customHeight="1" x14ac:dyDescent="0.25">
      <c r="A554" s="54" t="s">
        <v>872</v>
      </c>
      <c r="B554" s="54" t="s">
        <v>873</v>
      </c>
      <c r="C554" s="31">
        <v>4301031351</v>
      </c>
      <c r="D554" s="755">
        <v>4680115882072</v>
      </c>
      <c r="E554" s="756"/>
      <c r="F554" s="750">
        <v>0.6</v>
      </c>
      <c r="G554" s="32">
        <v>6</v>
      </c>
      <c r="H554" s="750">
        <v>3.6</v>
      </c>
      <c r="I554" s="750">
        <v>3.81</v>
      </c>
      <c r="J554" s="32">
        <v>132</v>
      </c>
      <c r="K554" s="32" t="s">
        <v>104</v>
      </c>
      <c r="L554" s="32"/>
      <c r="M554" s="33" t="s">
        <v>93</v>
      </c>
      <c r="N554" s="33"/>
      <c r="O554" s="32">
        <v>70</v>
      </c>
      <c r="P554" s="1038" t="s">
        <v>874</v>
      </c>
      <c r="Q554" s="758"/>
      <c r="R554" s="758"/>
      <c r="S554" s="758"/>
      <c r="T554" s="759"/>
      <c r="U554" s="34"/>
      <c r="V554" s="34"/>
      <c r="W554" s="35" t="s">
        <v>68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860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872</v>
      </c>
      <c r="B555" s="54" t="s">
        <v>875</v>
      </c>
      <c r="C555" s="31">
        <v>4301031419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6.93</v>
      </c>
      <c r="J555" s="32">
        <v>132</v>
      </c>
      <c r="K555" s="32" t="s">
        <v>104</v>
      </c>
      <c r="L555" s="32"/>
      <c r="M555" s="33" t="s">
        <v>93</v>
      </c>
      <c r="N555" s="33"/>
      <c r="O555" s="32">
        <v>70</v>
      </c>
      <c r="P555" s="1076" t="s">
        <v>876</v>
      </c>
      <c r="Q555" s="758"/>
      <c r="R555" s="758"/>
      <c r="S555" s="758"/>
      <c r="T555" s="759"/>
      <c r="U555" s="34"/>
      <c r="V555" s="34"/>
      <c r="W555" s="35" t="s">
        <v>68</v>
      </c>
      <c r="X555" s="751">
        <v>0</v>
      </c>
      <c r="Y555" s="752">
        <f t="shared" si="103"/>
        <v>0</v>
      </c>
      <c r="Z555" s="36" t="str">
        <f>IFERROR(IF(Y555=0,"",ROUNDUP(Y555/H555,0)*0.00902),"")</f>
        <v/>
      </c>
      <c r="AA555" s="56"/>
      <c r="AB555" s="57"/>
      <c r="AC555" s="645" t="s">
        <v>860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872</v>
      </c>
      <c r="B556" s="54" t="s">
        <v>877</v>
      </c>
      <c r="C556" s="31">
        <v>4301031383</v>
      </c>
      <c r="D556" s="755">
        <v>4680115882072</v>
      </c>
      <c r="E556" s="756"/>
      <c r="F556" s="750">
        <v>0.6</v>
      </c>
      <c r="G556" s="32">
        <v>8</v>
      </c>
      <c r="H556" s="750">
        <v>4.8</v>
      </c>
      <c r="I556" s="750">
        <v>6.96</v>
      </c>
      <c r="J556" s="32">
        <v>120</v>
      </c>
      <c r="K556" s="32" t="s">
        <v>104</v>
      </c>
      <c r="L556" s="32"/>
      <c r="M556" s="33" t="s">
        <v>93</v>
      </c>
      <c r="N556" s="33"/>
      <c r="O556" s="32">
        <v>60</v>
      </c>
      <c r="P556" s="88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6" s="758"/>
      <c r="R556" s="758"/>
      <c r="S556" s="758"/>
      <c r="T556" s="759"/>
      <c r="U556" s="34"/>
      <c r="V556" s="34"/>
      <c r="W556" s="35" t="s">
        <v>68</v>
      </c>
      <c r="X556" s="751">
        <v>0</v>
      </c>
      <c r="Y556" s="752">
        <f t="shared" si="103"/>
        <v>0</v>
      </c>
      <c r="Z556" s="36" t="str">
        <f>IFERROR(IF(Y556=0,"",ROUNDUP(Y556/H556,0)*0.00937),"")</f>
        <v/>
      </c>
      <c r="AA556" s="56"/>
      <c r="AB556" s="57"/>
      <c r="AC556" s="647" t="s">
        <v>878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4301031418</v>
      </c>
      <c r="D557" s="755">
        <v>4680115882102</v>
      </c>
      <c r="E557" s="756"/>
      <c r="F557" s="750">
        <v>0.6</v>
      </c>
      <c r="G557" s="32">
        <v>8</v>
      </c>
      <c r="H557" s="750">
        <v>4.8</v>
      </c>
      <c r="I557" s="750">
        <v>6.69</v>
      </c>
      <c r="J557" s="32">
        <v>132</v>
      </c>
      <c r="K557" s="32" t="s">
        <v>104</v>
      </c>
      <c r="L557" s="32"/>
      <c r="M557" s="33" t="s">
        <v>67</v>
      </c>
      <c r="N557" s="33"/>
      <c r="O557" s="32">
        <v>70</v>
      </c>
      <c r="P557" s="1081" t="s">
        <v>881</v>
      </c>
      <c r="Q557" s="758"/>
      <c r="R557" s="758"/>
      <c r="S557" s="758"/>
      <c r="T557" s="759"/>
      <c r="U557" s="34"/>
      <c r="V557" s="34"/>
      <c r="W557" s="35" t="s">
        <v>68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867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879</v>
      </c>
      <c r="B558" s="54" t="s">
        <v>882</v>
      </c>
      <c r="C558" s="31">
        <v>4301031251</v>
      </c>
      <c r="D558" s="755">
        <v>4680115882102</v>
      </c>
      <c r="E558" s="756"/>
      <c r="F558" s="750">
        <v>0.6</v>
      </c>
      <c r="G558" s="32">
        <v>6</v>
      </c>
      <c r="H558" s="750">
        <v>3.6</v>
      </c>
      <c r="I558" s="750">
        <v>3.81</v>
      </c>
      <c r="J558" s="32">
        <v>132</v>
      </c>
      <c r="K558" s="32" t="s">
        <v>104</v>
      </c>
      <c r="L558" s="32"/>
      <c r="M558" s="33" t="s">
        <v>67</v>
      </c>
      <c r="N558" s="33"/>
      <c r="O558" s="32">
        <v>60</v>
      </c>
      <c r="P558" s="9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8" s="758"/>
      <c r="R558" s="758"/>
      <c r="S558" s="758"/>
      <c r="T558" s="759"/>
      <c r="U558" s="34"/>
      <c r="V558" s="34"/>
      <c r="W558" s="35" t="s">
        <v>68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883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884</v>
      </c>
      <c r="B559" s="54" t="s">
        <v>885</v>
      </c>
      <c r="C559" s="31">
        <v>4301031417</v>
      </c>
      <c r="D559" s="755">
        <v>4680115882096</v>
      </c>
      <c r="E559" s="756"/>
      <c r="F559" s="750">
        <v>0.6</v>
      </c>
      <c r="G559" s="32">
        <v>8</v>
      </c>
      <c r="H559" s="750">
        <v>4.8</v>
      </c>
      <c r="I559" s="750">
        <v>6.69</v>
      </c>
      <c r="J559" s="32">
        <v>132</v>
      </c>
      <c r="K559" s="32" t="s">
        <v>104</v>
      </c>
      <c r="L559" s="32"/>
      <c r="M559" s="33" t="s">
        <v>67</v>
      </c>
      <c r="N559" s="33"/>
      <c r="O559" s="32">
        <v>70</v>
      </c>
      <c r="P559" s="1012" t="s">
        <v>886</v>
      </c>
      <c r="Q559" s="758"/>
      <c r="R559" s="758"/>
      <c r="S559" s="758"/>
      <c r="T559" s="759"/>
      <c r="U559" s="34"/>
      <c r="V559" s="34"/>
      <c r="W559" s="35" t="s">
        <v>68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884</v>
      </c>
      <c r="B560" s="54" t="s">
        <v>887</v>
      </c>
      <c r="C560" s="31">
        <v>4301031384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120</v>
      </c>
      <c r="K560" s="32" t="s">
        <v>104</v>
      </c>
      <c r="L560" s="32"/>
      <c r="M560" s="33" t="s">
        <v>67</v>
      </c>
      <c r="N560" s="33"/>
      <c r="O560" s="32">
        <v>60</v>
      </c>
      <c r="P560" s="10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0" s="758"/>
      <c r="R560" s="758"/>
      <c r="S560" s="758"/>
      <c r="T560" s="759"/>
      <c r="U560" s="34"/>
      <c r="V560" s="34"/>
      <c r="W560" s="35" t="s">
        <v>68</v>
      </c>
      <c r="X560" s="751">
        <v>0</v>
      </c>
      <c r="Y560" s="752">
        <f t="shared" si="103"/>
        <v>0</v>
      </c>
      <c r="Z560" s="36" t="str">
        <f>IFERROR(IF(Y560=0,"",ROUNDUP(Y560/H560,0)*0.00937),"")</f>
        <v/>
      </c>
      <c r="AA560" s="56"/>
      <c r="AB560" s="57"/>
      <c r="AC560" s="655" t="s">
        <v>871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884</v>
      </c>
      <c r="B561" s="54" t="s">
        <v>888</v>
      </c>
      <c r="C561" s="31">
        <v>4301031253</v>
      </c>
      <c r="D561" s="755">
        <v>4680115882096</v>
      </c>
      <c r="E561" s="756"/>
      <c r="F561" s="750">
        <v>0.6</v>
      </c>
      <c r="G561" s="32">
        <v>6</v>
      </c>
      <c r="H561" s="750">
        <v>3.6</v>
      </c>
      <c r="I561" s="750">
        <v>3.81</v>
      </c>
      <c r="J561" s="32">
        <v>132</v>
      </c>
      <c r="K561" s="32" t="s">
        <v>104</v>
      </c>
      <c r="L561" s="32"/>
      <c r="M561" s="33" t="s">
        <v>67</v>
      </c>
      <c r="N561" s="33"/>
      <c r="O561" s="32">
        <v>60</v>
      </c>
      <c r="P561" s="10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1" s="758"/>
      <c r="R561" s="758"/>
      <c r="S561" s="758"/>
      <c r="T561" s="759"/>
      <c r="U561" s="34"/>
      <c r="V561" s="34"/>
      <c r="W561" s="35" t="s">
        <v>68</v>
      </c>
      <c r="X561" s="751">
        <v>0</v>
      </c>
      <c r="Y561" s="752">
        <f t="shared" si="103"/>
        <v>0</v>
      </c>
      <c r="Z561" s="36" t="str">
        <f>IFERROR(IF(Y561=0,"",ROUNDUP(Y561/H561,0)*0.00902),"")</f>
        <v/>
      </c>
      <c r="AA561" s="56"/>
      <c r="AB561" s="57"/>
      <c r="AC561" s="657" t="s">
        <v>889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79</v>
      </c>
      <c r="Q562" s="770"/>
      <c r="R562" s="770"/>
      <c r="S562" s="770"/>
      <c r="T562" s="770"/>
      <c r="U562" s="770"/>
      <c r="V562" s="771"/>
      <c r="W562" s="37" t="s">
        <v>80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445.07575757575756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446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5.3341599999999998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79</v>
      </c>
      <c r="Q563" s="770"/>
      <c r="R563" s="770"/>
      <c r="S563" s="770"/>
      <c r="T563" s="770"/>
      <c r="U563" s="770"/>
      <c r="V563" s="771"/>
      <c r="W563" s="37" t="s">
        <v>68</v>
      </c>
      <c r="X563" s="753">
        <f>IFERROR(SUM(X550:X561),"0")</f>
        <v>2350</v>
      </c>
      <c r="Y563" s="753">
        <f>IFERROR(SUM(Y550:Y561),"0")</f>
        <v>2354.88</v>
      </c>
      <c r="Z563" s="37"/>
      <c r="AA563" s="754"/>
      <c r="AB563" s="754"/>
      <c r="AC563" s="754"/>
    </row>
    <row r="564" spans="1:68" ht="14.25" customHeight="1" x14ac:dyDescent="0.25">
      <c r="A564" s="767" t="s">
        <v>63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890</v>
      </c>
      <c r="B565" s="54" t="s">
        <v>891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92</v>
      </c>
      <c r="L565" s="32"/>
      <c r="M565" s="33" t="s">
        <v>67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68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892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893</v>
      </c>
      <c r="B566" s="54" t="s">
        <v>894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92</v>
      </c>
      <c r="L566" s="32"/>
      <c r="M566" s="33" t="s">
        <v>67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68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896</v>
      </c>
      <c r="B567" s="54" t="s">
        <v>897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66</v>
      </c>
      <c r="L567" s="32"/>
      <c r="M567" s="33" t="s">
        <v>67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68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898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79</v>
      </c>
      <c r="Q568" s="770"/>
      <c r="R568" s="770"/>
      <c r="S568" s="770"/>
      <c r="T568" s="770"/>
      <c r="U568" s="770"/>
      <c r="V568" s="771"/>
      <c r="W568" s="37" t="s">
        <v>80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79</v>
      </c>
      <c r="Q569" s="770"/>
      <c r="R569" s="770"/>
      <c r="S569" s="770"/>
      <c r="T569" s="770"/>
      <c r="U569" s="770"/>
      <c r="V569" s="771"/>
      <c r="W569" s="37" t="s">
        <v>68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179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899</v>
      </c>
      <c r="B571" s="54" t="s">
        <v>900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92</v>
      </c>
      <c r="L571" s="32"/>
      <c r="M571" s="33" t="s">
        <v>67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68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901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902</v>
      </c>
      <c r="B572" s="54" t="s">
        <v>903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92</v>
      </c>
      <c r="L572" s="32"/>
      <c r="M572" s="33" t="s">
        <v>67</v>
      </c>
      <c r="N572" s="33"/>
      <c r="O572" s="32">
        <v>35</v>
      </c>
      <c r="P572" s="864" t="s">
        <v>904</v>
      </c>
      <c r="Q572" s="758"/>
      <c r="R572" s="758"/>
      <c r="S572" s="758"/>
      <c r="T572" s="759"/>
      <c r="U572" s="34"/>
      <c r="V572" s="34"/>
      <c r="W572" s="35" t="s">
        <v>68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901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79</v>
      </c>
      <c r="Q573" s="770"/>
      <c r="R573" s="770"/>
      <c r="S573" s="770"/>
      <c r="T573" s="770"/>
      <c r="U573" s="770"/>
      <c r="V573" s="771"/>
      <c r="W573" s="37" t="s">
        <v>80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79</v>
      </c>
      <c r="Q574" s="770"/>
      <c r="R574" s="770"/>
      <c r="S574" s="770"/>
      <c r="T574" s="770"/>
      <c r="U574" s="770"/>
      <c r="V574" s="771"/>
      <c r="W574" s="37" t="s">
        <v>68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905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905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89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906</v>
      </c>
      <c r="B578" s="54" t="s">
        <v>907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92</v>
      </c>
      <c r="L578" s="32"/>
      <c r="M578" s="33" t="s">
        <v>908</v>
      </c>
      <c r="N578" s="33"/>
      <c r="O578" s="32">
        <v>90</v>
      </c>
      <c r="P578" s="1131" t="s">
        <v>909</v>
      </c>
      <c r="Q578" s="758"/>
      <c r="R578" s="758"/>
      <c r="S578" s="758"/>
      <c r="T578" s="759"/>
      <c r="U578" s="34"/>
      <c r="V578" s="34"/>
      <c r="W578" s="35" t="s">
        <v>68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910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79</v>
      </c>
      <c r="Q579" s="770"/>
      <c r="R579" s="770"/>
      <c r="S579" s="770"/>
      <c r="T579" s="770"/>
      <c r="U579" s="770"/>
      <c r="V579" s="771"/>
      <c r="W579" s="37" t="s">
        <v>80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79</v>
      </c>
      <c r="Q580" s="770"/>
      <c r="R580" s="770"/>
      <c r="S580" s="770"/>
      <c r="T580" s="770"/>
      <c r="U580" s="770"/>
      <c r="V580" s="771"/>
      <c r="W580" s="37" t="s">
        <v>68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911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911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89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912</v>
      </c>
      <c r="B584" s="54" t="s">
        <v>913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55</v>
      </c>
      <c r="P584" s="880" t="s">
        <v>914</v>
      </c>
      <c r="Q584" s="758"/>
      <c r="R584" s="758"/>
      <c r="S584" s="758"/>
      <c r="T584" s="759"/>
      <c r="U584" s="34"/>
      <c r="V584" s="34"/>
      <c r="W584" s="35" t="s">
        <v>68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915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916</v>
      </c>
      <c r="B585" s="54" t="s">
        <v>917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50</v>
      </c>
      <c r="P585" s="889" t="s">
        <v>918</v>
      </c>
      <c r="Q585" s="758"/>
      <c r="R585" s="758"/>
      <c r="S585" s="758"/>
      <c r="T585" s="759"/>
      <c r="U585" s="34"/>
      <c r="V585" s="34"/>
      <c r="W585" s="35" t="s">
        <v>68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919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920</v>
      </c>
      <c r="B586" s="54" t="s">
        <v>921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981" t="s">
        <v>922</v>
      </c>
      <c r="Q586" s="758"/>
      <c r="R586" s="758"/>
      <c r="S586" s="758"/>
      <c r="T586" s="759"/>
      <c r="U586" s="34"/>
      <c r="V586" s="34"/>
      <c r="W586" s="35" t="s">
        <v>68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customHeight="1" x14ac:dyDescent="0.25">
      <c r="A587" s="54" t="s">
        <v>924</v>
      </c>
      <c r="B587" s="54" t="s">
        <v>925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92</v>
      </c>
      <c r="L587" s="32"/>
      <c r="M587" s="33" t="s">
        <v>93</v>
      </c>
      <c r="N587" s="33"/>
      <c r="O587" s="32">
        <v>55</v>
      </c>
      <c r="P587" s="926" t="s">
        <v>926</v>
      </c>
      <c r="Q587" s="758"/>
      <c r="R587" s="758"/>
      <c r="S587" s="758"/>
      <c r="T587" s="759"/>
      <c r="U587" s="34"/>
      <c r="V587" s="34"/>
      <c r="W587" s="35" t="s">
        <v>68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927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928</v>
      </c>
      <c r="B588" s="54" t="s">
        <v>929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104</v>
      </c>
      <c r="L588" s="32"/>
      <c r="M588" s="33" t="s">
        <v>96</v>
      </c>
      <c r="N588" s="33"/>
      <c r="O588" s="32">
        <v>55</v>
      </c>
      <c r="P588" s="1103" t="s">
        <v>930</v>
      </c>
      <c r="Q588" s="758"/>
      <c r="R588" s="758"/>
      <c r="S588" s="758"/>
      <c r="T588" s="759"/>
      <c r="U588" s="34"/>
      <c r="V588" s="34"/>
      <c r="W588" s="35" t="s">
        <v>68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915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931</v>
      </c>
      <c r="B589" s="54" t="s">
        <v>932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104</v>
      </c>
      <c r="L589" s="32"/>
      <c r="M589" s="33" t="s">
        <v>93</v>
      </c>
      <c r="N589" s="33"/>
      <c r="O589" s="32">
        <v>50</v>
      </c>
      <c r="P589" s="1145" t="s">
        <v>933</v>
      </c>
      <c r="Q589" s="758"/>
      <c r="R589" s="758"/>
      <c r="S589" s="758"/>
      <c r="T589" s="759"/>
      <c r="U589" s="34"/>
      <c r="V589" s="34"/>
      <c r="W589" s="35" t="s">
        <v>68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923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934</v>
      </c>
      <c r="B590" s="54" t="s">
        <v>935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104</v>
      </c>
      <c r="L590" s="32"/>
      <c r="M590" s="33" t="s">
        <v>93</v>
      </c>
      <c r="N590" s="33"/>
      <c r="O590" s="32">
        <v>55</v>
      </c>
      <c r="P590" s="959" t="s">
        <v>936</v>
      </c>
      <c r="Q590" s="758"/>
      <c r="R590" s="758"/>
      <c r="S590" s="758"/>
      <c r="T590" s="759"/>
      <c r="U590" s="34"/>
      <c r="V590" s="34"/>
      <c r="W590" s="35" t="s">
        <v>68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927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79</v>
      </c>
      <c r="Q591" s="770"/>
      <c r="R591" s="770"/>
      <c r="S591" s="770"/>
      <c r="T591" s="770"/>
      <c r="U591" s="770"/>
      <c r="V591" s="771"/>
      <c r="W591" s="37" t="s">
        <v>80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79</v>
      </c>
      <c r="Q592" s="770"/>
      <c r="R592" s="770"/>
      <c r="S592" s="770"/>
      <c r="T592" s="770"/>
      <c r="U592" s="770"/>
      <c r="V592" s="771"/>
      <c r="W592" s="37" t="s">
        <v>68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customHeight="1" x14ac:dyDescent="0.25">
      <c r="A593" s="767" t="s">
        <v>137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937</v>
      </c>
      <c r="B594" s="54" t="s">
        <v>938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8" t="s">
        <v>939</v>
      </c>
      <c r="Q594" s="758"/>
      <c r="R594" s="758"/>
      <c r="S594" s="758"/>
      <c r="T594" s="759"/>
      <c r="U594" s="34"/>
      <c r="V594" s="34"/>
      <c r="W594" s="35" t="s">
        <v>68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941</v>
      </c>
      <c r="B595" s="54" t="s">
        <v>942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92</v>
      </c>
      <c r="L595" s="32"/>
      <c r="M595" s="33" t="s">
        <v>93</v>
      </c>
      <c r="N595" s="33"/>
      <c r="O595" s="32">
        <v>50</v>
      </c>
      <c r="P595" s="946" t="s">
        <v>943</v>
      </c>
      <c r="Q595" s="758"/>
      <c r="R595" s="758"/>
      <c r="S595" s="758"/>
      <c r="T595" s="759"/>
      <c r="U595" s="34"/>
      <c r="V595" s="34"/>
      <c r="W595" s="35" t="s">
        <v>68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944</v>
      </c>
      <c r="B596" s="54" t="s">
        <v>945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92</v>
      </c>
      <c r="L596" s="32"/>
      <c r="M596" s="33" t="s">
        <v>93</v>
      </c>
      <c r="N596" s="33"/>
      <c r="O596" s="32">
        <v>50</v>
      </c>
      <c r="P596" s="996" t="s">
        <v>946</v>
      </c>
      <c r="Q596" s="758"/>
      <c r="R596" s="758"/>
      <c r="S596" s="758"/>
      <c r="T596" s="759"/>
      <c r="U596" s="34"/>
      <c r="V596" s="34"/>
      <c r="W596" s="35" t="s">
        <v>68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947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104</v>
      </c>
      <c r="L597" s="32"/>
      <c r="M597" s="33" t="s">
        <v>93</v>
      </c>
      <c r="N597" s="33"/>
      <c r="O597" s="32">
        <v>50</v>
      </c>
      <c r="P597" s="1152" t="s">
        <v>950</v>
      </c>
      <c r="Q597" s="758"/>
      <c r="R597" s="758"/>
      <c r="S597" s="758"/>
      <c r="T597" s="759"/>
      <c r="U597" s="34"/>
      <c r="V597" s="34"/>
      <c r="W597" s="35" t="s">
        <v>68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947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79</v>
      </c>
      <c r="Q598" s="770"/>
      <c r="R598" s="770"/>
      <c r="S598" s="770"/>
      <c r="T598" s="770"/>
      <c r="U598" s="770"/>
      <c r="V598" s="771"/>
      <c r="W598" s="37" t="s">
        <v>80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79</v>
      </c>
      <c r="Q599" s="770"/>
      <c r="R599" s="770"/>
      <c r="S599" s="770"/>
      <c r="T599" s="770"/>
      <c r="U599" s="770"/>
      <c r="V599" s="771"/>
      <c r="W599" s="37" t="s">
        <v>68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148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951</v>
      </c>
      <c r="B601" s="54" t="s">
        <v>952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104</v>
      </c>
      <c r="L601" s="32"/>
      <c r="M601" s="33" t="s">
        <v>67</v>
      </c>
      <c r="N601" s="33"/>
      <c r="O601" s="32">
        <v>40</v>
      </c>
      <c r="P601" s="1127" t="s">
        <v>953</v>
      </c>
      <c r="Q601" s="758"/>
      <c r="R601" s="758"/>
      <c r="S601" s="758"/>
      <c r="T601" s="759"/>
      <c r="U601" s="34"/>
      <c r="V601" s="34"/>
      <c r="W601" s="35" t="s">
        <v>68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954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955</v>
      </c>
      <c r="B602" s="54" t="s">
        <v>956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104</v>
      </c>
      <c r="L602" s="32"/>
      <c r="M602" s="33" t="s">
        <v>67</v>
      </c>
      <c r="N602" s="33"/>
      <c r="O602" s="32">
        <v>40</v>
      </c>
      <c r="P602" s="995" t="s">
        <v>957</v>
      </c>
      <c r="Q602" s="758"/>
      <c r="R602" s="758"/>
      <c r="S602" s="758"/>
      <c r="T602" s="759"/>
      <c r="U602" s="34"/>
      <c r="V602" s="34"/>
      <c r="W602" s="35" t="s">
        <v>68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958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959</v>
      </c>
      <c r="B603" s="54" t="s">
        <v>960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104</v>
      </c>
      <c r="L603" s="32"/>
      <c r="M603" s="33" t="s">
        <v>67</v>
      </c>
      <c r="N603" s="33"/>
      <c r="O603" s="32">
        <v>45</v>
      </c>
      <c r="P603" s="1130" t="s">
        <v>961</v>
      </c>
      <c r="Q603" s="758"/>
      <c r="R603" s="758"/>
      <c r="S603" s="758"/>
      <c r="T603" s="759"/>
      <c r="U603" s="34"/>
      <c r="V603" s="34"/>
      <c r="W603" s="35" t="s">
        <v>68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962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963</v>
      </c>
      <c r="B604" s="54" t="s">
        <v>964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104</v>
      </c>
      <c r="L604" s="32"/>
      <c r="M604" s="33" t="s">
        <v>67</v>
      </c>
      <c r="N604" s="33"/>
      <c r="O604" s="32">
        <v>45</v>
      </c>
      <c r="P604" s="1005" t="s">
        <v>965</v>
      </c>
      <c r="Q604" s="758"/>
      <c r="R604" s="758"/>
      <c r="S604" s="758"/>
      <c r="T604" s="759"/>
      <c r="U604" s="34"/>
      <c r="V604" s="34"/>
      <c r="W604" s="35" t="s">
        <v>68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966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967</v>
      </c>
      <c r="B605" s="54" t="s">
        <v>968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104</v>
      </c>
      <c r="L605" s="32"/>
      <c r="M605" s="33" t="s">
        <v>67</v>
      </c>
      <c r="N605" s="33"/>
      <c r="O605" s="32">
        <v>45</v>
      </c>
      <c r="P605" s="1045" t="s">
        <v>969</v>
      </c>
      <c r="Q605" s="758"/>
      <c r="R605" s="758"/>
      <c r="S605" s="758"/>
      <c r="T605" s="759"/>
      <c r="U605" s="34"/>
      <c r="V605" s="34"/>
      <c r="W605" s="35" t="s">
        <v>68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970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971</v>
      </c>
      <c r="B606" s="54" t="s">
        <v>972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111</v>
      </c>
      <c r="L606" s="32"/>
      <c r="M606" s="33" t="s">
        <v>67</v>
      </c>
      <c r="N606" s="33"/>
      <c r="O606" s="32">
        <v>40</v>
      </c>
      <c r="P606" s="940" t="s">
        <v>973</v>
      </c>
      <c r="Q606" s="758"/>
      <c r="R606" s="758"/>
      <c r="S606" s="758"/>
      <c r="T606" s="759"/>
      <c r="U606" s="34"/>
      <c r="V606" s="34"/>
      <c r="W606" s="35" t="s">
        <v>68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954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974</v>
      </c>
      <c r="B607" s="54" t="s">
        <v>975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111</v>
      </c>
      <c r="L607" s="32"/>
      <c r="M607" s="33" t="s">
        <v>67</v>
      </c>
      <c r="N607" s="33"/>
      <c r="O607" s="32">
        <v>40</v>
      </c>
      <c r="P607" s="1049" t="s">
        <v>976</v>
      </c>
      <c r="Q607" s="758"/>
      <c r="R607" s="758"/>
      <c r="S607" s="758"/>
      <c r="T607" s="759"/>
      <c r="U607" s="34"/>
      <c r="V607" s="34"/>
      <c r="W607" s="35" t="s">
        <v>68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958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79</v>
      </c>
      <c r="Q608" s="770"/>
      <c r="R608" s="770"/>
      <c r="S608" s="770"/>
      <c r="T608" s="770"/>
      <c r="U608" s="770"/>
      <c r="V608" s="771"/>
      <c r="W608" s="37" t="s">
        <v>80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79</v>
      </c>
      <c r="Q609" s="770"/>
      <c r="R609" s="770"/>
      <c r="S609" s="770"/>
      <c r="T609" s="770"/>
      <c r="U609" s="770"/>
      <c r="V609" s="771"/>
      <c r="W609" s="37" t="s">
        <v>68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63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977</v>
      </c>
      <c r="B611" s="54" t="s">
        <v>978</v>
      </c>
      <c r="C611" s="31">
        <v>4301051887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92</v>
      </c>
      <c r="L611" s="32"/>
      <c r="M611" s="33" t="s">
        <v>96</v>
      </c>
      <c r="N611" s="33"/>
      <c r="O611" s="32">
        <v>45</v>
      </c>
      <c r="P611" s="990" t="s">
        <v>979</v>
      </c>
      <c r="Q611" s="758"/>
      <c r="R611" s="758"/>
      <c r="S611" s="758"/>
      <c r="T611" s="759"/>
      <c r="U611" s="34"/>
      <c r="V611" s="34"/>
      <c r="W611" s="35" t="s">
        <v>68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980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977</v>
      </c>
      <c r="B612" s="54" t="s">
        <v>981</v>
      </c>
      <c r="C612" s="31">
        <v>4301051746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92</v>
      </c>
      <c r="L612" s="32"/>
      <c r="M612" s="33" t="s">
        <v>96</v>
      </c>
      <c r="N612" s="33"/>
      <c r="O612" s="32">
        <v>40</v>
      </c>
      <c r="P612" s="999" t="s">
        <v>982</v>
      </c>
      <c r="Q612" s="758"/>
      <c r="R612" s="758"/>
      <c r="S612" s="758"/>
      <c r="T612" s="759"/>
      <c r="U612" s="34"/>
      <c r="V612" s="34"/>
      <c r="W612" s="35" t="s">
        <v>68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980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983</v>
      </c>
      <c r="B613" s="54" t="s">
        <v>984</v>
      </c>
      <c r="C613" s="31">
        <v>4301051933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92</v>
      </c>
      <c r="L613" s="32"/>
      <c r="M613" s="33" t="s">
        <v>96</v>
      </c>
      <c r="N613" s="33"/>
      <c r="O613" s="32">
        <v>45</v>
      </c>
      <c r="P613" s="762" t="s">
        <v>985</v>
      </c>
      <c r="Q613" s="758"/>
      <c r="R613" s="758"/>
      <c r="S613" s="758"/>
      <c r="T613" s="759"/>
      <c r="U613" s="34"/>
      <c r="V613" s="34"/>
      <c r="W613" s="35" t="s">
        <v>68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986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983</v>
      </c>
      <c r="B614" s="54" t="s">
        <v>987</v>
      </c>
      <c r="C614" s="31">
        <v>4301051510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92</v>
      </c>
      <c r="L614" s="32"/>
      <c r="M614" s="33" t="s">
        <v>67</v>
      </c>
      <c r="N614" s="33"/>
      <c r="O614" s="32">
        <v>30</v>
      </c>
      <c r="P614" s="971" t="s">
        <v>988</v>
      </c>
      <c r="Q614" s="758"/>
      <c r="R614" s="758"/>
      <c r="S614" s="758"/>
      <c r="T614" s="759"/>
      <c r="U614" s="34"/>
      <c r="V614" s="34"/>
      <c r="W614" s="35" t="s">
        <v>68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986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989</v>
      </c>
      <c r="B615" s="54" t="s">
        <v>990</v>
      </c>
      <c r="C615" s="31">
        <v>4301051920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2.0640000000000001</v>
      </c>
      <c r="J615" s="32">
        <v>182</v>
      </c>
      <c r="K615" s="32" t="s">
        <v>66</v>
      </c>
      <c r="L615" s="32"/>
      <c r="M615" s="33" t="s">
        <v>133</v>
      </c>
      <c r="N615" s="33"/>
      <c r="O615" s="32">
        <v>45</v>
      </c>
      <c r="P615" s="795" t="s">
        <v>991</v>
      </c>
      <c r="Q615" s="758"/>
      <c r="R615" s="758"/>
      <c r="S615" s="758"/>
      <c r="T615" s="759"/>
      <c r="U615" s="34"/>
      <c r="V615" s="34"/>
      <c r="W615" s="35" t="s">
        <v>68</v>
      </c>
      <c r="X615" s="751">
        <v>0</v>
      </c>
      <c r="Y615" s="752">
        <f t="shared" si="118"/>
        <v>0</v>
      </c>
      <c r="Z615" s="36" t="str">
        <f>IFERROR(IF(Y615=0,"",ROUNDUP(Y615/H615,0)*0.00651),"")</f>
        <v/>
      </c>
      <c r="AA615" s="56"/>
      <c r="AB615" s="57"/>
      <c r="AC615" s="715" t="s">
        <v>980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989</v>
      </c>
      <c r="B616" s="54" t="s">
        <v>992</v>
      </c>
      <c r="C616" s="31">
        <v>4301051390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1.984</v>
      </c>
      <c r="J616" s="32">
        <v>234</v>
      </c>
      <c r="K616" s="32" t="s">
        <v>111</v>
      </c>
      <c r="L616" s="32"/>
      <c r="M616" s="33" t="s">
        <v>67</v>
      </c>
      <c r="N616" s="33"/>
      <c r="O616" s="32">
        <v>40</v>
      </c>
      <c r="P616" s="803" t="s">
        <v>993</v>
      </c>
      <c r="Q616" s="758"/>
      <c r="R616" s="758"/>
      <c r="S616" s="758"/>
      <c r="T616" s="759"/>
      <c r="U616" s="34"/>
      <c r="V616" s="34"/>
      <c r="W616" s="35" t="s">
        <v>68</v>
      </c>
      <c r="X616" s="751">
        <v>0</v>
      </c>
      <c r="Y616" s="752">
        <f t="shared" si="118"/>
        <v>0</v>
      </c>
      <c r="Z616" s="36" t="str">
        <f>IFERROR(IF(Y616=0,"",ROUNDUP(Y616/H616,0)*0.00502),"")</f>
        <v/>
      </c>
      <c r="AA616" s="56"/>
      <c r="AB616" s="57"/>
      <c r="AC616" s="717" t="s">
        <v>980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994</v>
      </c>
      <c r="B617" s="54" t="s">
        <v>995</v>
      </c>
      <c r="C617" s="31">
        <v>4301051921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2.052</v>
      </c>
      <c r="J617" s="32">
        <v>182</v>
      </c>
      <c r="K617" s="32" t="s">
        <v>66</v>
      </c>
      <c r="L617" s="32"/>
      <c r="M617" s="33" t="s">
        <v>133</v>
      </c>
      <c r="N617" s="33"/>
      <c r="O617" s="32">
        <v>45</v>
      </c>
      <c r="P617" s="1016" t="s">
        <v>996</v>
      </c>
      <c r="Q617" s="758"/>
      <c r="R617" s="758"/>
      <c r="S617" s="758"/>
      <c r="T617" s="759"/>
      <c r="U617" s="34"/>
      <c r="V617" s="34"/>
      <c r="W617" s="35" t="s">
        <v>68</v>
      </c>
      <c r="X617" s="751">
        <v>0</v>
      </c>
      <c r="Y617" s="752">
        <f t="shared" si="118"/>
        <v>0</v>
      </c>
      <c r="Z617" s="36" t="str">
        <f>IFERROR(IF(Y617=0,"",ROUNDUP(Y617/H617,0)*0.00651),"")</f>
        <v/>
      </c>
      <c r="AA617" s="56"/>
      <c r="AB617" s="57"/>
      <c r="AC617" s="719" t="s">
        <v>986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994</v>
      </c>
      <c r="B618" s="54" t="s">
        <v>997</v>
      </c>
      <c r="C618" s="31">
        <v>4301051448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1.972</v>
      </c>
      <c r="J618" s="32">
        <v>234</v>
      </c>
      <c r="K618" s="32" t="s">
        <v>111</v>
      </c>
      <c r="L618" s="32"/>
      <c r="M618" s="33" t="s">
        <v>67</v>
      </c>
      <c r="N618" s="33"/>
      <c r="O618" s="32">
        <v>30</v>
      </c>
      <c r="P618" s="1043" t="s">
        <v>998</v>
      </c>
      <c r="Q618" s="758"/>
      <c r="R618" s="758"/>
      <c r="S618" s="758"/>
      <c r="T618" s="759"/>
      <c r="U618" s="34"/>
      <c r="V618" s="34"/>
      <c r="W618" s="35" t="s">
        <v>68</v>
      </c>
      <c r="X618" s="751">
        <v>0</v>
      </c>
      <c r="Y618" s="752">
        <f t="shared" si="118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79</v>
      </c>
      <c r="Q619" s="770"/>
      <c r="R619" s="770"/>
      <c r="S619" s="770"/>
      <c r="T619" s="770"/>
      <c r="U619" s="770"/>
      <c r="V619" s="771"/>
      <c r="W619" s="37" t="s">
        <v>80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79</v>
      </c>
      <c r="Q620" s="770"/>
      <c r="R620" s="770"/>
      <c r="S620" s="770"/>
      <c r="T620" s="770"/>
      <c r="U620" s="770"/>
      <c r="V620" s="771"/>
      <c r="W620" s="37" t="s">
        <v>68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179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999</v>
      </c>
      <c r="B622" s="54" t="s">
        <v>1000</v>
      </c>
      <c r="C622" s="31">
        <v>4301060408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40</v>
      </c>
      <c r="P622" s="978" t="s">
        <v>1001</v>
      </c>
      <c r="Q622" s="758"/>
      <c r="R622" s="758"/>
      <c r="S622" s="758"/>
      <c r="T622" s="759"/>
      <c r="U622" s="34"/>
      <c r="V622" s="34"/>
      <c r="W622" s="35" t="s">
        <v>68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1002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999</v>
      </c>
      <c r="B623" s="54" t="s">
        <v>1003</v>
      </c>
      <c r="C623" s="31">
        <v>4301060354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92</v>
      </c>
      <c r="L623" s="32"/>
      <c r="M623" s="33" t="s">
        <v>67</v>
      </c>
      <c r="N623" s="33"/>
      <c r="O623" s="32">
        <v>40</v>
      </c>
      <c r="P623" s="966" t="s">
        <v>1004</v>
      </c>
      <c r="Q623" s="758"/>
      <c r="R623" s="758"/>
      <c r="S623" s="758"/>
      <c r="T623" s="759"/>
      <c r="U623" s="34"/>
      <c r="V623" s="34"/>
      <c r="W623" s="35" t="s">
        <v>68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1002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1005</v>
      </c>
      <c r="B624" s="54" t="s">
        <v>1006</v>
      </c>
      <c r="C624" s="31">
        <v>4301060407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92</v>
      </c>
      <c r="L624" s="32"/>
      <c r="M624" s="33" t="s">
        <v>67</v>
      </c>
      <c r="N624" s="33"/>
      <c r="O624" s="32">
        <v>40</v>
      </c>
      <c r="P624" s="844" t="s">
        <v>1007</v>
      </c>
      <c r="Q624" s="758"/>
      <c r="R624" s="758"/>
      <c r="S624" s="758"/>
      <c r="T624" s="759"/>
      <c r="U624" s="34"/>
      <c r="V624" s="34"/>
      <c r="W624" s="35" t="s">
        <v>68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1008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1005</v>
      </c>
      <c r="B625" s="54" t="s">
        <v>1009</v>
      </c>
      <c r="C625" s="31">
        <v>4301060355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92</v>
      </c>
      <c r="L625" s="32"/>
      <c r="M625" s="33" t="s">
        <v>67</v>
      </c>
      <c r="N625" s="33"/>
      <c r="O625" s="32">
        <v>40</v>
      </c>
      <c r="P625" s="1164" t="s">
        <v>1010</v>
      </c>
      <c r="Q625" s="758"/>
      <c r="R625" s="758"/>
      <c r="S625" s="758"/>
      <c r="T625" s="759"/>
      <c r="U625" s="34"/>
      <c r="V625" s="34"/>
      <c r="W625" s="35" t="s">
        <v>68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1008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79</v>
      </c>
      <c r="Q626" s="770"/>
      <c r="R626" s="770"/>
      <c r="S626" s="770"/>
      <c r="T626" s="770"/>
      <c r="U626" s="770"/>
      <c r="V626" s="771"/>
      <c r="W626" s="37" t="s">
        <v>80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79</v>
      </c>
      <c r="Q627" s="770"/>
      <c r="R627" s="770"/>
      <c r="S627" s="770"/>
      <c r="T627" s="770"/>
      <c r="U627" s="770"/>
      <c r="V627" s="771"/>
      <c r="W627" s="37" t="s">
        <v>68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1011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89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1012</v>
      </c>
      <c r="B630" s="54" t="s">
        <v>1013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55</v>
      </c>
      <c r="P630" s="1014" t="s">
        <v>1014</v>
      </c>
      <c r="Q630" s="758"/>
      <c r="R630" s="758"/>
      <c r="S630" s="758"/>
      <c r="T630" s="759"/>
      <c r="U630" s="34"/>
      <c r="V630" s="34"/>
      <c r="W630" s="35" t="s">
        <v>68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1015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92</v>
      </c>
      <c r="L631" s="32"/>
      <c r="M631" s="33" t="s">
        <v>93</v>
      </c>
      <c r="N631" s="33"/>
      <c r="O631" s="32">
        <v>55</v>
      </c>
      <c r="P631" s="1058" t="s">
        <v>1018</v>
      </c>
      <c r="Q631" s="758"/>
      <c r="R631" s="758"/>
      <c r="S631" s="758"/>
      <c r="T631" s="759"/>
      <c r="U631" s="34"/>
      <c r="V631" s="34"/>
      <c r="W631" s="35" t="s">
        <v>68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1019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79</v>
      </c>
      <c r="Q632" s="770"/>
      <c r="R632" s="770"/>
      <c r="S632" s="770"/>
      <c r="T632" s="770"/>
      <c r="U632" s="770"/>
      <c r="V632" s="771"/>
      <c r="W632" s="37" t="s">
        <v>80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79</v>
      </c>
      <c r="Q633" s="770"/>
      <c r="R633" s="770"/>
      <c r="S633" s="770"/>
      <c r="T633" s="770"/>
      <c r="U633" s="770"/>
      <c r="V633" s="771"/>
      <c r="W633" s="37" t="s">
        <v>68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137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1020</v>
      </c>
      <c r="B635" s="54" t="s">
        <v>1021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92</v>
      </c>
      <c r="L635" s="32"/>
      <c r="M635" s="33" t="s">
        <v>93</v>
      </c>
      <c r="N635" s="33"/>
      <c r="O635" s="32">
        <v>50</v>
      </c>
      <c r="P635" s="859" t="s">
        <v>1022</v>
      </c>
      <c r="Q635" s="758"/>
      <c r="R635" s="758"/>
      <c r="S635" s="758"/>
      <c r="T635" s="759"/>
      <c r="U635" s="34"/>
      <c r="V635" s="34"/>
      <c r="W635" s="35" t="s">
        <v>68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1023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79</v>
      </c>
      <c r="Q636" s="770"/>
      <c r="R636" s="770"/>
      <c r="S636" s="770"/>
      <c r="T636" s="770"/>
      <c r="U636" s="770"/>
      <c r="V636" s="771"/>
      <c r="W636" s="37" t="s">
        <v>80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79</v>
      </c>
      <c r="Q637" s="770"/>
      <c r="R637" s="770"/>
      <c r="S637" s="770"/>
      <c r="T637" s="770"/>
      <c r="U637" s="770"/>
      <c r="V637" s="771"/>
      <c r="W637" s="37" t="s">
        <v>68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148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1024</v>
      </c>
      <c r="B639" s="54" t="s">
        <v>1025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104</v>
      </c>
      <c r="L639" s="32"/>
      <c r="M639" s="33" t="s">
        <v>67</v>
      </c>
      <c r="N639" s="33"/>
      <c r="O639" s="32">
        <v>40</v>
      </c>
      <c r="P639" s="1096" t="s">
        <v>1026</v>
      </c>
      <c r="Q639" s="758"/>
      <c r="R639" s="758"/>
      <c r="S639" s="758"/>
      <c r="T639" s="759"/>
      <c r="U639" s="34"/>
      <c r="V639" s="34"/>
      <c r="W639" s="35" t="s">
        <v>68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1027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79</v>
      </c>
      <c r="Q640" s="770"/>
      <c r="R640" s="770"/>
      <c r="S640" s="770"/>
      <c r="T640" s="770"/>
      <c r="U640" s="770"/>
      <c r="V640" s="771"/>
      <c r="W640" s="37" t="s">
        <v>80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79</v>
      </c>
      <c r="Q641" s="770"/>
      <c r="R641" s="770"/>
      <c r="S641" s="770"/>
      <c r="T641" s="770"/>
      <c r="U641" s="770"/>
      <c r="V641" s="771"/>
      <c r="W641" s="37" t="s">
        <v>68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63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1028</v>
      </c>
      <c r="B643" s="54" t="s">
        <v>1029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92</v>
      </c>
      <c r="L643" s="32"/>
      <c r="M643" s="33" t="s">
        <v>67</v>
      </c>
      <c r="N643" s="33"/>
      <c r="O643" s="32">
        <v>45</v>
      </c>
      <c r="P643" s="899" t="s">
        <v>1030</v>
      </c>
      <c r="Q643" s="758"/>
      <c r="R643" s="758"/>
      <c r="S643" s="758"/>
      <c r="T643" s="759"/>
      <c r="U643" s="34"/>
      <c r="V643" s="34"/>
      <c r="W643" s="35" t="s">
        <v>68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1031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1032</v>
      </c>
      <c r="B644" s="54" t="s">
        <v>1033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92</v>
      </c>
      <c r="L644" s="32"/>
      <c r="M644" s="33" t="s">
        <v>67</v>
      </c>
      <c r="N644" s="33"/>
      <c r="O644" s="32">
        <v>45</v>
      </c>
      <c r="P644" s="1137" t="s">
        <v>1034</v>
      </c>
      <c r="Q644" s="758"/>
      <c r="R644" s="758"/>
      <c r="S644" s="758"/>
      <c r="T644" s="759"/>
      <c r="U644" s="34"/>
      <c r="V644" s="34"/>
      <c r="W644" s="35" t="s">
        <v>68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1035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79</v>
      </c>
      <c r="Q645" s="770"/>
      <c r="R645" s="770"/>
      <c r="S645" s="770"/>
      <c r="T645" s="770"/>
      <c r="U645" s="770"/>
      <c r="V645" s="771"/>
      <c r="W645" s="37" t="s">
        <v>80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79</v>
      </c>
      <c r="Q646" s="770"/>
      <c r="R646" s="770"/>
      <c r="S646" s="770"/>
      <c r="T646" s="770"/>
      <c r="U646" s="770"/>
      <c r="V646" s="771"/>
      <c r="W646" s="37" t="s">
        <v>68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1036</v>
      </c>
      <c r="Q647" s="868"/>
      <c r="R647" s="868"/>
      <c r="S647" s="868"/>
      <c r="T647" s="868"/>
      <c r="U647" s="868"/>
      <c r="V647" s="869"/>
      <c r="W647" s="37" t="s">
        <v>68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17179.900000000001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17279.28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1037</v>
      </c>
      <c r="Q648" s="868"/>
      <c r="R648" s="868"/>
      <c r="S648" s="868"/>
      <c r="T648" s="868"/>
      <c r="U648" s="868"/>
      <c r="V648" s="869"/>
      <c r="W648" s="37" t="s">
        <v>68</v>
      </c>
      <c r="X648" s="753">
        <f>IFERROR(SUM(BM22:BM644),"0")</f>
        <v>18132.836482406481</v>
      </c>
      <c r="Y648" s="753">
        <f>IFERROR(SUM(BN22:BN644),"0")</f>
        <v>18237.104999999996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1038</v>
      </c>
      <c r="Q649" s="868"/>
      <c r="R649" s="868"/>
      <c r="S649" s="868"/>
      <c r="T649" s="868"/>
      <c r="U649" s="868"/>
      <c r="V649" s="869"/>
      <c r="W649" s="37" t="s">
        <v>1039</v>
      </c>
      <c r="X649" s="38">
        <f>ROUNDUP(SUM(BO22:BO644),0)</f>
        <v>29</v>
      </c>
      <c r="Y649" s="38">
        <f>ROUNDUP(SUM(BP22:BP644),0)</f>
        <v>30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1040</v>
      </c>
      <c r="Q650" s="868"/>
      <c r="R650" s="868"/>
      <c r="S650" s="868"/>
      <c r="T650" s="868"/>
      <c r="U650" s="868"/>
      <c r="V650" s="869"/>
      <c r="W650" s="37" t="s">
        <v>68</v>
      </c>
      <c r="X650" s="753">
        <f>GrossWeightTotal+PalletQtyTotal*25</f>
        <v>18857.836482406481</v>
      </c>
      <c r="Y650" s="753">
        <f>GrossWeightTotalR+PalletQtyTotalR*25</f>
        <v>18987.104999999996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1041</v>
      </c>
      <c r="Q651" s="868"/>
      <c r="R651" s="868"/>
      <c r="S651" s="868"/>
      <c r="T651" s="868"/>
      <c r="U651" s="868"/>
      <c r="V651" s="869"/>
      <c r="W651" s="37" t="s">
        <v>1039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2523.9731009731008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2536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1042</v>
      </c>
      <c r="Q652" s="868"/>
      <c r="R652" s="868"/>
      <c r="S652" s="868"/>
      <c r="T652" s="868"/>
      <c r="U652" s="868"/>
      <c r="V652" s="869"/>
      <c r="W652" s="39" t="s">
        <v>1043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34.278349999999996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1044</v>
      </c>
      <c r="B654" s="748" t="s">
        <v>62</v>
      </c>
      <c r="C654" s="774" t="s">
        <v>87</v>
      </c>
      <c r="D654" s="846"/>
      <c r="E654" s="846"/>
      <c r="F654" s="846"/>
      <c r="G654" s="846"/>
      <c r="H654" s="847"/>
      <c r="I654" s="774" t="s">
        <v>284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627</v>
      </c>
      <c r="Y654" s="847"/>
      <c r="Z654" s="774" t="s">
        <v>713</v>
      </c>
      <c r="AA654" s="846"/>
      <c r="AB654" s="846"/>
      <c r="AC654" s="847"/>
      <c r="AD654" s="748" t="s">
        <v>802</v>
      </c>
      <c r="AE654" s="748" t="s">
        <v>905</v>
      </c>
      <c r="AF654" s="774" t="s">
        <v>911</v>
      </c>
      <c r="AG654" s="847"/>
    </row>
    <row r="655" spans="1:68" ht="14.25" customHeight="1" thickTop="1" x14ac:dyDescent="0.2">
      <c r="A655" s="1008" t="s">
        <v>1045</v>
      </c>
      <c r="B655" s="774" t="s">
        <v>62</v>
      </c>
      <c r="C655" s="774" t="s">
        <v>88</v>
      </c>
      <c r="D655" s="774" t="s">
        <v>116</v>
      </c>
      <c r="E655" s="774" t="s">
        <v>187</v>
      </c>
      <c r="F655" s="774" t="s">
        <v>209</v>
      </c>
      <c r="G655" s="774" t="s">
        <v>250</v>
      </c>
      <c r="H655" s="774" t="s">
        <v>87</v>
      </c>
      <c r="I655" s="774" t="s">
        <v>285</v>
      </c>
      <c r="J655" s="774" t="s">
        <v>309</v>
      </c>
      <c r="K655" s="774" t="s">
        <v>386</v>
      </c>
      <c r="L655" s="774" t="s">
        <v>406</v>
      </c>
      <c r="M655" s="774" t="s">
        <v>431</v>
      </c>
      <c r="N655" s="749"/>
      <c r="O655" s="774" t="s">
        <v>458</v>
      </c>
      <c r="P655" s="774" t="s">
        <v>461</v>
      </c>
      <c r="Q655" s="774" t="s">
        <v>470</v>
      </c>
      <c r="R655" s="774" t="s">
        <v>486</v>
      </c>
      <c r="S655" s="774" t="s">
        <v>499</v>
      </c>
      <c r="T655" s="774" t="s">
        <v>512</v>
      </c>
      <c r="U655" s="774" t="s">
        <v>525</v>
      </c>
      <c r="V655" s="774" t="s">
        <v>529</v>
      </c>
      <c r="W655" s="774" t="s">
        <v>614</v>
      </c>
      <c r="X655" s="774" t="s">
        <v>628</v>
      </c>
      <c r="Y655" s="774" t="s">
        <v>669</v>
      </c>
      <c r="Z655" s="774" t="s">
        <v>714</v>
      </c>
      <c r="AA655" s="774" t="s">
        <v>765</v>
      </c>
      <c r="AB655" s="774" t="s">
        <v>783</v>
      </c>
      <c r="AC655" s="774" t="s">
        <v>795</v>
      </c>
      <c r="AD655" s="774" t="s">
        <v>802</v>
      </c>
      <c r="AE655" s="774" t="s">
        <v>905</v>
      </c>
      <c r="AF655" s="774" t="s">
        <v>911</v>
      </c>
      <c r="AG655" s="774" t="s">
        <v>1011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1046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810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507.6</v>
      </c>
      <c r="E657" s="46">
        <f>IFERROR(Y92*1,"0")+IFERROR(Y93*1,"0")+IFERROR(Y94*1,"0")+IFERROR(Y98*1,"0")+IFERROR(Y99*1,"0")+IFERROR(Y100*1,"0")+IFERROR(Y101*1,"0")+IFERROR(Y102*1,"0")+IFERROR(Y103*1,"0")</f>
        <v>1693.8000000000002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1672.2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321.60000000000002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621</v>
      </c>
      <c r="W657" s="46">
        <f>IFERROR(Y394*1,"0")+IFERROR(Y398*1,"0")+IFERROR(Y399*1,"0")+IFERROR(Y400*1,"0")</f>
        <v>357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4830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1048.8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5417.2800000000007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5g9qdRF23MZPTHmYOeYzp0Mki8bp9+ZgCmUamgM3SijcdFawWpDnRAGWJQ7j8ck3urkpuLMVqsc3HIvc5rZqYw==" saltValue="NGY1B7K89Jt3df5/B72c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1047</v>
      </c>
      <c r="H1" s="52"/>
    </row>
    <row r="3" spans="2:8" x14ac:dyDescent="0.2">
      <c r="B3" s="47" t="s">
        <v>1048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1049</v>
      </c>
      <c r="C6" s="47" t="s">
        <v>1050</v>
      </c>
      <c r="D6" s="47" t="s">
        <v>1051</v>
      </c>
      <c r="E6" s="47"/>
    </row>
    <row r="7" spans="2:8" x14ac:dyDescent="0.2">
      <c r="B7" s="47" t="s">
        <v>1052</v>
      </c>
      <c r="C7" s="47" t="s">
        <v>1053</v>
      </c>
      <c r="D7" s="47" t="s">
        <v>1054</v>
      </c>
      <c r="E7" s="47"/>
    </row>
    <row r="8" spans="2:8" x14ac:dyDescent="0.2">
      <c r="B8" s="47" t="s">
        <v>1055</v>
      </c>
      <c r="C8" s="47" t="s">
        <v>1056</v>
      </c>
      <c r="D8" s="47" t="s">
        <v>1057</v>
      </c>
      <c r="E8" s="47"/>
    </row>
    <row r="9" spans="2:8" x14ac:dyDescent="0.2">
      <c r="B9" s="47" t="s">
        <v>14</v>
      </c>
      <c r="C9" s="47" t="s">
        <v>1058</v>
      </c>
      <c r="D9" s="47" t="s">
        <v>1059</v>
      </c>
      <c r="E9" s="47"/>
    </row>
    <row r="11" spans="2:8" x14ac:dyDescent="0.2">
      <c r="B11" s="47" t="s">
        <v>1060</v>
      </c>
      <c r="C11" s="47" t="s">
        <v>1050</v>
      </c>
      <c r="D11" s="47"/>
      <c r="E11" s="47"/>
    </row>
    <row r="13" spans="2:8" x14ac:dyDescent="0.2">
      <c r="B13" s="47" t="s">
        <v>1061</v>
      </c>
      <c r="C13" s="47" t="s">
        <v>1053</v>
      </c>
      <c r="D13" s="47"/>
      <c r="E13" s="47"/>
    </row>
    <row r="15" spans="2:8" x14ac:dyDescent="0.2">
      <c r="B15" s="47" t="s">
        <v>1062</v>
      </c>
      <c r="C15" s="47" t="s">
        <v>1056</v>
      </c>
      <c r="D15" s="47"/>
      <c r="E15" s="47"/>
    </row>
    <row r="17" spans="2:5" x14ac:dyDescent="0.2">
      <c r="B17" s="47" t="s">
        <v>1063</v>
      </c>
      <c r="C17" s="47" t="s">
        <v>1058</v>
      </c>
      <c r="D17" s="47"/>
      <c r="E17" s="47"/>
    </row>
    <row r="19" spans="2:5" x14ac:dyDescent="0.2">
      <c r="B19" s="47" t="s">
        <v>1064</v>
      </c>
      <c r="C19" s="47"/>
      <c r="D19" s="47"/>
      <c r="E19" s="47"/>
    </row>
    <row r="20" spans="2:5" x14ac:dyDescent="0.2">
      <c r="B20" s="47" t="s">
        <v>1065</v>
      </c>
      <c r="C20" s="47"/>
      <c r="D20" s="47"/>
      <c r="E20" s="47"/>
    </row>
    <row r="21" spans="2:5" x14ac:dyDescent="0.2">
      <c r="B21" s="47" t="s">
        <v>1066</v>
      </c>
      <c r="C21" s="47"/>
      <c r="D21" s="47"/>
      <c r="E21" s="47"/>
    </row>
    <row r="22" spans="2:5" x14ac:dyDescent="0.2">
      <c r="B22" s="47" t="s">
        <v>1067</v>
      </c>
      <c r="C22" s="47"/>
      <c r="D22" s="47"/>
      <c r="E22" s="47"/>
    </row>
    <row r="23" spans="2:5" x14ac:dyDescent="0.2">
      <c r="B23" s="47" t="s">
        <v>1068</v>
      </c>
      <c r="C23" s="47"/>
      <c r="D23" s="47"/>
      <c r="E23" s="47"/>
    </row>
    <row r="24" spans="2:5" x14ac:dyDescent="0.2">
      <c r="B24" s="47" t="s">
        <v>1069</v>
      </c>
      <c r="C24" s="47"/>
      <c r="D24" s="47"/>
      <c r="E24" s="47"/>
    </row>
    <row r="25" spans="2:5" x14ac:dyDescent="0.2">
      <c r="B25" s="47" t="s">
        <v>1070</v>
      </c>
      <c r="C25" s="47"/>
      <c r="D25" s="47"/>
      <c r="E25" s="47"/>
    </row>
    <row r="26" spans="2:5" x14ac:dyDescent="0.2">
      <c r="B26" s="47" t="s">
        <v>1071</v>
      </c>
      <c r="C26" s="47"/>
      <c r="D26" s="47"/>
      <c r="E26" s="47"/>
    </row>
    <row r="27" spans="2:5" x14ac:dyDescent="0.2">
      <c r="B27" s="47" t="s">
        <v>1072</v>
      </c>
      <c r="C27" s="47"/>
      <c r="D27" s="47"/>
      <c r="E27" s="47"/>
    </row>
    <row r="28" spans="2:5" x14ac:dyDescent="0.2">
      <c r="B28" s="47" t="s">
        <v>1073</v>
      </c>
      <c r="C28" s="47"/>
      <c r="D28" s="47"/>
      <c r="E28" s="47"/>
    </row>
    <row r="29" spans="2:5" x14ac:dyDescent="0.2">
      <c r="B29" s="47" t="s">
        <v>1074</v>
      </c>
      <c r="C29" s="47"/>
      <c r="D29" s="47"/>
      <c r="E29" s="47"/>
    </row>
  </sheetData>
  <sheetProtection algorithmName="SHA-512" hashValue="6j3/DJvTHLmYpMy9Ls/7RetvdboqgAU/MvO/olx8LZdMOT55rIs8FoabcVcr5whhZS3z77igQQK3VumqnpcKiA==" saltValue="uL2ZiwP9sGT90isdYeEz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1395</vt:i4>
      </vt:variant>
    </vt:vector>
  </HeadingPairs>
  <TitlesOfParts>
    <vt:vector size="1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2025-02-25T09:17:04Z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