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F8DF9814-B8EE-4394-96FA-8D98328080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BO557" i="1"/>
  <c r="BM557" i="1"/>
  <c r="Y557" i="1"/>
  <c r="BP557" i="1" s="1"/>
  <c r="P557" i="1"/>
  <c r="BO556" i="1"/>
  <c r="BM556" i="1"/>
  <c r="Y556" i="1"/>
  <c r="BP556" i="1" s="1"/>
  <c r="BO555" i="1"/>
  <c r="BM555" i="1"/>
  <c r="Y555" i="1"/>
  <c r="BP555" i="1" s="1"/>
  <c r="P555" i="1"/>
  <c r="BO554" i="1"/>
  <c r="BM554" i="1"/>
  <c r="Z554" i="1"/>
  <c r="Y554" i="1"/>
  <c r="BP554" i="1" s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Y561" i="1" s="1"/>
  <c r="X546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P541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39" i="1" s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Y502" i="1" s="1"/>
  <c r="X495" i="1"/>
  <c r="X494" i="1"/>
  <c r="BO493" i="1"/>
  <c r="BM493" i="1"/>
  <c r="Y493" i="1"/>
  <c r="AA652" i="1" s="1"/>
  <c r="P493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BP484" i="1" s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81" i="1" s="1"/>
  <c r="X460" i="1"/>
  <c r="X459" i="1"/>
  <c r="BO458" i="1"/>
  <c r="BM458" i="1"/>
  <c r="Y458" i="1"/>
  <c r="Y459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6" i="1" s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Y448" i="1" s="1"/>
  <c r="P445" i="1"/>
  <c r="X443" i="1"/>
  <c r="X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52" i="1" s="1"/>
  <c r="P434" i="1"/>
  <c r="X431" i="1"/>
  <c r="X430" i="1"/>
  <c r="BO429" i="1"/>
  <c r="BM429" i="1"/>
  <c r="Y429" i="1"/>
  <c r="Y431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Y422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5" i="1" s="1"/>
  <c r="X378" i="1"/>
  <c r="X377" i="1"/>
  <c r="BO376" i="1"/>
  <c r="BM376" i="1"/>
  <c r="Y376" i="1"/>
  <c r="BP376" i="1" s="1"/>
  <c r="BO375" i="1"/>
  <c r="BM375" i="1"/>
  <c r="Y375" i="1"/>
  <c r="BP375" i="1" s="1"/>
  <c r="P375" i="1"/>
  <c r="BP374" i="1"/>
  <c r="BO374" i="1"/>
  <c r="BN374" i="1"/>
  <c r="BM374" i="1"/>
  <c r="Z374" i="1"/>
  <c r="Y374" i="1"/>
  <c r="Y377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2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Y310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Y244" i="1" s="1"/>
  <c r="P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1" i="1" s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8" i="1" s="1"/>
  <c r="P180" i="1"/>
  <c r="X178" i="1"/>
  <c r="X177" i="1"/>
  <c r="BO176" i="1"/>
  <c r="BM176" i="1"/>
  <c r="Y176" i="1"/>
  <c r="I652" i="1" s="1"/>
  <c r="P176" i="1"/>
  <c r="X172" i="1"/>
  <c r="X171" i="1"/>
  <c r="BO170" i="1"/>
  <c r="BM170" i="1"/>
  <c r="Y170" i="1"/>
  <c r="Y172" i="1" s="1"/>
  <c r="P170" i="1"/>
  <c r="BP169" i="1"/>
  <c r="BO169" i="1"/>
  <c r="BN169" i="1"/>
  <c r="BM169" i="1"/>
  <c r="Z169" i="1"/>
  <c r="Y169" i="1"/>
  <c r="Y171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6" i="1" s="1"/>
  <c r="P162" i="1"/>
  <c r="BP161" i="1"/>
  <c r="BO161" i="1"/>
  <c r="BN161" i="1"/>
  <c r="BM161" i="1"/>
  <c r="Z161" i="1"/>
  <c r="Y161" i="1"/>
  <c r="Y167" i="1" s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G652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2" i="1" s="1"/>
  <c r="P124" i="1"/>
  <c r="BP123" i="1"/>
  <c r="BO123" i="1"/>
  <c r="BN123" i="1"/>
  <c r="BM123" i="1"/>
  <c r="Z123" i="1"/>
  <c r="Y123" i="1"/>
  <c r="Y13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Y120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Y105" i="1" s="1"/>
  <c r="P99" i="1"/>
  <c r="BP98" i="1"/>
  <c r="BO98" i="1"/>
  <c r="BN98" i="1"/>
  <c r="BM98" i="1"/>
  <c r="Z98" i="1"/>
  <c r="Y98" i="1"/>
  <c r="Y106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Y88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4" i="1" s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2" i="1" s="1"/>
  <c r="P50" i="1"/>
  <c r="X47" i="1"/>
  <c r="X46" i="1"/>
  <c r="BO45" i="1"/>
  <c r="BM45" i="1"/>
  <c r="Y45" i="1"/>
  <c r="Y47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52" i="1"/>
  <c r="X643" i="1"/>
  <c r="X644" i="1"/>
  <c r="Z23" i="1"/>
  <c r="Z26" i="1" s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Y642" i="1" s="1"/>
  <c r="Z45" i="1"/>
  <c r="Z46" i="1" s="1"/>
  <c r="BN45" i="1"/>
  <c r="BP45" i="1"/>
  <c r="Z50" i="1"/>
  <c r="Z57" i="1" s="1"/>
  <c r="BN50" i="1"/>
  <c r="BP50" i="1"/>
  <c r="Z52" i="1"/>
  <c r="BN52" i="1"/>
  <c r="Z54" i="1"/>
  <c r="BN54" i="1"/>
  <c r="Z56" i="1"/>
  <c r="BN56" i="1"/>
  <c r="Y57" i="1"/>
  <c r="Z60" i="1"/>
  <c r="Z64" i="1" s="1"/>
  <c r="BN60" i="1"/>
  <c r="BP60" i="1"/>
  <c r="Z62" i="1"/>
  <c r="BN62" i="1"/>
  <c r="Y65" i="1"/>
  <c r="Z68" i="1"/>
  <c r="Z73" i="1" s="1"/>
  <c r="BN68" i="1"/>
  <c r="BP68" i="1"/>
  <c r="Z70" i="1"/>
  <c r="BN70" i="1"/>
  <c r="Z72" i="1"/>
  <c r="BN72" i="1"/>
  <c r="Z76" i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Z95" i="1" s="1"/>
  <c r="BN93" i="1"/>
  <c r="BP93" i="1"/>
  <c r="Y96" i="1"/>
  <c r="Z99" i="1"/>
  <c r="Z105" i="1" s="1"/>
  <c r="BN99" i="1"/>
  <c r="BP99" i="1"/>
  <c r="Z102" i="1"/>
  <c r="BN102" i="1"/>
  <c r="F652" i="1"/>
  <c r="Z110" i="1"/>
  <c r="Z114" i="1" s="1"/>
  <c r="BN110" i="1"/>
  <c r="BP110" i="1"/>
  <c r="Z112" i="1"/>
  <c r="BN112" i="1"/>
  <c r="Y115" i="1"/>
  <c r="Z118" i="1"/>
  <c r="Z120" i="1" s="1"/>
  <c r="BN118" i="1"/>
  <c r="BP118" i="1"/>
  <c r="Z124" i="1"/>
  <c r="Z132" i="1" s="1"/>
  <c r="BN124" i="1"/>
  <c r="BP124" i="1"/>
  <c r="Z127" i="1"/>
  <c r="BN127" i="1"/>
  <c r="Z128" i="1"/>
  <c r="BN128" i="1"/>
  <c r="Z130" i="1"/>
  <c r="BN130" i="1"/>
  <c r="Z136" i="1"/>
  <c r="Z137" i="1" s="1"/>
  <c r="BN136" i="1"/>
  <c r="BP136" i="1"/>
  <c r="Z141" i="1"/>
  <c r="Z143" i="1" s="1"/>
  <c r="BN141" i="1"/>
  <c r="BP141" i="1"/>
  <c r="Y144" i="1"/>
  <c r="Z147" i="1"/>
  <c r="Z148" i="1" s="1"/>
  <c r="BN147" i="1"/>
  <c r="BP147" i="1"/>
  <c r="Z151" i="1"/>
  <c r="Z153" i="1" s="1"/>
  <c r="BN151" i="1"/>
  <c r="BP151" i="1"/>
  <c r="Y154" i="1"/>
  <c r="H652" i="1"/>
  <c r="Y159" i="1"/>
  <c r="Z162" i="1"/>
  <c r="Z166" i="1" s="1"/>
  <c r="BN162" i="1"/>
  <c r="BP162" i="1"/>
  <c r="Z164" i="1"/>
  <c r="BN164" i="1"/>
  <c r="Z170" i="1"/>
  <c r="Z171" i="1" s="1"/>
  <c r="BN170" i="1"/>
  <c r="BP170" i="1"/>
  <c r="Z176" i="1"/>
  <c r="Z177" i="1" s="1"/>
  <c r="BN176" i="1"/>
  <c r="BP176" i="1"/>
  <c r="Y177" i="1"/>
  <c r="Z180" i="1"/>
  <c r="BN180" i="1"/>
  <c r="Y643" i="1" s="1"/>
  <c r="BP180" i="1"/>
  <c r="Z182" i="1"/>
  <c r="BN182" i="1"/>
  <c r="Z184" i="1"/>
  <c r="BN184" i="1"/>
  <c r="Z186" i="1"/>
  <c r="BN186" i="1"/>
  <c r="Y189" i="1"/>
  <c r="J652" i="1"/>
  <c r="Y195" i="1"/>
  <c r="Z193" i="1"/>
  <c r="Z194" i="1" s="1"/>
  <c r="BN193" i="1"/>
  <c r="Y194" i="1"/>
  <c r="Y199" i="1"/>
  <c r="BP204" i="1"/>
  <c r="BN204" i="1"/>
  <c r="Z204" i="1"/>
  <c r="BP208" i="1"/>
  <c r="BN208" i="1"/>
  <c r="Z208" i="1"/>
  <c r="Y225" i="1"/>
  <c r="F9" i="1"/>
  <c r="J9" i="1"/>
  <c r="Y41" i="1"/>
  <c r="Y58" i="1"/>
  <c r="Y143" i="1"/>
  <c r="Y178" i="1"/>
  <c r="BP198" i="1"/>
  <c r="BN198" i="1"/>
  <c r="Z198" i="1"/>
  <c r="Z199" i="1" s="1"/>
  <c r="Y200" i="1"/>
  <c r="Y211" i="1"/>
  <c r="BP202" i="1"/>
  <c r="Y644" i="1" s="1"/>
  <c r="BN202" i="1"/>
  <c r="Z202" i="1"/>
  <c r="Z210" i="1" s="1"/>
  <c r="BP206" i="1"/>
  <c r="BN206" i="1"/>
  <c r="Z206" i="1"/>
  <c r="Y210" i="1"/>
  <c r="Y224" i="1"/>
  <c r="BP214" i="1"/>
  <c r="BN214" i="1"/>
  <c r="Z214" i="1"/>
  <c r="Z224" i="1" s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Y232" i="1"/>
  <c r="K652" i="1"/>
  <c r="Z236" i="1"/>
  <c r="Z243" i="1" s="1"/>
  <c r="BN236" i="1"/>
  <c r="BP236" i="1"/>
  <c r="Z238" i="1"/>
  <c r="BN238" i="1"/>
  <c r="Z240" i="1"/>
  <c r="BN240" i="1"/>
  <c r="Z242" i="1"/>
  <c r="BN242" i="1"/>
  <c r="Y243" i="1"/>
  <c r="Z247" i="1"/>
  <c r="Z256" i="1" s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Z273" i="1" s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Z329" i="1" s="1"/>
  <c r="BN328" i="1"/>
  <c r="BP328" i="1"/>
  <c r="Y329" i="1"/>
  <c r="Z332" i="1"/>
  <c r="Z334" i="1" s="1"/>
  <c r="BN332" i="1"/>
  <c r="BP332" i="1"/>
  <c r="Y335" i="1"/>
  <c r="Y344" i="1"/>
  <c r="V652" i="1"/>
  <c r="Z348" i="1"/>
  <c r="Z355" i="1" s="1"/>
  <c r="BN348" i="1"/>
  <c r="Y355" i="1"/>
  <c r="Y363" i="1"/>
  <c r="Y371" i="1"/>
  <c r="Y378" i="1"/>
  <c r="Y384" i="1"/>
  <c r="Y390" i="1"/>
  <c r="BP400" i="1"/>
  <c r="BN400" i="1"/>
  <c r="Z400" i="1"/>
  <c r="Y402" i="1"/>
  <c r="X652" i="1"/>
  <c r="Y416" i="1"/>
  <c r="Y417" i="1"/>
  <c r="BP406" i="1"/>
  <c r="BN406" i="1"/>
  <c r="Z406" i="1"/>
  <c r="BP410" i="1"/>
  <c r="BN410" i="1"/>
  <c r="Z410" i="1"/>
  <c r="Y257" i="1"/>
  <c r="Y274" i="1"/>
  <c r="Y279" i="1"/>
  <c r="Y286" i="1"/>
  <c r="Y295" i="1"/>
  <c r="Y315" i="1"/>
  <c r="Z349" i="1"/>
  <c r="BN349" i="1"/>
  <c r="Z351" i="1"/>
  <c r="BN351" i="1"/>
  <c r="Z353" i="1"/>
  <c r="BN353" i="1"/>
  <c r="Y356" i="1"/>
  <c r="Z359" i="1"/>
  <c r="Z362" i="1" s="1"/>
  <c r="BN359" i="1"/>
  <c r="Z361" i="1"/>
  <c r="BN361" i="1"/>
  <c r="Z365" i="1"/>
  <c r="BN365" i="1"/>
  <c r="BP365" i="1"/>
  <c r="Z367" i="1"/>
  <c r="BN367" i="1"/>
  <c r="Z369" i="1"/>
  <c r="BN369" i="1"/>
  <c r="Z375" i="1"/>
  <c r="Z377" i="1" s="1"/>
  <c r="BN375" i="1"/>
  <c r="Z376" i="1"/>
  <c r="BN376" i="1"/>
  <c r="Z382" i="1"/>
  <c r="Z384" i="1" s="1"/>
  <c r="BN382" i="1"/>
  <c r="Z388" i="1"/>
  <c r="Z390" i="1" s="1"/>
  <c r="BN388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Z412" i="1"/>
  <c r="BN412" i="1"/>
  <c r="Z414" i="1"/>
  <c r="BN414" i="1"/>
  <c r="Z420" i="1"/>
  <c r="Z421" i="1" s="1"/>
  <c r="BN420" i="1"/>
  <c r="BP420" i="1"/>
  <c r="Z429" i="1"/>
  <c r="Z430" i="1" s="1"/>
  <c r="BN429" i="1"/>
  <c r="BP429" i="1"/>
  <c r="Y430" i="1"/>
  <c r="Z434" i="1"/>
  <c r="BN434" i="1"/>
  <c r="BP434" i="1"/>
  <c r="Z436" i="1"/>
  <c r="BN436" i="1"/>
  <c r="Y443" i="1"/>
  <c r="Y447" i="1"/>
  <c r="Y455" i="1"/>
  <c r="Y460" i="1"/>
  <c r="Y480" i="1"/>
  <c r="Y486" i="1"/>
  <c r="Y490" i="1"/>
  <c r="Y495" i="1"/>
  <c r="Y501" i="1"/>
  <c r="Y538" i="1"/>
  <c r="Y545" i="1"/>
  <c r="BN554" i="1"/>
  <c r="Z557" i="1"/>
  <c r="BN557" i="1"/>
  <c r="Z558" i="1"/>
  <c r="BN558" i="1"/>
  <c r="Y560" i="1"/>
  <c r="Z566" i="1"/>
  <c r="BP564" i="1"/>
  <c r="BN564" i="1"/>
  <c r="Z564" i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52" i="1"/>
  <c r="AD652" i="1"/>
  <c r="Z437" i="1"/>
  <c r="BN437" i="1"/>
  <c r="Z439" i="1"/>
  <c r="BN439" i="1"/>
  <c r="Z441" i="1"/>
  <c r="BN441" i="1"/>
  <c r="Y442" i="1"/>
  <c r="Z445" i="1"/>
  <c r="Z447" i="1" s="1"/>
  <c r="BN445" i="1"/>
  <c r="BP445" i="1"/>
  <c r="Z450" i="1"/>
  <c r="BN450" i="1"/>
  <c r="BP450" i="1"/>
  <c r="Z451" i="1"/>
  <c r="BN451" i="1"/>
  <c r="Z453" i="1"/>
  <c r="BN453" i="1"/>
  <c r="Z458" i="1"/>
  <c r="Z459" i="1" s="1"/>
  <c r="BN458" i="1"/>
  <c r="BP458" i="1"/>
  <c r="Z468" i="1"/>
  <c r="Z480" i="1" s="1"/>
  <c r="BN468" i="1"/>
  <c r="Z469" i="1"/>
  <c r="BN469" i="1"/>
  <c r="Z472" i="1"/>
  <c r="BN472" i="1"/>
  <c r="Z474" i="1"/>
  <c r="BN474" i="1"/>
  <c r="Z475" i="1"/>
  <c r="BN475" i="1"/>
  <c r="Z477" i="1"/>
  <c r="BN477" i="1"/>
  <c r="Z484" i="1"/>
  <c r="Z485" i="1" s="1"/>
  <c r="BN484" i="1"/>
  <c r="Z488" i="1"/>
  <c r="Z489" i="1" s="1"/>
  <c r="BN488" i="1"/>
  <c r="BP488" i="1"/>
  <c r="Z493" i="1"/>
  <c r="Z494" i="1" s="1"/>
  <c r="BN493" i="1"/>
  <c r="BP493" i="1"/>
  <c r="Y494" i="1"/>
  <c r="Z498" i="1"/>
  <c r="Z501" i="1" s="1"/>
  <c r="BN498" i="1"/>
  <c r="Z499" i="1"/>
  <c r="BN499" i="1"/>
  <c r="Y509" i="1"/>
  <c r="Y514" i="1"/>
  <c r="Z523" i="1"/>
  <c r="Z538" i="1" s="1"/>
  <c r="BN523" i="1"/>
  <c r="Z525" i="1"/>
  <c r="BN525" i="1"/>
  <c r="Z527" i="1"/>
  <c r="BN527" i="1"/>
  <c r="Z529" i="1"/>
  <c r="BN529" i="1"/>
  <c r="Z530" i="1"/>
  <c r="BN530" i="1"/>
  <c r="Z533" i="1"/>
  <c r="BN533" i="1"/>
  <c r="Z548" i="1"/>
  <c r="Z560" i="1" s="1"/>
  <c r="BN548" i="1"/>
  <c r="BP548" i="1"/>
  <c r="Z549" i="1"/>
  <c r="BN549" i="1"/>
  <c r="Z550" i="1"/>
  <c r="BN550" i="1"/>
  <c r="Z551" i="1"/>
  <c r="BN551" i="1"/>
  <c r="Z552" i="1"/>
  <c r="BN552" i="1"/>
  <c r="Z553" i="1"/>
  <c r="BN553" i="1"/>
  <c r="Z555" i="1"/>
  <c r="BN555" i="1"/>
  <c r="Z556" i="1"/>
  <c r="BN556" i="1"/>
  <c r="AE652" i="1"/>
  <c r="Y577" i="1"/>
  <c r="BP576" i="1"/>
  <c r="BN576" i="1"/>
  <c r="Z576" i="1"/>
  <c r="Z577" i="1" s="1"/>
  <c r="Y578" i="1"/>
  <c r="Y596" i="1"/>
  <c r="BP592" i="1"/>
  <c r="BN592" i="1"/>
  <c r="Z592" i="1"/>
  <c r="Z596" i="1" s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645" i="1" l="1"/>
  <c r="Z627" i="1"/>
  <c r="Z614" i="1"/>
  <c r="Z442" i="1"/>
  <c r="X645" i="1"/>
  <c r="Z455" i="1"/>
  <c r="Z371" i="1"/>
  <c r="Z416" i="1"/>
  <c r="Z231" i="1"/>
  <c r="Z188" i="1"/>
  <c r="Z82" i="1"/>
  <c r="Z41" i="1"/>
  <c r="Z647" i="1" s="1"/>
  <c r="Y646" i="1"/>
</calcChain>
</file>

<file path=xl/sharedStrings.xml><?xml version="1.0" encoding="utf-8"?>
<sst xmlns="http://schemas.openxmlformats.org/spreadsheetml/2006/main" count="3027" uniqueCount="1064">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</sst>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8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1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21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60"/>
      <c r="R10" s="961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72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30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32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34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35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15" t="s">
        <v>38</v>
      </c>
      <c r="D17" s="786" t="s">
        <v>39</v>
      </c>
      <c r="E17" s="861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60"/>
      <c r="R17" s="860"/>
      <c r="S17" s="860"/>
      <c r="T17" s="861"/>
      <c r="U17" s="1153" t="s">
        <v>51</v>
      </c>
      <c r="V17" s="868"/>
      <c r="W17" s="786" t="s">
        <v>52</v>
      </c>
      <c r="X17" s="786" t="s">
        <v>53</v>
      </c>
      <c r="Y17" s="1150" t="s">
        <v>54</v>
      </c>
      <c r="Z17" s="1037" t="s">
        <v>55</v>
      </c>
      <c r="AA17" s="1012" t="s">
        <v>56</v>
      </c>
      <c r="AB17" s="1012" t="s">
        <v>57</v>
      </c>
      <c r="AC17" s="1012" t="s">
        <v>58</v>
      </c>
      <c r="AD17" s="1012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61</v>
      </c>
      <c r="V18" s="67" t="s">
        <v>62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88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69</v>
      </c>
      <c r="X36" s="741">
        <v>30</v>
      </c>
      <c r="Y36" s="742">
        <f t="shared" si="0"/>
        <v>32.400000000000006</v>
      </c>
      <c r="Z36" s="36">
        <f>IFERROR(IF(Y36=0,"",ROUNDUP(Y36/H36,0)*0.01898),"")</f>
        <v>5.6940000000000004E-2</v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31.208333333333329</v>
      </c>
      <c r="BN36" s="64">
        <f t="shared" si="2"/>
        <v>33.705000000000005</v>
      </c>
      <c r="BO36" s="64">
        <f t="shared" si="3"/>
        <v>4.3402777777777776E-2</v>
      </c>
      <c r="BP36" s="64">
        <f t="shared" si="4"/>
        <v>4.6875000000000007E-2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 t="s">
        <v>108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109</v>
      </c>
      <c r="B40" s="54" t="s">
        <v>110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81</v>
      </c>
      <c r="X41" s="743">
        <f>IFERROR(X35/H35,"0")+IFERROR(X36/H36,"0")+IFERROR(X37/H37,"0")+IFERROR(X38/H38,"0")+IFERROR(X39/H39,"0")+IFERROR(X40/H40,"0")</f>
        <v>2.7777777777777777</v>
      </c>
      <c r="Y41" s="743">
        <f>IFERROR(Y35/H35,"0")+IFERROR(Y36/H36,"0")+IFERROR(Y37/H37,"0")+IFERROR(Y38/H38,"0")+IFERROR(Y39/H39,"0")+IFERROR(Y40/H40,"0")</f>
        <v>3.0000000000000004</v>
      </c>
      <c r="Z41" s="743">
        <f>IFERROR(IF(Z35="",0,Z35),"0")+IFERROR(IF(Z36="",0,Z36),"0")+IFERROR(IF(Z37="",0,Z37),"0")+IFERROR(IF(Z38="",0,Z38),"0")+IFERROR(IF(Z39="",0,Z39),"0")+IFERROR(IF(Z40="",0,Z40),"0")</f>
        <v>5.6940000000000004E-2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80</v>
      </c>
      <c r="Q42" s="751"/>
      <c r="R42" s="751"/>
      <c r="S42" s="751"/>
      <c r="T42" s="751"/>
      <c r="U42" s="751"/>
      <c r="V42" s="752"/>
      <c r="W42" s="37" t="s">
        <v>69</v>
      </c>
      <c r="X42" s="743">
        <f>IFERROR(SUM(X35:X40),"0")</f>
        <v>30</v>
      </c>
      <c r="Y42" s="743">
        <f>IFERROR(SUM(Y35:Y40),"0")</f>
        <v>32.400000000000006</v>
      </c>
      <c r="Z42" s="37"/>
      <c r="AA42" s="744"/>
      <c r="AB42" s="744"/>
      <c r="AC42" s="744"/>
    </row>
    <row r="43" spans="1:68" ht="14.25" customHeight="1" x14ac:dyDescent="0.25">
      <c r="A43" s="761" t="s">
        <v>64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111</v>
      </c>
      <c r="B44" s="54" t="s">
        <v>112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115</v>
      </c>
      <c r="B45" s="54" t="s">
        <v>116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80</v>
      </c>
      <c r="Q47" s="751"/>
      <c r="R47" s="751"/>
      <c r="S47" s="751"/>
      <c r="T47" s="751"/>
      <c r="U47" s="751"/>
      <c r="V47" s="752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118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90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119</v>
      </c>
      <c r="B50" s="54" t="s">
        <v>120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124</v>
      </c>
      <c r="M51" s="33" t="s">
        <v>97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125</v>
      </c>
      <c r="AG51" s="64"/>
      <c r="AJ51" s="68" t="s">
        <v>126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133</v>
      </c>
      <c r="B54" s="54" t="s">
        <v>134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137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138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139</v>
      </c>
      <c r="B56" s="54" t="s">
        <v>140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124</v>
      </c>
      <c r="M56" s="33" t="s">
        <v>97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69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125</v>
      </c>
      <c r="AG56" s="64"/>
      <c r="AJ56" s="68" t="s">
        <v>126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81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80</v>
      </c>
      <c r="Q58" s="751"/>
      <c r="R58" s="751"/>
      <c r="S58" s="751"/>
      <c r="T58" s="751"/>
      <c r="U58" s="751"/>
      <c r="V58" s="752"/>
      <c r="W58" s="37" t="s">
        <v>69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141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142</v>
      </c>
      <c r="B60" s="54" t="s">
        <v>143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80</v>
      </c>
      <c r="Y60" s="742">
        <f>IFERROR(IF(X60="",0,CEILING((X60/$H60),1)*$H60),"")</f>
        <v>86.4</v>
      </c>
      <c r="Z60" s="36">
        <f>IFERROR(IF(Y60=0,"",ROUNDUP(Y60/H60,0)*0.01898),"")</f>
        <v>0.15184</v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83.222222222222214</v>
      </c>
      <c r="BN60" s="64">
        <f>IFERROR(Y60*I60/H60,"0")</f>
        <v>89.88</v>
      </c>
      <c r="BO60" s="64">
        <f>IFERROR(1/J60*(X60/H60),"0")</f>
        <v>0.11574074074074073</v>
      </c>
      <c r="BP60" s="64">
        <f>IFERROR(1/J60*(Y60/H60),"0")</f>
        <v>0.125</v>
      </c>
    </row>
    <row r="61" spans="1:68" ht="27" customHeight="1" x14ac:dyDescent="0.25">
      <c r="A61" s="54" t="s">
        <v>145</v>
      </c>
      <c r="B61" s="54" t="s">
        <v>146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148</v>
      </c>
      <c r="B62" s="54" t="s">
        <v>149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144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124</v>
      </c>
      <c r="M63" s="33" t="s">
        <v>97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144</v>
      </c>
      <c r="AG63" s="64"/>
      <c r="AJ63" s="68" t="s">
        <v>126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81</v>
      </c>
      <c r="X64" s="743">
        <f>IFERROR(X60/H60,"0")+IFERROR(X61/H61,"0")+IFERROR(X62/H62,"0")+IFERROR(X63/H63,"0")</f>
        <v>7.4074074074074066</v>
      </c>
      <c r="Y64" s="743">
        <f>IFERROR(Y60/H60,"0")+IFERROR(Y61/H61,"0")+IFERROR(Y62/H62,"0")+IFERROR(Y63/H63,"0")</f>
        <v>8</v>
      </c>
      <c r="Z64" s="743">
        <f>IFERROR(IF(Z60="",0,Z60),"0")+IFERROR(IF(Z61="",0,Z61),"0")+IFERROR(IF(Z62="",0,Z62),"0")+IFERROR(IF(Z63="",0,Z63),"0")</f>
        <v>0.15184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80</v>
      </c>
      <c r="Q65" s="751"/>
      <c r="R65" s="751"/>
      <c r="S65" s="751"/>
      <c r="T65" s="751"/>
      <c r="U65" s="751"/>
      <c r="V65" s="752"/>
      <c r="W65" s="37" t="s">
        <v>69</v>
      </c>
      <c r="X65" s="743">
        <f>IFERROR(SUM(X60:X63),"0")</f>
        <v>80</v>
      </c>
      <c r="Y65" s="743">
        <f>IFERROR(SUM(Y60:Y63),"0")</f>
        <v>86.4</v>
      </c>
      <c r="Z65" s="37"/>
      <c r="AA65" s="744"/>
      <c r="AB65" s="744"/>
      <c r="AC65" s="744"/>
    </row>
    <row r="66" spans="1:68" ht="14.25" customHeight="1" x14ac:dyDescent="0.25">
      <c r="A66" s="761" t="s">
        <v>152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153</v>
      </c>
      <c r="B67" s="54" t="s">
        <v>154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158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166</v>
      </c>
      <c r="B72" s="54" t="s">
        <v>167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161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80</v>
      </c>
      <c r="Q74" s="751"/>
      <c r="R74" s="751"/>
      <c r="S74" s="751"/>
      <c r="T74" s="751"/>
      <c r="U74" s="751"/>
      <c r="V74" s="752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64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168</v>
      </c>
      <c r="B76" s="54" t="s">
        <v>169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170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171</v>
      </c>
      <c r="B77" s="54" t="s">
        <v>172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174</v>
      </c>
      <c r="B78" s="54" t="s">
        <v>175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177</v>
      </c>
      <c r="B79" s="54" t="s">
        <v>178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170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179</v>
      </c>
      <c r="B80" s="54" t="s">
        <v>180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173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181</v>
      </c>
      <c r="B81" s="54" t="s">
        <v>182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176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80</v>
      </c>
      <c r="Q83" s="751"/>
      <c r="R83" s="751"/>
      <c r="S83" s="751"/>
      <c r="T83" s="751"/>
      <c r="U83" s="751"/>
      <c r="V83" s="752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183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184</v>
      </c>
      <c r="B85" s="54" t="s">
        <v>185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184</v>
      </c>
      <c r="B86" s="54" t="s">
        <v>187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188</v>
      </c>
      <c r="B87" s="54" t="s">
        <v>189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80</v>
      </c>
      <c r="Q89" s="751"/>
      <c r="R89" s="751"/>
      <c r="S89" s="751"/>
      <c r="T89" s="751"/>
      <c r="U89" s="751"/>
      <c r="V89" s="752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191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90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192</v>
      </c>
      <c r="B92" s="54" t="s">
        <v>193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137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100</v>
      </c>
      <c r="Y92" s="742">
        <f>IFERROR(IF(X92="",0,CEILING((X92/$H92),1)*$H92),"")</f>
        <v>108</v>
      </c>
      <c r="Z92" s="36">
        <f>IFERROR(IF(Y92=0,"",ROUNDUP(Y92/H92,0)*0.01898),"")</f>
        <v>0.1898</v>
      </c>
      <c r="AA92" s="56"/>
      <c r="AB92" s="57"/>
      <c r="AC92" s="147" t="s">
        <v>194</v>
      </c>
      <c r="AG92" s="64"/>
      <c r="AJ92" s="68"/>
      <c r="AK92" s="68">
        <v>0</v>
      </c>
      <c r="BB92" s="148" t="s">
        <v>1</v>
      </c>
      <c r="BM92" s="64">
        <f>IFERROR(X92*I92/H92,"0")</f>
        <v>104.02777777777777</v>
      </c>
      <c r="BN92" s="64">
        <f>IFERROR(Y92*I92/H92,"0")</f>
        <v>112.34999999999998</v>
      </c>
      <c r="BO92" s="64">
        <f>IFERROR(1/J92*(X92/H92),"0")</f>
        <v>0.14467592592592593</v>
      </c>
      <c r="BP92" s="64">
        <f>IFERROR(1/J92*(Y92/H92),"0")</f>
        <v>0.15625</v>
      </c>
    </row>
    <row r="93" spans="1:68" ht="16.5" customHeight="1" x14ac:dyDescent="0.25">
      <c r="A93" s="54" t="s">
        <v>195</v>
      </c>
      <c r="B93" s="54" t="s">
        <v>196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194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197</v>
      </c>
      <c r="B94" s="54" t="s">
        <v>198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137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69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199</v>
      </c>
      <c r="AG94" s="64"/>
      <c r="AJ94" s="68" t="s">
        <v>108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81</v>
      </c>
      <c r="X95" s="743">
        <f>IFERROR(X92/H92,"0")+IFERROR(X93/H93,"0")+IFERROR(X94/H94,"0")</f>
        <v>9.2592592592592595</v>
      </c>
      <c r="Y95" s="743">
        <f>IFERROR(Y92/H92,"0")+IFERROR(Y93/H93,"0")+IFERROR(Y94/H94,"0")</f>
        <v>10</v>
      </c>
      <c r="Z95" s="743">
        <f>IFERROR(IF(Z92="",0,Z92),"0")+IFERROR(IF(Z93="",0,Z93),"0")+IFERROR(IF(Z94="",0,Z94),"0")</f>
        <v>0.1898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80</v>
      </c>
      <c r="Q96" s="751"/>
      <c r="R96" s="751"/>
      <c r="S96" s="751"/>
      <c r="T96" s="751"/>
      <c r="U96" s="751"/>
      <c r="V96" s="752"/>
      <c r="W96" s="37" t="s">
        <v>69</v>
      </c>
      <c r="X96" s="743">
        <f>IFERROR(SUM(X92:X94),"0")</f>
        <v>100</v>
      </c>
      <c r="Y96" s="743">
        <f>IFERROR(SUM(Y92:Y94),"0")</f>
        <v>108</v>
      </c>
      <c r="Z96" s="37"/>
      <c r="AA96" s="744"/>
      <c r="AB96" s="744"/>
      <c r="AC96" s="744"/>
    </row>
    <row r="97" spans="1:68" ht="14.25" customHeight="1" x14ac:dyDescent="0.25">
      <c r="A97" s="761" t="s">
        <v>64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200</v>
      </c>
      <c r="B98" s="54" t="s">
        <v>201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200</v>
      </c>
      <c r="B99" s="54" t="s">
        <v>203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124</v>
      </c>
      <c r="M100" s="33" t="s">
        <v>94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202</v>
      </c>
      <c r="AG100" s="64"/>
      <c r="AJ100" s="68" t="s">
        <v>126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137</v>
      </c>
      <c r="N101" s="33"/>
      <c r="O101" s="32">
        <v>45</v>
      </c>
      <c r="P101" s="1084" t="s">
        <v>207</v>
      </c>
      <c r="Q101" s="748"/>
      <c r="R101" s="748"/>
      <c r="S101" s="748"/>
      <c r="T101" s="749"/>
      <c r="U101" s="34" t="s">
        <v>208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210</v>
      </c>
      <c r="B102" s="54" t="s">
        <v>211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212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213</v>
      </c>
      <c r="B103" s="54" t="s">
        <v>214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213</v>
      </c>
      <c r="B104" s="54" t="s">
        <v>215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5" t="s">
        <v>216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217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218</v>
      </c>
      <c r="B109" s="54" t="s">
        <v>219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220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221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220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222</v>
      </c>
      <c r="B111" s="54" t="s">
        <v>223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 t="s">
        <v>107</v>
      </c>
      <c r="M111" s="33" t="s">
        <v>94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220</v>
      </c>
      <c r="AG111" s="64"/>
      <c r="AJ111" s="68" t="s">
        <v>108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220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226</v>
      </c>
      <c r="B113" s="54" t="s">
        <v>227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220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141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228</v>
      </c>
      <c r="B117" s="54" t="s">
        <v>229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230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231</v>
      </c>
      <c r="B118" s="54" t="s">
        <v>232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230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233</v>
      </c>
      <c r="B119" s="54" t="s">
        <v>234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230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235</v>
      </c>
      <c r="B123" s="54" t="s">
        <v>236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237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235</v>
      </c>
      <c r="B124" s="54" t="s">
        <v>238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240</v>
      </c>
      <c r="B125" s="54" t="s">
        <v>241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243</v>
      </c>
      <c r="B126" s="54" t="s">
        <v>244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137</v>
      </c>
      <c r="N126" s="33"/>
      <c r="O126" s="32">
        <v>45</v>
      </c>
      <c r="P126" s="1157" t="s">
        <v>245</v>
      </c>
      <c r="Q126" s="748"/>
      <c r="R126" s="748"/>
      <c r="S126" s="748"/>
      <c r="T126" s="749"/>
      <c r="U126" s="34" t="s">
        <v>246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247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243</v>
      </c>
      <c r="B127" s="54" t="s">
        <v>248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249</v>
      </c>
      <c r="B128" s="54" t="s">
        <v>250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137</v>
      </c>
      <c r="N128" s="33"/>
      <c r="O128" s="32">
        <v>45</v>
      </c>
      <c r="P128" s="1104" t="s">
        <v>251</v>
      </c>
      <c r="Q128" s="748"/>
      <c r="R128" s="748"/>
      <c r="S128" s="748"/>
      <c r="T128" s="749"/>
      <c r="U128" s="34" t="s">
        <v>246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247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249</v>
      </c>
      <c r="B129" s="54" t="s">
        <v>252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124</v>
      </c>
      <c r="M129" s="33" t="s">
        <v>94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239</v>
      </c>
      <c r="AG129" s="64"/>
      <c r="AJ129" s="68" t="s">
        <v>126</v>
      </c>
      <c r="AK129" s="68">
        <v>491.4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253</v>
      </c>
      <c r="B130" s="54" t="s">
        <v>254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255</v>
      </c>
      <c r="B131" s="54" t="s">
        <v>256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257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80</v>
      </c>
      <c r="Q132" s="751"/>
      <c r="R132" s="751"/>
      <c r="S132" s="751"/>
      <c r="T132" s="751"/>
      <c r="U132" s="751"/>
      <c r="V132" s="752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80</v>
      </c>
      <c r="Q133" s="751"/>
      <c r="R133" s="751"/>
      <c r="S133" s="751"/>
      <c r="T133" s="751"/>
      <c r="U133" s="751"/>
      <c r="V133" s="752"/>
      <c r="W133" s="37" t="s">
        <v>69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183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258</v>
      </c>
      <c r="B135" s="54" t="s">
        <v>259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261</v>
      </c>
      <c r="B136" s="54" t="s">
        <v>262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69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263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80</v>
      </c>
      <c r="Q137" s="751"/>
      <c r="R137" s="751"/>
      <c r="S137" s="751"/>
      <c r="T137" s="751"/>
      <c r="U137" s="751"/>
      <c r="V137" s="752"/>
      <c r="W137" s="37" t="s">
        <v>81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80</v>
      </c>
      <c r="Q138" s="751"/>
      <c r="R138" s="751"/>
      <c r="S138" s="751"/>
      <c r="T138" s="751"/>
      <c r="U138" s="751"/>
      <c r="V138" s="752"/>
      <c r="W138" s="37" t="s">
        <v>69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264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90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265</v>
      </c>
      <c r="B141" s="54" t="s">
        <v>266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267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265</v>
      </c>
      <c r="B142" s="54" t="s">
        <v>268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267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80</v>
      </c>
      <c r="Q143" s="751"/>
      <c r="R143" s="751"/>
      <c r="S143" s="751"/>
      <c r="T143" s="751"/>
      <c r="U143" s="751"/>
      <c r="V143" s="752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80</v>
      </c>
      <c r="Q144" s="751"/>
      <c r="R144" s="751"/>
      <c r="S144" s="751"/>
      <c r="T144" s="751"/>
      <c r="U144" s="751"/>
      <c r="V144" s="752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152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269</v>
      </c>
      <c r="B146" s="54" t="s">
        <v>270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69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80</v>
      </c>
      <c r="Q148" s="751"/>
      <c r="R148" s="751"/>
      <c r="S148" s="751"/>
      <c r="T148" s="751"/>
      <c r="U148" s="751"/>
      <c r="V148" s="752"/>
      <c r="W148" s="37" t="s">
        <v>81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80</v>
      </c>
      <c r="Q149" s="751"/>
      <c r="R149" s="751"/>
      <c r="S149" s="751"/>
      <c r="T149" s="751"/>
      <c r="U149" s="751"/>
      <c r="V149" s="752"/>
      <c r="W149" s="37" t="s">
        <v>69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64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273</v>
      </c>
      <c r="B151" s="54" t="s">
        <v>274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267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273</v>
      </c>
      <c r="B152" s="54" t="s">
        <v>275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69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267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80</v>
      </c>
      <c r="Q153" s="751"/>
      <c r="R153" s="751"/>
      <c r="S153" s="751"/>
      <c r="T153" s="751"/>
      <c r="U153" s="751"/>
      <c r="V153" s="752"/>
      <c r="W153" s="37" t="s">
        <v>81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80</v>
      </c>
      <c r="Q154" s="751"/>
      <c r="R154" s="751"/>
      <c r="S154" s="751"/>
      <c r="T154" s="751"/>
      <c r="U154" s="751"/>
      <c r="V154" s="752"/>
      <c r="W154" s="37" t="s">
        <v>69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88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90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276</v>
      </c>
      <c r="B157" s="54" t="s">
        <v>277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278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80</v>
      </c>
      <c r="Q158" s="751"/>
      <c r="R158" s="751"/>
      <c r="S158" s="751"/>
      <c r="T158" s="751"/>
      <c r="U158" s="751"/>
      <c r="V158" s="752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80</v>
      </c>
      <c r="Q159" s="751"/>
      <c r="R159" s="751"/>
      <c r="S159" s="751"/>
      <c r="T159" s="751"/>
      <c r="U159" s="751"/>
      <c r="V159" s="752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152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279</v>
      </c>
      <c r="B161" s="54" t="s">
        <v>280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281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282</v>
      </c>
      <c r="B162" s="54" t="s">
        <v>283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285</v>
      </c>
      <c r="B163" s="54" t="s">
        <v>286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288</v>
      </c>
      <c r="B164" s="54" t="s">
        <v>289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284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290</v>
      </c>
      <c r="B165" s="54" t="s">
        <v>291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287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80</v>
      </c>
      <c r="Q166" s="751"/>
      <c r="R166" s="751"/>
      <c r="S166" s="751"/>
      <c r="T166" s="751"/>
      <c r="U166" s="751"/>
      <c r="V166" s="752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80</v>
      </c>
      <c r="Q167" s="751"/>
      <c r="R167" s="751"/>
      <c r="S167" s="751"/>
      <c r="T167" s="751"/>
      <c r="U167" s="751"/>
      <c r="V167" s="752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64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292</v>
      </c>
      <c r="B169" s="54" t="s">
        <v>293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297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80</v>
      </c>
      <c r="Q171" s="751"/>
      <c r="R171" s="751"/>
      <c r="S171" s="751"/>
      <c r="T171" s="751"/>
      <c r="U171" s="751"/>
      <c r="V171" s="752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80</v>
      </c>
      <c r="Q172" s="751"/>
      <c r="R172" s="751"/>
      <c r="S172" s="751"/>
      <c r="T172" s="751"/>
      <c r="U172" s="751"/>
      <c r="V172" s="752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298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299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141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300</v>
      </c>
      <c r="B176" s="54" t="s">
        <v>301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302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80</v>
      </c>
      <c r="Q177" s="751"/>
      <c r="R177" s="751"/>
      <c r="S177" s="751"/>
      <c r="T177" s="751"/>
      <c r="U177" s="751"/>
      <c r="V177" s="752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80</v>
      </c>
      <c r="Q178" s="751"/>
      <c r="R178" s="751"/>
      <c r="S178" s="751"/>
      <c r="T178" s="751"/>
      <c r="U178" s="751"/>
      <c r="V178" s="752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152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303</v>
      </c>
      <c r="B180" s="54" t="s">
        <v>304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306</v>
      </c>
      <c r="B181" s="54" t="s">
        <v>307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311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314</v>
      </c>
      <c r="B184" s="54" t="s">
        <v>315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316</v>
      </c>
      <c r="B185" s="54" t="s">
        <v>317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311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318</v>
      </c>
      <c r="B186" s="54" t="s">
        <v>319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311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322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80</v>
      </c>
      <c r="Q189" s="751"/>
      <c r="R189" s="751"/>
      <c r="S189" s="751"/>
      <c r="T189" s="751"/>
      <c r="U189" s="751"/>
      <c r="V189" s="752"/>
      <c r="W189" s="37" t="s">
        <v>69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323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90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324</v>
      </c>
      <c r="B192" s="54" t="s">
        <v>325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326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326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80</v>
      </c>
      <c r="Q195" s="751"/>
      <c r="R195" s="751"/>
      <c r="S195" s="751"/>
      <c r="T195" s="751"/>
      <c r="U195" s="751"/>
      <c r="V195" s="752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141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329</v>
      </c>
      <c r="B197" s="54" t="s">
        <v>330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331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332</v>
      </c>
      <c r="B198" s="54" t="s">
        <v>333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331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80</v>
      </c>
      <c r="Q200" s="751"/>
      <c r="R200" s="751"/>
      <c r="S200" s="751"/>
      <c r="T200" s="751"/>
      <c r="U200" s="751"/>
      <c r="V200" s="752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152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334</v>
      </c>
      <c r="B202" s="54" t="s">
        <v>335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343</v>
      </c>
      <c r="B205" s="54" t="s">
        <v>344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346</v>
      </c>
      <c r="B206" s="54" t="s">
        <v>347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348</v>
      </c>
      <c r="B207" s="54" t="s">
        <v>349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350</v>
      </c>
      <c r="B208" s="54" t="s">
        <v>351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352</v>
      </c>
      <c r="B209" s="54" t="s">
        <v>353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69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80</v>
      </c>
      <c r="Q211" s="751"/>
      <c r="R211" s="751"/>
      <c r="S211" s="751"/>
      <c r="T211" s="751"/>
      <c r="U211" s="751"/>
      <c r="V211" s="752"/>
      <c r="W211" s="37" t="s">
        <v>69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64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354</v>
      </c>
      <c r="B213" s="54" t="s">
        <v>355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357</v>
      </c>
      <c r="B214" s="54" t="s">
        <v>358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137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363</v>
      </c>
      <c r="B216" s="54" t="s">
        <v>364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137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370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365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365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377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382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customHeight="1" x14ac:dyDescent="0.25">
      <c r="A226" s="761" t="s">
        <v>183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383</v>
      </c>
      <c r="B227" s="54" t="s">
        <v>384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137</v>
      </c>
      <c r="N227" s="33"/>
      <c r="O227" s="32">
        <v>30</v>
      </c>
      <c r="P227" s="1048" t="s">
        <v>385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386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389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137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393</v>
      </c>
      <c r="B230" s="54" t="s">
        <v>394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395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396</v>
      </c>
      <c r="B235" s="54" t="s">
        <v>397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396</v>
      </c>
      <c r="B236" s="54" t="s">
        <v>399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400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401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402</v>
      </c>
      <c r="B237" s="54" t="s">
        <v>403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404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405</v>
      </c>
      <c r="B239" s="54" t="s">
        <v>408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400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401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404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413</v>
      </c>
      <c r="B242" s="54" t="s">
        <v>414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415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416</v>
      </c>
      <c r="B247" s="54" t="s">
        <v>417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400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418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420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421</v>
      </c>
      <c r="B249" s="54" t="s">
        <v>422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423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426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424</v>
      </c>
      <c r="B251" s="54" t="s">
        <v>427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400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418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428</v>
      </c>
      <c r="B252" s="54" t="s">
        <v>429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420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430</v>
      </c>
      <c r="B253" s="54" t="s">
        <v>431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432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423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141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437</v>
      </c>
      <c r="B259" s="54" t="s">
        <v>438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440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441</v>
      </c>
      <c r="B264" s="54" t="s">
        <v>442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443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444</v>
      </c>
      <c r="B265" s="54" t="s">
        <v>445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446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444</v>
      </c>
      <c r="B266" s="54" t="s">
        <v>447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400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448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449</v>
      </c>
      <c r="B267" s="54" t="s">
        <v>450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451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452</v>
      </c>
      <c r="B268" s="54" t="s">
        <v>453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454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455</v>
      </c>
      <c r="B269" s="54" t="s">
        <v>456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457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458</v>
      </c>
      <c r="B270" s="54" t="s">
        <v>459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460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461</v>
      </c>
      <c r="B271" s="54" t="s">
        <v>462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463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464</v>
      </c>
      <c r="B272" s="54" t="s">
        <v>465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466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467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468</v>
      </c>
      <c r="B277" s="54" t="s">
        <v>469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470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471</v>
      </c>
      <c r="B282" s="54" t="s">
        <v>472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473</v>
      </c>
      <c r="B283" s="54" t="s">
        <v>474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475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476</v>
      </c>
      <c r="B284" s="54" t="s">
        <v>477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478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479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480</v>
      </c>
      <c r="B289" s="54" t="s">
        <v>481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482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483</v>
      </c>
      <c r="B290" s="54" t="s">
        <v>484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485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486</v>
      </c>
      <c r="B291" s="54" t="s">
        <v>487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488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137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491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492</v>
      </c>
      <c r="B293" s="54" t="s">
        <v>493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482</v>
      </c>
      <c r="AG293" s="64"/>
      <c r="AJ293" s="68" t="s">
        <v>108</v>
      </c>
      <c r="AK293" s="68">
        <v>33.6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494</v>
      </c>
      <c r="B294" s="54" t="s">
        <v>495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496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497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498</v>
      </c>
      <c r="B299" s="54" t="s">
        <v>499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500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152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501</v>
      </c>
      <c r="B303" s="54" t="s">
        <v>502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503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504</v>
      </c>
      <c r="B307" s="54" t="s">
        <v>505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137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506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507</v>
      </c>
      <c r="B308" s="54" t="s">
        <v>508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509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510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511</v>
      </c>
      <c r="B313" s="54" t="s">
        <v>512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513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152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514</v>
      </c>
      <c r="B317" s="54" t="s">
        <v>515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516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517</v>
      </c>
      <c r="B321" s="54" t="s">
        <v>518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519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520</v>
      </c>
      <c r="B322" s="54" t="s">
        <v>521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522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523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524</v>
      </c>
      <c r="B327" s="54" t="s">
        <v>525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152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528</v>
      </c>
      <c r="B332" s="54" t="s">
        <v>529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530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531</v>
      </c>
      <c r="B333" s="54" t="s">
        <v>532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530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533</v>
      </c>
      <c r="B337" s="54" t="s">
        <v>534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535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536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537</v>
      </c>
      <c r="B342" s="54" t="s">
        <v>538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539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540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541</v>
      </c>
      <c r="B347" s="54" t="s">
        <v>542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543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544</v>
      </c>
      <c r="B348" s="54" t="s">
        <v>545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400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546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544</v>
      </c>
      <c r="B349" s="54" t="s">
        <v>547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124</v>
      </c>
      <c r="M349" s="33" t="s">
        <v>94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100</v>
      </c>
      <c r="Y349" s="742">
        <f t="shared" si="67"/>
        <v>108</v>
      </c>
      <c r="Z349" s="36">
        <f>IFERROR(IF(Y349=0,"",ROUNDUP(Y349/H349,0)*0.01898),"")</f>
        <v>0.1898</v>
      </c>
      <c r="AA349" s="56"/>
      <c r="AB349" s="57"/>
      <c r="AC349" s="411" t="s">
        <v>548</v>
      </c>
      <c r="AG349" s="64"/>
      <c r="AJ349" s="68" t="s">
        <v>126</v>
      </c>
      <c r="AK349" s="68">
        <v>691.2</v>
      </c>
      <c r="BB349" s="412" t="s">
        <v>1</v>
      </c>
      <c r="BM349" s="64">
        <f t="shared" si="68"/>
        <v>104.02777777777777</v>
      </c>
      <c r="BN349" s="64">
        <f t="shared" si="69"/>
        <v>112.34999999999998</v>
      </c>
      <c r="BO349" s="64">
        <f t="shared" si="70"/>
        <v>0.14467592592592593</v>
      </c>
      <c r="BP349" s="64">
        <f t="shared" si="71"/>
        <v>0.15625</v>
      </c>
    </row>
    <row r="350" spans="1:68" ht="37.5" customHeight="1" x14ac:dyDescent="0.25">
      <c r="A350" s="54" t="s">
        <v>549</v>
      </c>
      <c r="B350" s="54" t="s">
        <v>550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552</v>
      </c>
      <c r="B351" s="54" t="s">
        <v>553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555</v>
      </c>
      <c r="B352" s="54" t="s">
        <v>556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558</v>
      </c>
      <c r="B353" s="54" t="s">
        <v>559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9.2592592592592595</v>
      </c>
      <c r="Y355" s="743">
        <f>IFERROR(Y347/H347,"0")+IFERROR(Y348/H348,"0")+IFERROR(Y349/H349,"0")+IFERROR(Y350/H350,"0")+IFERROR(Y351/H351,"0")+IFERROR(Y352/H352,"0")+IFERROR(Y353/H353,"0")+IFERROR(Y354/H354,"0")</f>
        <v>10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0.1898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100</v>
      </c>
      <c r="Y356" s="743">
        <f>IFERROR(SUM(Y347:Y354),"0")</f>
        <v>108</v>
      </c>
      <c r="Z356" s="37"/>
      <c r="AA356" s="744"/>
      <c r="AB356" s="744"/>
      <c r="AC356" s="744"/>
    </row>
    <row r="357" spans="1:68" ht="14.25" customHeight="1" x14ac:dyDescent="0.25">
      <c r="A357" s="761" t="s">
        <v>152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563</v>
      </c>
      <c r="B358" s="54" t="s">
        <v>564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140</v>
      </c>
      <c r="Y358" s="742">
        <f>IFERROR(IF(X358="",0,CEILING((X358/$H358),1)*$H358),"")</f>
        <v>142.80000000000001</v>
      </c>
      <c r="Z358" s="36">
        <f>IFERROR(IF(Y358=0,"",ROUNDUP(Y358/H358,0)*0.00902),"")</f>
        <v>0.30668000000000001</v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148.99999999999997</v>
      </c>
      <c r="BN358" s="64">
        <f>IFERROR(Y358*I358/H358,"0")</f>
        <v>151.97999999999999</v>
      </c>
      <c r="BO358" s="64">
        <f>IFERROR(1/J358*(X358/H358),"0")</f>
        <v>0.25252525252525249</v>
      </c>
      <c r="BP358" s="64">
        <f>IFERROR(1/J358*(Y358/H358),"0")</f>
        <v>0.25757575757575757</v>
      </c>
    </row>
    <row r="359" spans="1:68" ht="27" customHeight="1" x14ac:dyDescent="0.25">
      <c r="A359" s="54" t="s">
        <v>566</v>
      </c>
      <c r="B359" s="54" t="s">
        <v>567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40</v>
      </c>
      <c r="Y359" s="742">
        <f>IFERROR(IF(X359="",0,CEILING((X359/$H359),1)*$H359),"")</f>
        <v>42</v>
      </c>
      <c r="Z359" s="36">
        <f>IFERROR(IF(Y359=0,"",ROUNDUP(Y359/H359,0)*0.00902),"")</f>
        <v>9.0200000000000002E-2</v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42.571428571428562</v>
      </c>
      <c r="BN359" s="64">
        <f>IFERROR(Y359*I359/H359,"0")</f>
        <v>44.699999999999996</v>
      </c>
      <c r="BO359" s="64">
        <f>IFERROR(1/J359*(X359/H359),"0")</f>
        <v>7.2150072150072145E-2</v>
      </c>
      <c r="BP359" s="64">
        <f>IFERROR(1/J359*(Y359/H359),"0")</f>
        <v>7.575757575757576E-2</v>
      </c>
    </row>
    <row r="360" spans="1:68" ht="27" customHeight="1" x14ac:dyDescent="0.25">
      <c r="A360" s="54" t="s">
        <v>569</v>
      </c>
      <c r="B360" s="54" t="s">
        <v>570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572</v>
      </c>
      <c r="B361" s="54" t="s">
        <v>573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42.857142857142854</v>
      </c>
      <c r="Y362" s="743">
        <f>IFERROR(Y358/H358,"0")+IFERROR(Y359/H359,"0")+IFERROR(Y360/H360,"0")+IFERROR(Y361/H361,"0")</f>
        <v>44</v>
      </c>
      <c r="Z362" s="743">
        <f>IFERROR(IF(Z358="",0,Z358),"0")+IFERROR(IF(Z359="",0,Z359),"0")+IFERROR(IF(Z360="",0,Z360),"0")+IFERROR(IF(Z361="",0,Z361),"0")</f>
        <v>0.39688000000000001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180</v>
      </c>
      <c r="Y363" s="743">
        <f>IFERROR(SUM(Y358:Y361),"0")</f>
        <v>184.8</v>
      </c>
      <c r="Z363" s="37"/>
      <c r="AA363" s="744"/>
      <c r="AB363" s="744"/>
      <c r="AC363" s="744"/>
    </row>
    <row r="364" spans="1:68" ht="14.25" customHeight="1" x14ac:dyDescent="0.25">
      <c r="A364" s="761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900</v>
      </c>
      <c r="Y365" s="742">
        <f t="shared" ref="Y365:Y370" si="72">IFERROR(IF(X365="",0,CEILING((X365/$H365),1)*$H365),"")</f>
        <v>904.8</v>
      </c>
      <c r="Z365" s="36">
        <f>IFERROR(IF(Y365=0,"",ROUNDUP(Y365/H365,0)*0.01898),"")</f>
        <v>2.2016800000000001</v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959.19230769230785</v>
      </c>
      <c r="BN365" s="64">
        <f t="shared" ref="BN365:BN370" si="74">IFERROR(Y365*I365/H365,"0")</f>
        <v>964.30799999999999</v>
      </c>
      <c r="BO365" s="64">
        <f t="shared" ref="BO365:BO370" si="75">IFERROR(1/J365*(X365/H365),"0")</f>
        <v>1.8028846153846154</v>
      </c>
      <c r="BP365" s="64">
        <f t="shared" ref="BP365:BP370" si="76">IFERROR(1/J365*(Y365/H365),"0")</f>
        <v>1.8125</v>
      </c>
    </row>
    <row r="366" spans="1:68" ht="27" customHeight="1" x14ac:dyDescent="0.25">
      <c r="A366" s="54" t="s">
        <v>577</v>
      </c>
      <c r="B366" s="54" t="s">
        <v>578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580</v>
      </c>
      <c r="B367" s="54" t="s">
        <v>581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137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115.38461538461539</v>
      </c>
      <c r="Y371" s="743">
        <f>IFERROR(Y365/H365,"0")+IFERROR(Y366/H366,"0")+IFERROR(Y367/H367,"0")+IFERROR(Y368/H368,"0")+IFERROR(Y369/H369,"0")+IFERROR(Y370/H370,"0")</f>
        <v>116</v>
      </c>
      <c r="Z371" s="743">
        <f>IFERROR(IF(Z365="",0,Z365),"0")+IFERROR(IF(Z366="",0,Z366),"0")+IFERROR(IF(Z367="",0,Z367),"0")+IFERROR(IF(Z368="",0,Z368),"0")+IFERROR(IF(Z369="",0,Z369),"0")+IFERROR(IF(Z370="",0,Z370),"0")</f>
        <v>2.2016800000000001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900</v>
      </c>
      <c r="Y372" s="743">
        <f>IFERROR(SUM(Y365:Y370),"0")</f>
        <v>904.8</v>
      </c>
      <c r="Z372" s="37"/>
      <c r="AA372" s="744"/>
      <c r="AB372" s="744"/>
      <c r="AC372" s="744"/>
    </row>
    <row r="373" spans="1:68" ht="14.25" customHeight="1" x14ac:dyDescent="0.25">
      <c r="A373" s="761" t="s">
        <v>183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598</v>
      </c>
      <c r="B376" s="54" t="s">
        <v>599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137</v>
      </c>
      <c r="N376" s="33"/>
      <c r="O376" s="32">
        <v>30</v>
      </c>
      <c r="P376" s="894" t="s">
        <v>600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602</v>
      </c>
      <c r="B380" s="54" t="s">
        <v>603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3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152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137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636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124</v>
      </c>
      <c r="M406" s="33" t="s">
        <v>68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90</v>
      </c>
      <c r="Y406" s="742">
        <f t="shared" ref="Y406:Y415" si="77">IFERROR(IF(X406="",0,CEILING((X406/$H406),1)*$H406),"")</f>
        <v>90</v>
      </c>
      <c r="Z406" s="36">
        <f>IFERROR(IF(Y406=0,"",ROUNDUP(Y406/H406,0)*0.02175),"")</f>
        <v>0.1305</v>
      </c>
      <c r="AA406" s="56"/>
      <c r="AB406" s="57"/>
      <c r="AC406" s="471" t="s">
        <v>640</v>
      </c>
      <c r="AG406" s="64"/>
      <c r="AJ406" s="68" t="s">
        <v>126</v>
      </c>
      <c r="AK406" s="68">
        <v>720</v>
      </c>
      <c r="BB406" s="472" t="s">
        <v>1</v>
      </c>
      <c r="BM406" s="64">
        <f t="shared" ref="BM406:BM415" si="78">IFERROR(X406*I406/H406,"0")</f>
        <v>92.88000000000001</v>
      </c>
      <c r="BN406" s="64">
        <f t="shared" ref="BN406:BN415" si="79">IFERROR(Y406*I406/H406,"0")</f>
        <v>92.88000000000001</v>
      </c>
      <c r="BO406" s="64">
        <f t="shared" ref="BO406:BO415" si="80">IFERROR(1/J406*(X406/H406),"0")</f>
        <v>0.125</v>
      </c>
      <c r="BP406" s="64">
        <f t="shared" ref="BP406:BP415" si="81">IFERROR(1/J406*(Y406/H406),"0")</f>
        <v>0.125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400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124</v>
      </c>
      <c r="M408" s="33" t="s">
        <v>68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126</v>
      </c>
      <c r="AK408" s="68">
        <v>720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400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124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126</v>
      </c>
      <c r="AK410" s="68">
        <v>720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400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137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500</v>
      </c>
      <c r="Y412" s="742">
        <f t="shared" si="77"/>
        <v>510</v>
      </c>
      <c r="Z412" s="36">
        <f>IFERROR(IF(Y412=0,"",ROUNDUP(Y412/H412,0)*0.02175),"")</f>
        <v>0.73949999999999994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516</v>
      </c>
      <c r="BN412" s="64">
        <f t="shared" si="79"/>
        <v>526.32000000000005</v>
      </c>
      <c r="BO412" s="64">
        <f t="shared" si="80"/>
        <v>0.69444444444444442</v>
      </c>
      <c r="BP412" s="64">
        <f t="shared" si="81"/>
        <v>0.70833333333333326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39.333333333333336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40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0.86999999999999988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590</v>
      </c>
      <c r="Y417" s="743">
        <f>IFERROR(SUM(Y406:Y415),"0")</f>
        <v>600</v>
      </c>
      <c r="Z417" s="37"/>
      <c r="AA417" s="744"/>
      <c r="AB417" s="744"/>
      <c r="AC417" s="744"/>
    </row>
    <row r="418" spans="1:68" ht="14.25" customHeight="1" x14ac:dyDescent="0.25">
      <c r="A418" s="761" t="s">
        <v>141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124</v>
      </c>
      <c r="M419" s="33" t="s">
        <v>97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663</v>
      </c>
      <c r="AG419" s="64"/>
      <c r="AJ419" s="68" t="s">
        <v>126</v>
      </c>
      <c r="AK419" s="68">
        <v>720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33.333333333333336</v>
      </c>
      <c r="Y421" s="743">
        <f>IFERROR(Y419/H419,"0")+IFERROR(Y420/H420,"0")</f>
        <v>34</v>
      </c>
      <c r="Z421" s="743">
        <f>IFERROR(IF(Z419="",0,Z419),"0")+IFERROR(IF(Z420="",0,Z420),"0")</f>
        <v>0.73949999999999994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500</v>
      </c>
      <c r="Y422" s="743">
        <f>IFERROR(SUM(Y419:Y420),"0")</f>
        <v>510</v>
      </c>
      <c r="Z422" s="37"/>
      <c r="AA422" s="744"/>
      <c r="AB422" s="744"/>
      <c r="AC422" s="744"/>
    </row>
    <row r="423" spans="1:68" ht="14.25" customHeight="1" x14ac:dyDescent="0.25">
      <c r="A423" s="761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8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183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77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152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5" t="s">
        <v>704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712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183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6" t="s">
        <v>719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721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722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152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1" t="s">
        <v>725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5" t="s">
        <v>729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56" t="s">
        <v>729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09" t="s">
        <v>734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1" t="s">
        <v>739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43" t="s">
        <v>744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742</v>
      </c>
      <c r="B472" s="54" t="s">
        <v>746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49" t="s">
        <v>753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759</v>
      </c>
      <c r="B478" s="54" t="s">
        <v>760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759</v>
      </c>
      <c r="B479" s="54" t="s">
        <v>762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73" t="s">
        <v>763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764</v>
      </c>
      <c r="B483" s="54" t="s">
        <v>765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767</v>
      </c>
      <c r="B484" s="54" t="s">
        <v>768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770</v>
      </c>
      <c r="B488" s="54" t="s">
        <v>771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775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141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776</v>
      </c>
      <c r="B493" s="54" t="s">
        <v>777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152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779</v>
      </c>
      <c r="B497" s="54" t="s">
        <v>780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8" t="s">
        <v>781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783</v>
      </c>
      <c r="B498" s="54" t="s">
        <v>784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786</v>
      </c>
      <c r="B499" s="54" t="s">
        <v>787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36" t="s">
        <v>788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792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152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793</v>
      </c>
      <c r="B505" s="54" t="s">
        <v>794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796</v>
      </c>
      <c r="B506" s="54" t="s">
        <v>797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3" t="s">
        <v>798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804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152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805</v>
      </c>
      <c r="B512" s="54" t="s">
        <v>806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183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808</v>
      </c>
      <c r="B516" s="54" t="s">
        <v>809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811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811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90</v>
      </c>
      <c r="Y525" s="742">
        <f t="shared" si="93"/>
        <v>95.04</v>
      </c>
      <c r="Z525" s="36">
        <f t="shared" si="94"/>
        <v>0.21528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96.136363636363626</v>
      </c>
      <c r="BN525" s="64">
        <f t="shared" si="96"/>
        <v>101.52000000000001</v>
      </c>
      <c r="BO525" s="64">
        <f t="shared" si="97"/>
        <v>0.16389860139860138</v>
      </c>
      <c r="BP525" s="64">
        <f t="shared" si="98"/>
        <v>0.17307692307692307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130</v>
      </c>
      <c r="Y527" s="742">
        <f t="shared" si="93"/>
        <v>132</v>
      </c>
      <c r="Z527" s="36">
        <f t="shared" si="94"/>
        <v>0.29899999999999999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138.86363636363635</v>
      </c>
      <c r="BN527" s="64">
        <f t="shared" si="96"/>
        <v>140.99999999999997</v>
      </c>
      <c r="BO527" s="64">
        <f t="shared" si="97"/>
        <v>0.23674242424242425</v>
      </c>
      <c r="BP527" s="64">
        <f t="shared" si="98"/>
        <v>0.24038461538461539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20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00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11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850</v>
      </c>
      <c r="B537" s="54" t="s">
        <v>851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49" t="s">
        <v>852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41.666666666666664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43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0.51427999999999996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220</v>
      </c>
      <c r="Y539" s="743">
        <f>IFERROR(SUM(Y522:Y537),"0")</f>
        <v>227.04000000000002</v>
      </c>
      <c r="Z539" s="37"/>
      <c r="AA539" s="744"/>
      <c r="AB539" s="744"/>
      <c r="AC539" s="744"/>
    </row>
    <row r="540" spans="1:68" ht="14.25" customHeight="1" x14ac:dyDescent="0.25">
      <c r="A540" s="761" t="s">
        <v>141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50</v>
      </c>
      <c r="Y541" s="742">
        <f>IFERROR(IF(X541="",0,CEILING((X541/$H541),1)*$H541),"")</f>
        <v>52.800000000000004</v>
      </c>
      <c r="Z541" s="36">
        <f>IFERROR(IF(Y541=0,"",ROUNDUP(Y541/H541,0)*0.01196),"")</f>
        <v>0.1196</v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53.409090909090907</v>
      </c>
      <c r="BN541" s="64">
        <f>IFERROR(Y541*I541/H541,"0")</f>
        <v>56.400000000000006</v>
      </c>
      <c r="BO541" s="64">
        <f>IFERROR(1/J541*(X541/H541),"0")</f>
        <v>9.1054778554778545E-2</v>
      </c>
      <c r="BP541" s="64">
        <f>IFERROR(1/J541*(Y541/H541),"0")</f>
        <v>9.6153846153846159E-2</v>
      </c>
    </row>
    <row r="542" spans="1:68" ht="16.5" customHeight="1" x14ac:dyDescent="0.25">
      <c r="A542" s="54" t="s">
        <v>853</v>
      </c>
      <c r="B542" s="54" t="s">
        <v>856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6" t="s">
        <v>857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859</v>
      </c>
      <c r="B543" s="54" t="s">
        <v>860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862</v>
      </c>
      <c r="B544" s="54" t="s">
        <v>863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1" t="s">
        <v>864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9.4696969696969688</v>
      </c>
      <c r="Y545" s="743">
        <f>IFERROR(Y541/H541,"0")+IFERROR(Y542/H542,"0")+IFERROR(Y543/H543,"0")+IFERROR(Y544/H544,"0")</f>
        <v>10</v>
      </c>
      <c r="Z545" s="743">
        <f>IFERROR(IF(Z541="",0,Z541),"0")+IFERROR(IF(Z542="",0,Z542),"0")+IFERROR(IF(Z543="",0,Z543),"0")+IFERROR(IF(Z544="",0,Z544),"0")</f>
        <v>0.1196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50</v>
      </c>
      <c r="Y546" s="743">
        <f>IFERROR(SUM(Y541:Y544),"0")</f>
        <v>52.800000000000004</v>
      </c>
      <c r="Z546" s="37"/>
      <c r="AA546" s="744"/>
      <c r="AB546" s="744"/>
      <c r="AC546" s="744"/>
    </row>
    <row r="547" spans="1:68" ht="14.25" customHeight="1" x14ac:dyDescent="0.25">
      <c r="A547" s="761" t="s">
        <v>152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85" t="s">
        <v>867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869</v>
      </c>
      <c r="B549" s="54" t="s">
        <v>870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79" t="s">
        <v>871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2" t="s">
        <v>875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130</v>
      </c>
      <c r="Y550" s="742">
        <f t="shared" si="99"/>
        <v>132</v>
      </c>
      <c r="Z550" s="36">
        <f>IFERROR(IF(Y550=0,"",ROUNDUP(Y550/H550,0)*0.01196),"")</f>
        <v>0.29899999999999999</v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138.86363636363635</v>
      </c>
      <c r="BN550" s="64">
        <f t="shared" si="101"/>
        <v>140.99999999999997</v>
      </c>
      <c r="BO550" s="64">
        <f t="shared" si="102"/>
        <v>0.23674242424242425</v>
      </c>
      <c r="BP550" s="64">
        <f t="shared" si="103"/>
        <v>0.24038461538461539</v>
      </c>
    </row>
    <row r="551" spans="1:68" ht="27" customHeight="1" x14ac:dyDescent="0.25">
      <c r="A551" s="54" t="s">
        <v>877</v>
      </c>
      <c r="B551" s="54" t="s">
        <v>878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57" t="s">
        <v>879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797" t="s">
        <v>882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880</v>
      </c>
      <c r="B553" s="54" t="s">
        <v>883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38" t="s">
        <v>884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880</v>
      </c>
      <c r="B554" s="54" t="s">
        <v>885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887</v>
      </c>
      <c r="B556" s="54" t="s">
        <v>890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78" t="s">
        <v>891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892</v>
      </c>
      <c r="B558" s="54" t="s">
        <v>895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970" t="s">
        <v>896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892</v>
      </c>
      <c r="B559" s="54" t="s">
        <v>897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24.621212121212121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25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0.29899999999999999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130</v>
      </c>
      <c r="Y561" s="743">
        <f>IFERROR(SUM(Y548:Y559),"0")</f>
        <v>132</v>
      </c>
      <c r="Z561" s="37"/>
      <c r="AA561" s="744"/>
      <c r="AB561" s="744"/>
      <c r="AC561" s="744"/>
    </row>
    <row r="562" spans="1:68" ht="14.25" customHeight="1" x14ac:dyDescent="0.25">
      <c r="A562" s="761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898</v>
      </c>
      <c r="B563" s="54" t="s">
        <v>899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901</v>
      </c>
      <c r="B564" s="54" t="s">
        <v>902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904</v>
      </c>
      <c r="B565" s="54" t="s">
        <v>905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183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907</v>
      </c>
      <c r="B569" s="54" t="s">
        <v>908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910</v>
      </c>
      <c r="B570" s="54" t="s">
        <v>911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0" t="s">
        <v>912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913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913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914</v>
      </c>
      <c r="B576" s="54" t="s">
        <v>915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3" t="s">
        <v>917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919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919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920</v>
      </c>
      <c r="B582" s="54" t="s">
        <v>921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6" t="s">
        <v>922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9" t="s">
        <v>926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928</v>
      </c>
      <c r="B584" s="54" t="s">
        <v>929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74" t="s">
        <v>930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90</v>
      </c>
      <c r="Y584" s="742">
        <f t="shared" si="104"/>
        <v>96</v>
      </c>
      <c r="Z584" s="36">
        <f>IFERROR(IF(Y584=0,"",ROUNDUP(Y584/H584,0)*0.01898),"")</f>
        <v>0.15184</v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93.262500000000003</v>
      </c>
      <c r="BN584" s="64">
        <f t="shared" si="106"/>
        <v>99.48</v>
      </c>
      <c r="BO584" s="64">
        <f t="shared" si="107"/>
        <v>0.1171875</v>
      </c>
      <c r="BP584" s="64">
        <f t="shared" si="108"/>
        <v>0.125</v>
      </c>
    </row>
    <row r="585" spans="1:68" ht="27" customHeight="1" x14ac:dyDescent="0.25">
      <c r="A585" s="54" t="s">
        <v>932</v>
      </c>
      <c r="B585" s="54" t="s">
        <v>933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84" t="s">
        <v>934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936</v>
      </c>
      <c r="B586" s="54" t="s">
        <v>937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4" t="s">
        <v>938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939</v>
      </c>
      <c r="B587" s="54" t="s">
        <v>940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5" t="s">
        <v>941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942</v>
      </c>
      <c r="B588" s="54" t="s">
        <v>943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7" t="s">
        <v>944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7.5</v>
      </c>
      <c r="Y589" s="743">
        <f>IFERROR(Y582/H582,"0")+IFERROR(Y583/H583,"0")+IFERROR(Y584/H584,"0")+IFERROR(Y585/H585,"0")+IFERROR(Y586/H586,"0")+IFERROR(Y587/H587,"0")+IFERROR(Y588/H588,"0")</f>
        <v>8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0.15184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90</v>
      </c>
      <c r="Y590" s="743">
        <f>IFERROR(SUM(Y582:Y588),"0")</f>
        <v>96</v>
      </c>
      <c r="Z590" s="37"/>
      <c r="AA590" s="744"/>
      <c r="AB590" s="744"/>
      <c r="AC590" s="744"/>
    </row>
    <row r="591" spans="1:68" ht="14.25" customHeight="1" x14ac:dyDescent="0.25">
      <c r="A591" s="761" t="s">
        <v>141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945</v>
      </c>
      <c r="B592" s="54" t="s">
        <v>946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3" t="s">
        <v>947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949</v>
      </c>
      <c r="B593" s="54" t="s">
        <v>950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3" t="s">
        <v>951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952</v>
      </c>
      <c r="B594" s="54" t="s">
        <v>953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60" t="s">
        <v>954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956</v>
      </c>
      <c r="B595" s="54" t="s">
        <v>957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47" t="s">
        <v>958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152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959</v>
      </c>
      <c r="B599" s="54" t="s">
        <v>960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963</v>
      </c>
      <c r="B600" s="54" t="s">
        <v>964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9" t="s">
        <v>965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40</v>
      </c>
      <c r="Y600" s="742">
        <f t="shared" si="109"/>
        <v>42</v>
      </c>
      <c r="Z600" s="36">
        <f>IFERROR(IF(Y600=0,"",ROUNDUP(Y600/H600,0)*0.00902),"")</f>
        <v>9.0200000000000002E-2</v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42.571428571428562</v>
      </c>
      <c r="BN600" s="64">
        <f t="shared" si="111"/>
        <v>44.699999999999996</v>
      </c>
      <c r="BO600" s="64">
        <f t="shared" si="112"/>
        <v>7.2150072150072145E-2</v>
      </c>
      <c r="BP600" s="64">
        <f t="shared" si="113"/>
        <v>7.575757575757576E-2</v>
      </c>
    </row>
    <row r="601" spans="1:68" ht="27" customHeight="1" x14ac:dyDescent="0.25">
      <c r="A601" s="54" t="s">
        <v>967</v>
      </c>
      <c r="B601" s="54" t="s">
        <v>968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3" t="s">
        <v>969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971</v>
      </c>
      <c r="B602" s="54" t="s">
        <v>972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988" t="s">
        <v>973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975</v>
      </c>
      <c r="B603" s="54" t="s">
        <v>976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6" t="s">
        <v>977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996" t="s">
        <v>981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982</v>
      </c>
      <c r="B605" s="54" t="s">
        <v>983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5" t="s">
        <v>984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9.5238095238095237</v>
      </c>
      <c r="Y606" s="743">
        <f>IFERROR(Y599/H599,"0")+IFERROR(Y600/H600,"0")+IFERROR(Y601/H601,"0")+IFERROR(Y602/H602,"0")+IFERROR(Y603/H603,"0")+IFERROR(Y604/H604,"0")+IFERROR(Y605/H605,"0")</f>
        <v>10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9.0200000000000002E-2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40</v>
      </c>
      <c r="Y607" s="743">
        <f>IFERROR(SUM(Y599:Y605),"0")</f>
        <v>42</v>
      </c>
      <c r="Z607" s="37"/>
      <c r="AA607" s="744"/>
      <c r="AB607" s="744"/>
      <c r="AC607" s="744"/>
    </row>
    <row r="608" spans="1:68" ht="14.25" customHeight="1" x14ac:dyDescent="0.25">
      <c r="A608" s="761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2" t="s">
        <v>987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20</v>
      </c>
      <c r="Y609" s="742">
        <f>IFERROR(IF(X609="",0,CEILING((X609/$H609),1)*$H609),"")</f>
        <v>23.4</v>
      </c>
      <c r="Z609" s="36">
        <f>IFERROR(IF(Y609=0,"",ROUNDUP(Y609/H609,0)*0.01898),"")</f>
        <v>5.6940000000000004E-2</v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21.330769230769235</v>
      </c>
      <c r="BN609" s="64">
        <f>IFERROR(Y609*I609/H609,"0")</f>
        <v>24.957000000000001</v>
      </c>
      <c r="BO609" s="64">
        <f>IFERROR(1/J609*(X609/H609),"0")</f>
        <v>4.0064102564102567E-2</v>
      </c>
      <c r="BP609" s="64">
        <f>IFERROR(1/J609*(Y609/H609),"0")</f>
        <v>4.6875E-2</v>
      </c>
    </row>
    <row r="610" spans="1:68" ht="27" customHeight="1" x14ac:dyDescent="0.25">
      <c r="A610" s="54" t="s">
        <v>985</v>
      </c>
      <c r="B610" s="54" t="s">
        <v>989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2" t="s">
        <v>990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991</v>
      </c>
      <c r="B611" s="54" t="s">
        <v>992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82" t="s">
        <v>993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995</v>
      </c>
      <c r="B612" s="54" t="s">
        <v>996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137</v>
      </c>
      <c r="N612" s="33"/>
      <c r="O612" s="32">
        <v>45</v>
      </c>
      <c r="P612" s="990" t="s">
        <v>997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998</v>
      </c>
      <c r="B613" s="54" t="s">
        <v>999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137</v>
      </c>
      <c r="N613" s="33"/>
      <c r="O613" s="32">
        <v>45</v>
      </c>
      <c r="P613" s="758" t="s">
        <v>1000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2.5641025641025643</v>
      </c>
      <c r="Y614" s="743">
        <f>IFERROR(Y609/H609,"0")+IFERROR(Y610/H610,"0")+IFERROR(Y611/H611,"0")+IFERROR(Y612/H612,"0")+IFERROR(Y613/H613,"0")</f>
        <v>3</v>
      </c>
      <c r="Z614" s="743">
        <f>IFERROR(IF(Z609="",0,Z609),"0")+IFERROR(IF(Z610="",0,Z610),"0")+IFERROR(IF(Z611="",0,Z611),"0")+IFERROR(IF(Z612="",0,Z612),"0")+IFERROR(IF(Z613="",0,Z613),"0")</f>
        <v>5.6940000000000004E-2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20</v>
      </c>
      <c r="Y615" s="743">
        <f>IFERROR(SUM(Y609:Y613),"0")</f>
        <v>23.4</v>
      </c>
      <c r="Z615" s="37"/>
      <c r="AA615" s="744"/>
      <c r="AB615" s="744"/>
      <c r="AC615" s="744"/>
    </row>
    <row r="616" spans="1:68" ht="14.25" customHeight="1" x14ac:dyDescent="0.25">
      <c r="A616" s="761" t="s">
        <v>183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6" t="s">
        <v>1003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1001</v>
      </c>
      <c r="B618" s="54" t="s">
        <v>1005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3" t="s">
        <v>1006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1007</v>
      </c>
      <c r="B619" s="54" t="s">
        <v>1008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6" t="s">
        <v>1009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1007</v>
      </c>
      <c r="B620" s="54" t="s">
        <v>1011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9" t="s">
        <v>1012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1013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1014</v>
      </c>
      <c r="B625" s="54" t="s">
        <v>1015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1018</v>
      </c>
      <c r="B626" s="54" t="s">
        <v>1019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2" t="s">
        <v>1020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141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1022</v>
      </c>
      <c r="B630" s="54" t="s">
        <v>1023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04" t="s">
        <v>1024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152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1026</v>
      </c>
      <c r="B634" s="54" t="s">
        <v>1027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18" t="s">
        <v>1028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1030</v>
      </c>
      <c r="B638" s="54" t="s">
        <v>1031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8" t="s">
        <v>1032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1034</v>
      </c>
      <c r="B639" s="54" t="s">
        <v>1035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0" t="s">
        <v>1036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1038</v>
      </c>
      <c r="Q642" s="867"/>
      <c r="R642" s="867"/>
      <c r="S642" s="867"/>
      <c r="T642" s="867"/>
      <c r="U642" s="867"/>
      <c r="V642" s="868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3030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3107.6400000000003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1039</v>
      </c>
      <c r="Q643" s="867"/>
      <c r="R643" s="867"/>
      <c r="S643" s="867"/>
      <c r="T643" s="867"/>
      <c r="U643" s="867"/>
      <c r="V643" s="868"/>
      <c r="W643" s="37" t="s">
        <v>69</v>
      </c>
      <c r="X643" s="743">
        <f>IFERROR(SUM(BM22:BM639),"0")</f>
        <v>3182.5672724497726</v>
      </c>
      <c r="Y643" s="743">
        <f>IFERROR(SUM(BN22:BN639),"0")</f>
        <v>3263.8500000000004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1040</v>
      </c>
      <c r="Q644" s="867"/>
      <c r="R644" s="867"/>
      <c r="S644" s="867"/>
      <c r="T644" s="867"/>
      <c r="U644" s="867"/>
      <c r="V644" s="868"/>
      <c r="W644" s="37" t="s">
        <v>1041</v>
      </c>
      <c r="X644" s="38">
        <f>ROUNDUP(SUM(BO22:BO639),0)</f>
        <v>6</v>
      </c>
      <c r="Y644" s="38">
        <f>ROUNDUP(SUM(BP22:BP639),0)</f>
        <v>6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1042</v>
      </c>
      <c r="Q645" s="867"/>
      <c r="R645" s="867"/>
      <c r="S645" s="867"/>
      <c r="T645" s="867"/>
      <c r="U645" s="867"/>
      <c r="V645" s="868"/>
      <c r="W645" s="37" t="s">
        <v>69</v>
      </c>
      <c r="X645" s="743">
        <f>GrossWeightTotal+PalletQtyTotal*25</f>
        <v>3332.5672724497726</v>
      </c>
      <c r="Y645" s="743">
        <f>GrossWeightTotalR+PalletQtyTotalR*25</f>
        <v>3413.8500000000004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1043</v>
      </c>
      <c r="Q646" s="867"/>
      <c r="R646" s="867"/>
      <c r="S646" s="867"/>
      <c r="T646" s="867"/>
      <c r="U646" s="867"/>
      <c r="V646" s="868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354.9576164576165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364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1044</v>
      </c>
      <c r="Q647" s="867"/>
      <c r="R647" s="867"/>
      <c r="S647" s="867"/>
      <c r="T647" s="867"/>
      <c r="U647" s="867"/>
      <c r="V647" s="868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6.0283000000000007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2" t="s">
        <v>88</v>
      </c>
      <c r="D649" s="790"/>
      <c r="E649" s="790"/>
      <c r="F649" s="790"/>
      <c r="G649" s="790"/>
      <c r="H649" s="791"/>
      <c r="I649" s="762" t="s">
        <v>298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636</v>
      </c>
      <c r="Y649" s="791"/>
      <c r="Z649" s="762" t="s">
        <v>721</v>
      </c>
      <c r="AA649" s="790"/>
      <c r="AB649" s="790"/>
      <c r="AC649" s="791"/>
      <c r="AD649" s="738" t="s">
        <v>811</v>
      </c>
      <c r="AE649" s="738" t="s">
        <v>913</v>
      </c>
      <c r="AF649" s="762" t="s">
        <v>919</v>
      </c>
      <c r="AG649" s="791"/>
    </row>
    <row r="650" spans="1:33" ht="14.25" customHeight="1" thickTop="1" x14ac:dyDescent="0.2">
      <c r="A650" s="1007" t="s">
        <v>1047</v>
      </c>
      <c r="B650" s="762" t="s">
        <v>63</v>
      </c>
      <c r="C650" s="762" t="s">
        <v>89</v>
      </c>
      <c r="D650" s="762" t="s">
        <v>118</v>
      </c>
      <c r="E650" s="762" t="s">
        <v>191</v>
      </c>
      <c r="F650" s="762" t="s">
        <v>217</v>
      </c>
      <c r="G650" s="762" t="s">
        <v>264</v>
      </c>
      <c r="H650" s="762" t="s">
        <v>88</v>
      </c>
      <c r="I650" s="762" t="s">
        <v>299</v>
      </c>
      <c r="J650" s="762" t="s">
        <v>323</v>
      </c>
      <c r="K650" s="762" t="s">
        <v>395</v>
      </c>
      <c r="L650" s="762" t="s">
        <v>415</v>
      </c>
      <c r="M650" s="762" t="s">
        <v>440</v>
      </c>
      <c r="N650" s="739"/>
      <c r="O650" s="762" t="s">
        <v>467</v>
      </c>
      <c r="P650" s="762" t="s">
        <v>470</v>
      </c>
      <c r="Q650" s="762" t="s">
        <v>479</v>
      </c>
      <c r="R650" s="762" t="s">
        <v>497</v>
      </c>
      <c r="S650" s="762" t="s">
        <v>510</v>
      </c>
      <c r="T650" s="762" t="s">
        <v>523</v>
      </c>
      <c r="U650" s="762" t="s">
        <v>536</v>
      </c>
      <c r="V650" s="762" t="s">
        <v>540</v>
      </c>
      <c r="W650" s="762" t="s">
        <v>623</v>
      </c>
      <c r="X650" s="762" t="s">
        <v>637</v>
      </c>
      <c r="Y650" s="762" t="s">
        <v>678</v>
      </c>
      <c r="Z650" s="762" t="s">
        <v>722</v>
      </c>
      <c r="AA650" s="762" t="s">
        <v>775</v>
      </c>
      <c r="AB650" s="762" t="s">
        <v>792</v>
      </c>
      <c r="AC650" s="762" t="s">
        <v>804</v>
      </c>
      <c r="AD650" s="762" t="s">
        <v>811</v>
      </c>
      <c r="AE650" s="762" t="s">
        <v>913</v>
      </c>
      <c r="AF650" s="762" t="s">
        <v>919</v>
      </c>
      <c r="AG650" s="762" t="s">
        <v>1013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32.400000000000006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86.4</v>
      </c>
      <c r="E652" s="46">
        <f>IFERROR(Y92*1,"0")+IFERROR(Y93*1,"0")+IFERROR(Y94*1,"0")+IFERROR(Y98*1,"0")+IFERROR(Y99*1,"0")+IFERROR(Y100*1,"0")+IFERROR(Y101*1,"0")+IFERROR(Y102*1,"0")+IFERROR(Y103*1,"0")+IFERROR(Y104*1,"0")</f>
        <v>108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1197.5999999999999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1110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411.84000000000003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161.4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1 X293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9 X349 X406 X408 X410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2025-03-04T08:37:10Z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