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UZ\ПОКОМ\"/>
    </mc:Choice>
  </mc:AlternateContent>
  <xr:revisionPtr revIDLastSave="0" documentId="13_ncr:1_{C4CB98F7-3AB3-4845-868C-332DB82257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Sheet!$A$3:$Y$71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" i="1"/>
  <c r="N71" i="1"/>
  <c r="N66" i="1"/>
  <c r="N67" i="1"/>
  <c r="N68" i="1"/>
  <c r="N69" i="1"/>
  <c r="N70" i="1"/>
  <c r="N65" i="1"/>
  <c r="N7" i="1"/>
  <c r="N8" i="1"/>
  <c r="N13" i="1"/>
  <c r="N15" i="1"/>
  <c r="N16" i="1"/>
  <c r="N17" i="1"/>
  <c r="N18" i="1"/>
  <c r="N19" i="1"/>
  <c r="N21" i="1"/>
  <c r="N22" i="1"/>
  <c r="N24" i="1"/>
  <c r="N26" i="1"/>
  <c r="N27" i="1"/>
  <c r="N28" i="1"/>
  <c r="N30" i="1"/>
  <c r="N31" i="1"/>
  <c r="N35" i="1"/>
  <c r="N36" i="1"/>
  <c r="N37" i="1"/>
  <c r="N38" i="1"/>
  <c r="N39" i="1"/>
  <c r="N40" i="1"/>
  <c r="N42" i="1"/>
  <c r="N43" i="1"/>
  <c r="N45" i="1"/>
  <c r="N46" i="1"/>
  <c r="N47" i="1"/>
  <c r="N48" i="1"/>
  <c r="Z9" i="1" l="1"/>
  <c r="Z10" i="1"/>
  <c r="Z32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Y9" i="1"/>
  <c r="Y10" i="1"/>
  <c r="Y32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E52" i="1" l="1"/>
  <c r="O52" i="1" s="1"/>
  <c r="V52" i="1" s="1"/>
  <c r="E8" i="1"/>
  <c r="O8" i="1" s="1"/>
  <c r="E9" i="1"/>
  <c r="O9" i="1" s="1"/>
  <c r="E10" i="1"/>
  <c r="O10" i="1" s="1"/>
  <c r="E11" i="1"/>
  <c r="O11" i="1" s="1"/>
  <c r="E12" i="1"/>
  <c r="O12" i="1" s="1"/>
  <c r="E13" i="1"/>
  <c r="O13" i="1" s="1"/>
  <c r="E15" i="1"/>
  <c r="O15" i="1" s="1"/>
  <c r="E19" i="1"/>
  <c r="O19" i="1" s="1"/>
  <c r="V19" i="1" s="1"/>
  <c r="E20" i="1"/>
  <c r="O20" i="1" s="1"/>
  <c r="E21" i="1"/>
  <c r="O21" i="1" s="1"/>
  <c r="E22" i="1"/>
  <c r="O22" i="1" s="1"/>
  <c r="E25" i="1"/>
  <c r="O25" i="1" s="1"/>
  <c r="E26" i="1"/>
  <c r="O26" i="1" s="1"/>
  <c r="V26" i="1" s="1"/>
  <c r="E31" i="1"/>
  <c r="O31" i="1" s="1"/>
  <c r="E32" i="1"/>
  <c r="O32" i="1" s="1"/>
  <c r="E33" i="1"/>
  <c r="O33" i="1" s="1"/>
  <c r="E34" i="1"/>
  <c r="O34" i="1" s="1"/>
  <c r="E35" i="1"/>
  <c r="O35" i="1" s="1"/>
  <c r="E38" i="1"/>
  <c r="O38" i="1" s="1"/>
  <c r="E39" i="1"/>
  <c r="O39" i="1" s="1"/>
  <c r="E40" i="1"/>
  <c r="O40" i="1" s="1"/>
  <c r="E41" i="1"/>
  <c r="O41" i="1" s="1"/>
  <c r="E45" i="1"/>
  <c r="O45" i="1" s="1"/>
  <c r="E46" i="1"/>
  <c r="O46" i="1" s="1"/>
  <c r="E47" i="1"/>
  <c r="O47" i="1" s="1"/>
  <c r="E48" i="1"/>
  <c r="O48" i="1" s="1"/>
  <c r="E49" i="1"/>
  <c r="E27" i="1" s="1"/>
  <c r="O27" i="1" s="1"/>
  <c r="E50" i="1"/>
  <c r="O50" i="1" s="1"/>
  <c r="V50" i="1" s="1"/>
  <c r="E51" i="1"/>
  <c r="O51" i="1" s="1"/>
  <c r="V51" i="1" s="1"/>
  <c r="E53" i="1"/>
  <c r="O53" i="1" s="1"/>
  <c r="V53" i="1" s="1"/>
  <c r="E54" i="1"/>
  <c r="O54" i="1" s="1"/>
  <c r="V54" i="1" s="1"/>
  <c r="E55" i="1"/>
  <c r="O55" i="1" s="1"/>
  <c r="V55" i="1" s="1"/>
  <c r="E56" i="1"/>
  <c r="O56" i="1" s="1"/>
  <c r="V56" i="1" s="1"/>
  <c r="E57" i="1"/>
  <c r="O57" i="1" s="1"/>
  <c r="V57" i="1" s="1"/>
  <c r="E58" i="1"/>
  <c r="O58" i="1" s="1"/>
  <c r="V58" i="1" s="1"/>
  <c r="E59" i="1"/>
  <c r="O59" i="1" s="1"/>
  <c r="V59" i="1" s="1"/>
  <c r="E60" i="1"/>
  <c r="O60" i="1" s="1"/>
  <c r="V60" i="1" s="1"/>
  <c r="E61" i="1"/>
  <c r="O61" i="1" s="1"/>
  <c r="V61" i="1" s="1"/>
  <c r="E62" i="1"/>
  <c r="O62" i="1" s="1"/>
  <c r="V62" i="1" s="1"/>
  <c r="E63" i="1"/>
  <c r="O63" i="1" s="1"/>
  <c r="V63" i="1" s="1"/>
  <c r="E64" i="1"/>
  <c r="O64" i="1" s="1"/>
  <c r="V64" i="1" s="1"/>
  <c r="E6" i="1"/>
  <c r="O6" i="1" s="1"/>
  <c r="V6" i="1" s="1"/>
  <c r="D15" i="1"/>
  <c r="D16" i="1"/>
  <c r="D17" i="1"/>
  <c r="D13" i="1"/>
  <c r="D14" i="1"/>
  <c r="D47" i="1"/>
  <c r="D48" i="1"/>
  <c r="D60" i="1"/>
  <c r="D61" i="1"/>
  <c r="D62" i="1"/>
  <c r="D63" i="1"/>
  <c r="D64" i="1"/>
  <c r="D50" i="1"/>
  <c r="D51" i="1"/>
  <c r="D52" i="1"/>
  <c r="D53" i="1"/>
  <c r="D54" i="1"/>
  <c r="D55" i="1"/>
  <c r="D56" i="1"/>
  <c r="D57" i="1"/>
  <c r="D58" i="1"/>
  <c r="D59" i="1"/>
  <c r="D7" i="1"/>
  <c r="D8" i="1"/>
  <c r="D9" i="1"/>
  <c r="D10" i="1"/>
  <c r="D11" i="1"/>
  <c r="D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9" i="1"/>
  <c r="D45" i="1"/>
  <c r="D46" i="1"/>
  <c r="D6" i="1"/>
  <c r="F46" i="1"/>
  <c r="V46" i="1" s="1"/>
  <c r="F43" i="1"/>
  <c r="F44" i="1"/>
  <c r="F49" i="1"/>
  <c r="F45" i="1"/>
  <c r="F42" i="1"/>
  <c r="F38" i="1"/>
  <c r="F39" i="1"/>
  <c r="F40" i="1"/>
  <c r="F41" i="1"/>
  <c r="F35" i="1"/>
  <c r="V35" i="1" s="1"/>
  <c r="F36" i="1"/>
  <c r="F37" i="1"/>
  <c r="F34" i="1"/>
  <c r="V34" i="1" s="1"/>
  <c r="C5" i="1"/>
  <c r="F8" i="1"/>
  <c r="V8" i="1" s="1"/>
  <c r="F9" i="1"/>
  <c r="V9" i="1" s="1"/>
  <c r="F10" i="1"/>
  <c r="V10" i="1" s="1"/>
  <c r="F11" i="1"/>
  <c r="V11" i="1" s="1"/>
  <c r="F12" i="1"/>
  <c r="V12" i="1" s="1"/>
  <c r="F16" i="1"/>
  <c r="F18" i="1"/>
  <c r="F20" i="1"/>
  <c r="F21" i="1"/>
  <c r="F22" i="1"/>
  <c r="F23" i="1"/>
  <c r="F24" i="1"/>
  <c r="F25" i="1"/>
  <c r="F27" i="1"/>
  <c r="F28" i="1"/>
  <c r="F29" i="1"/>
  <c r="F30" i="1"/>
  <c r="F31" i="1"/>
  <c r="V31" i="1" s="1"/>
  <c r="F32" i="1"/>
  <c r="V32" i="1" s="1"/>
  <c r="F33" i="1"/>
  <c r="V33" i="1" s="1"/>
  <c r="Q45" i="1" l="1"/>
  <c r="P45" i="1"/>
  <c r="Q38" i="1"/>
  <c r="P38" i="1"/>
  <c r="Y38" i="1" s="1"/>
  <c r="P46" i="1"/>
  <c r="Q46" i="1"/>
  <c r="V48" i="1"/>
  <c r="V13" i="1"/>
  <c r="V47" i="1"/>
  <c r="V15" i="1"/>
  <c r="V27" i="1"/>
  <c r="V22" i="1"/>
  <c r="V20" i="1"/>
  <c r="V40" i="1"/>
  <c r="V38" i="1"/>
  <c r="V45" i="1"/>
  <c r="V25" i="1"/>
  <c r="V21" i="1"/>
  <c r="V41" i="1"/>
  <c r="V39" i="1"/>
  <c r="Z20" i="1"/>
  <c r="Y20" i="1"/>
  <c r="Z25" i="1"/>
  <c r="Y25" i="1"/>
  <c r="Y27" i="1"/>
  <c r="Q47" i="1"/>
  <c r="P47" i="1"/>
  <c r="Y47" i="1" s="1"/>
  <c r="Y45" i="1"/>
  <c r="Q40" i="1"/>
  <c r="P40" i="1"/>
  <c r="Y40" i="1" s="1"/>
  <c r="Q34" i="1"/>
  <c r="P34" i="1"/>
  <c r="Y34" i="1" s="1"/>
  <c r="Y26" i="1"/>
  <c r="Y22" i="1"/>
  <c r="Q15" i="1"/>
  <c r="P15" i="1"/>
  <c r="Y15" i="1" s="1"/>
  <c r="Q12" i="1"/>
  <c r="P12" i="1"/>
  <c r="Y12" i="1" s="1"/>
  <c r="Q8" i="1"/>
  <c r="P8" i="1"/>
  <c r="Y8" i="1" s="1"/>
  <c r="Q6" i="1"/>
  <c r="P6" i="1"/>
  <c r="Y6" i="1" s="1"/>
  <c r="Q48" i="1"/>
  <c r="P48" i="1"/>
  <c r="Y48" i="1" s="1"/>
  <c r="Y46" i="1"/>
  <c r="Q41" i="1"/>
  <c r="P41" i="1"/>
  <c r="Y41" i="1" s="1"/>
  <c r="Q39" i="1"/>
  <c r="P39" i="1"/>
  <c r="Y39" i="1" s="1"/>
  <c r="Q35" i="1"/>
  <c r="P35" i="1"/>
  <c r="Y35" i="1" s="1"/>
  <c r="Q33" i="1"/>
  <c r="P33" i="1"/>
  <c r="Y33" i="1" s="1"/>
  <c r="Q31" i="1"/>
  <c r="P31" i="1"/>
  <c r="Y31" i="1" s="1"/>
  <c r="Q21" i="1"/>
  <c r="P21" i="1"/>
  <c r="Y21" i="1" s="1"/>
  <c r="Y19" i="1"/>
  <c r="Q13" i="1"/>
  <c r="P13" i="1"/>
  <c r="Y13" i="1" s="1"/>
  <c r="Q11" i="1"/>
  <c r="P11" i="1"/>
  <c r="Y11" i="1" s="1"/>
  <c r="E44" i="1"/>
  <c r="O44" i="1" s="1"/>
  <c r="V44" i="1" s="1"/>
  <c r="E43" i="1"/>
  <c r="O43" i="1" s="1"/>
  <c r="E30" i="1"/>
  <c r="O30" i="1" s="1"/>
  <c r="E29" i="1"/>
  <c r="O29" i="1" s="1"/>
  <c r="V29" i="1" s="1"/>
  <c r="E28" i="1"/>
  <c r="O28" i="1" s="1"/>
  <c r="V28" i="1" s="1"/>
  <c r="E24" i="1"/>
  <c r="O24" i="1" s="1"/>
  <c r="V24" i="1" s="1"/>
  <c r="E23" i="1"/>
  <c r="O23" i="1" s="1"/>
  <c r="V23" i="1" s="1"/>
  <c r="E42" i="1"/>
  <c r="O42" i="1" s="1"/>
  <c r="E18" i="1"/>
  <c r="O18" i="1" s="1"/>
  <c r="E17" i="1"/>
  <c r="O17" i="1" s="1"/>
  <c r="E37" i="1"/>
  <c r="O37" i="1" s="1"/>
  <c r="E36" i="1"/>
  <c r="O36" i="1" s="1"/>
  <c r="E16" i="1"/>
  <c r="O16" i="1" s="1"/>
  <c r="E14" i="1"/>
  <c r="O14" i="1" s="1"/>
  <c r="V14" i="1" s="1"/>
  <c r="E7" i="1"/>
  <c r="O7" i="1" s="1"/>
  <c r="V7" i="1" s="1"/>
  <c r="O49" i="1"/>
  <c r="V49" i="1" s="1"/>
  <c r="D5" i="1"/>
  <c r="W5" i="1"/>
  <c r="R5" i="1"/>
  <c r="N5" i="1"/>
  <c r="M5" i="1"/>
  <c r="L5" i="1"/>
  <c r="J5" i="1"/>
  <c r="F5" i="1"/>
  <c r="Q37" i="1" l="1"/>
  <c r="P37" i="1"/>
  <c r="Y37" i="1" s="1"/>
  <c r="Q42" i="1"/>
  <c r="P42" i="1"/>
  <c r="Y42" i="1" s="1"/>
  <c r="V36" i="1"/>
  <c r="V17" i="1"/>
  <c r="Q17" i="1"/>
  <c r="P17" i="1"/>
  <c r="Y17" i="1" s="1"/>
  <c r="V42" i="1"/>
  <c r="V43" i="1"/>
  <c r="V37" i="1"/>
  <c r="V18" i="1"/>
  <c r="V30" i="1"/>
  <c r="V16" i="1"/>
  <c r="Q16" i="1"/>
  <c r="Z11" i="1"/>
  <c r="Z13" i="1"/>
  <c r="Z21" i="1"/>
  <c r="Z31" i="1"/>
  <c r="Z33" i="1"/>
  <c r="Z35" i="1"/>
  <c r="Z39" i="1"/>
  <c r="Z41" i="1"/>
  <c r="Z46" i="1"/>
  <c r="Z48" i="1"/>
  <c r="Z22" i="1"/>
  <c r="Z26" i="1"/>
  <c r="Z27" i="1"/>
  <c r="Z19" i="1"/>
  <c r="Z6" i="1"/>
  <c r="Z8" i="1"/>
  <c r="Z12" i="1"/>
  <c r="Z15" i="1"/>
  <c r="Z34" i="1"/>
  <c r="Z38" i="1"/>
  <c r="Z40" i="1"/>
  <c r="Z45" i="1"/>
  <c r="Z47" i="1"/>
  <c r="Z7" i="1"/>
  <c r="Y7" i="1"/>
  <c r="Y16" i="1"/>
  <c r="Q18" i="1"/>
  <c r="P18" i="1"/>
  <c r="Y18" i="1" s="1"/>
  <c r="Q23" i="1"/>
  <c r="P23" i="1"/>
  <c r="Y23" i="1" s="1"/>
  <c r="Y28" i="1"/>
  <c r="Q30" i="1"/>
  <c r="P30" i="1"/>
  <c r="Y30" i="1" s="1"/>
  <c r="Q44" i="1"/>
  <c r="P44" i="1"/>
  <c r="Y44" i="1" s="1"/>
  <c r="Q14" i="1"/>
  <c r="P14" i="1"/>
  <c r="Y14" i="1" s="1"/>
  <c r="Q36" i="1"/>
  <c r="P36" i="1"/>
  <c r="Y36" i="1" s="1"/>
  <c r="Y24" i="1"/>
  <c r="Q29" i="1"/>
  <c r="P29" i="1"/>
  <c r="Y29" i="1" s="1"/>
  <c r="Q43" i="1"/>
  <c r="P43" i="1"/>
  <c r="Y43" i="1" s="1"/>
  <c r="O5" i="1"/>
  <c r="E5" i="1"/>
  <c r="K5" i="1"/>
  <c r="Z43" i="1" l="1"/>
  <c r="Z24" i="1"/>
  <c r="Z17" i="1"/>
  <c r="Z14" i="1"/>
  <c r="Z30" i="1"/>
  <c r="Z23" i="1"/>
  <c r="Z37" i="1"/>
  <c r="Z29" i="1"/>
  <c r="Z42" i="1"/>
  <c r="Z36" i="1"/>
  <c r="Z44" i="1"/>
  <c r="Z28" i="1"/>
  <c r="Z18" i="1"/>
  <c r="Z16" i="1"/>
  <c r="Q5" i="1"/>
  <c r="Y5" i="1"/>
  <c r="P5" i="1"/>
  <c r="Z5" i="1" l="1"/>
</calcChain>
</file>

<file path=xl/sharedStrings.xml><?xml version="1.0" encoding="utf-8"?>
<sst xmlns="http://schemas.openxmlformats.org/spreadsheetml/2006/main" count="236" uniqueCount="98">
  <si>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</si>
  <si>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</si>
  <si>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</si>
  <si>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</si>
  <si>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</si>
  <si>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</si>
  <si>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</si>
  <si>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</si>
  <si>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</si>
  <si>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</si>
  <si>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</si>
  <si>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</si>
  <si>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</si>
  <si>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</si>
  <si>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</si>
  <si>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</si>
  <si>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</si>
  <si>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</si>
  <si>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</si>
  <si>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</si>
  <si>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</si>
  <si>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</si>
  <si>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</si>
  <si>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13,02,</t>
  </si>
  <si>
    <t>кг</t>
  </si>
  <si>
    <t>шт</t>
  </si>
  <si>
    <t xml:space="preserve"> 1192 Колбаса Вязанка со шпикам Вязанка 0,5кг</t>
  </si>
  <si>
    <t>0178 Ветчины Нежная Особая Особая Весовые П/а Особый рецепт большой батон  ПОКОМ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</si>
  <si>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</si>
  <si>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</si>
  <si>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</si>
  <si>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</si>
  <si>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</si>
  <si>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1370-Сосиски Сочинки Бордо Весовой п/а Стародворье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</si>
  <si>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</si>
  <si>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</si>
  <si>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</si>
  <si>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</si>
  <si>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</si>
  <si>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</si>
  <si>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</si>
  <si>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</si>
  <si>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</si>
  <si>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</si>
  <si>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</si>
  <si>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</si>
  <si>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</si>
  <si>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Вареные колбасы «Филейская» Фикс.вес 0,45 Вектор ТМ «Вязанка»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</si>
  <si>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</si>
  <si>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</si>
  <si>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нет</t>
  </si>
  <si>
    <t>1284-Сосиски Баварушки ТМ Баварушка в оболочке амицел в модифицированной газовой среде 0,6 кг.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</si>
  <si>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</si>
  <si>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</si>
  <si>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</si>
  <si>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</si>
  <si>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</si>
  <si>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</si>
  <si>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</si>
  <si>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1869-Колбаса Молочная ТМ Особый рецепт в оболочке полиамид большой батон.  ПОКОМ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</si>
  <si>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</si>
  <si>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</si>
  <si>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БОНУС_2074-Сосиски Молочные для завтрака Особый рецепт</t>
  </si>
  <si>
    <t>Вареные колбасы «Филейская» Весовые Вектор ТМ «Вязанка»  ПОКОМ</t>
  </si>
  <si>
    <t>Вареные колбасы Молокуша Вязанка Вес п/а Вязанка  ПОКОМ</t>
  </si>
  <si>
    <t>БОНУС_0178 Ветчины Нежная Особая Особая Весовые П/а Особый рецепт большой батон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</si>
  <si>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</si>
  <si>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</si>
  <si>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</si>
  <si>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</si>
  <si>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</si>
  <si>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</si>
  <si>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БОНУС_1869-Колбаса Молочная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</si>
  <si>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</si>
  <si>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</si>
  <si>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БОНУС_2094 Вареные колбасы Докторская Дугушка Дугушка Весовые Вектор Стародворье, вес 1кг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</si>
  <si>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</si>
  <si>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</si>
  <si>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</si>
  <si>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</si>
  <si>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Докторская ГОСТ Вязанка Фикс.вес 0,4 Вектор Вязанка  ПОКОМ</t>
  </si>
  <si>
    <t>Вареные колбасы Сливушка Вязанка Фикс.вес 0,45 П/а Вязанка  ПОКОМ</t>
  </si>
  <si>
    <t>1202 В/к колбасы Сервелат Мясорубский с мелкорубленным окороком срез Бордо Фикс.вес 0,35 фиброуз Ста</t>
  </si>
  <si>
    <t>1205 Копченые колбасы Салями Мясорубская с рубленым шпиком срез Бордо ф/в 0,35 фиброуз Стародворье  ПОКОМ</t>
  </si>
  <si>
    <t>1314-Сосиски Молокуши миникушай Вязанка Ф/в 0,45 амилюкс мгс Вязанка</t>
  </si>
  <si>
    <t>1444 Сосиски «Сочные без свинины» ф/в 0,4 кг ТМ «Особый рецепт»  ПОКОМ</t>
  </si>
  <si>
    <t>бонус</t>
  </si>
  <si>
    <t>07,02,25-13,02,25</t>
  </si>
  <si>
    <t>5дн+2</t>
  </si>
  <si>
    <t>8дн+2</t>
  </si>
  <si>
    <t>1224 В/к колбасы «Сочинка по-европейски с сочной грудинкой» Весовой фиброуз ТМ «Стародворье»  ПОКОМ</t>
  </si>
  <si>
    <t>1201 В/к колбасы Сервелат Мясорубский с мелкорубленным окороком Бордо Весовой фиброуз Стародворье  П</t>
  </si>
  <si>
    <t>0262 Ветчина «Сочинка с сочным окороком» Весовой п/а ТМ «Стародворье»  ПОКОМ</t>
  </si>
  <si>
    <t>1231 Сосиски Сливочные Дугушки Дугушка Весовые П/а Стародворье, вес 1кг</t>
  </si>
  <si>
    <t>1409 Сосиски Сочинки по-баварски ТМ Стародворье полиамид мгс вес СК3  ПОКОМ</t>
  </si>
  <si>
    <t>1204 Копченые колбасы Салями Мясорубская с рубленым шпиком Бордо Весовой фиброуз Стародворье  ПОКОМ</t>
  </si>
  <si>
    <t>1870-Колбаса Со шпиком ТМ Особый рецепт в оболочке полиамид большой батон.  ПОКОМ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</si>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</sst>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2" xfId="1" applyNumberFormat="1" applyBorder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UZ/&#1076;&#1074;%2007,02,25-14,02,25%20&#1087;&#1088;&#1080;&#1093;&#1086;&#1076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UZ/&#1087;&#1088;&#1086;&#1076;&#1072;&#1078;&#1080;%2007,02,25%20-%2014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UZ/&#1076;&#1074;%2014,02,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5;&#1086;&#1074;&#1099;&#1081;%20&#1079;&#1072;&#1082;&#1072;&#1079;%20&#1087;&#1086;&#1082;&#1086;&#1084;%202025%2019.02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07.02.2025 0:00:00</v>
          </cell>
        </row>
        <row r="3">
          <cell r="C3" t="str">
            <v>Конец периода: 14.02.2025 0:00:00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305062</v>
          </cell>
          <cell r="F9">
            <v>7687</v>
          </cell>
        </row>
        <row r="10">
          <cell r="A10" t="str">
            <v>Колб полусухая «Салями» ШТ. ВУ ОХЛ 300гр*8  МИРАТОРГ</v>
          </cell>
          <cell r="D10">
            <v>16865</v>
          </cell>
          <cell r="F10">
            <v>8</v>
          </cell>
        </row>
        <row r="11">
          <cell r="A11" t="str">
            <v>МХБ Ветчина для завтрака ШТ. ОХЛ п/а 400г*6 (2,4кг) МИРАТОРГ</v>
          </cell>
          <cell r="D11">
            <v>8280</v>
          </cell>
          <cell r="F11">
            <v>414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5001</v>
          </cell>
          <cell r="F12">
            <v>140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3179</v>
          </cell>
          <cell r="F13">
            <v>141</v>
          </cell>
        </row>
        <row r="14">
          <cell r="A14" t="str">
            <v>МХБ Колбаса вареная Молочная ШТ. п/а ОХЛ 470*6 (2,82 кг) МИРАТОРГ</v>
          </cell>
          <cell r="D14">
            <v>1697</v>
          </cell>
          <cell r="F14">
            <v>141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20699</v>
          </cell>
          <cell r="F15">
            <v>661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29303</v>
          </cell>
          <cell r="F16">
            <v>810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23828</v>
          </cell>
          <cell r="F17">
            <v>812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4487</v>
          </cell>
          <cell r="F18">
            <v>270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17055</v>
          </cell>
          <cell r="F19">
            <v>578</v>
          </cell>
        </row>
        <row r="20">
          <cell r="A20" t="str">
            <v>МХБ Колбаса с/к "Куршская" ВУ ОХЛ 280г*8 (2,24 кг)  МИРАТОРГ</v>
          </cell>
          <cell r="D20">
            <v>16779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16857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9830</v>
          </cell>
          <cell r="F22">
            <v>6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15923</v>
          </cell>
          <cell r="F23">
            <v>802</v>
          </cell>
        </row>
        <row r="24">
          <cell r="A24" t="str">
            <v>МХБ Сервелат Мраморный ШТ. в/к ВУ ОХЛ 330г*6 (1,98кг)  МИРАТОРГ</v>
          </cell>
          <cell r="D24">
            <v>28123</v>
          </cell>
          <cell r="F24">
            <v>792</v>
          </cell>
        </row>
        <row r="25">
          <cell r="A25" t="str">
            <v>Сервела Коньячный в/к ВУ ОХЛ 375гр  МИРАТОРГ</v>
          </cell>
          <cell r="D25">
            <v>18415</v>
          </cell>
          <cell r="F25">
            <v>672</v>
          </cell>
        </row>
        <row r="26">
          <cell r="A26" t="str">
            <v>Сервелат полусухой с/к ВУ ОХЛ 300гр МИРАТОРГ</v>
          </cell>
          <cell r="D26">
            <v>68741</v>
          </cell>
          <cell r="F26">
            <v>1440</v>
          </cell>
        </row>
        <row r="27">
          <cell r="A27" t="str">
            <v>МИРАТОРГ склад ЗАМОРОЗКА</v>
          </cell>
          <cell r="D27">
            <v>114496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1128</v>
          </cell>
        </row>
        <row r="29">
          <cell r="A29" t="str">
            <v>Бургер Класс из мр гов зам ШТ 1,05кг TF *6  МИРАТОРГ</v>
          </cell>
          <cell r="D29">
            <v>162</v>
          </cell>
        </row>
        <row r="30">
          <cell r="A30" t="str">
            <v>Карибская смесь с/м 400г*10 (4кг) Мираторг Россия</v>
          </cell>
          <cell r="D30">
            <v>345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326</v>
          </cell>
        </row>
        <row r="32">
          <cell r="A32" t="str">
            <v>Картофель фри с/м 500г*10 (5кг) МИРАТОРГ Россия</v>
          </cell>
          <cell r="D32">
            <v>111</v>
          </cell>
        </row>
        <row r="33">
          <cell r="A33" t="str">
            <v>Мексиканская смесь с/м 400г*10 (4кг) Мираторг Россия</v>
          </cell>
          <cell r="D33">
            <v>381</v>
          </cell>
        </row>
        <row r="34">
          <cell r="A34" t="str">
            <v>Мини наггетсы куриные 250г*12 (3кг) ООО "Мираторг Запад" РОССИЯ</v>
          </cell>
          <cell r="D34">
            <v>12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1367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24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73</v>
          </cell>
        </row>
        <row r="38">
          <cell r="A38" t="str">
            <v>Пельмени "Курочка по -французски"зам ПАКЕТ 700г*8  МИРАТОРГ</v>
          </cell>
          <cell r="D38">
            <v>2</v>
          </cell>
        </row>
        <row r="39">
          <cell r="A39" t="str">
            <v>Пельмени «Сочные» ГВ зам пакет 700г*8  МИРАТОРГ</v>
          </cell>
          <cell r="D39">
            <v>8507</v>
          </cell>
        </row>
        <row r="40">
          <cell r="A40" t="str">
            <v>Сырники классические ЗАМ 280гр*4 (1,12кг) Мираторг Трио Россия</v>
          </cell>
          <cell r="D40">
            <v>371</v>
          </cell>
        </row>
        <row r="41">
          <cell r="A41" t="str">
            <v>Сырники с вишневой начинкой ЗАМ 280гр*4 (1,12кг) Мираторг Трио Россия</v>
          </cell>
          <cell r="D41">
            <v>334</v>
          </cell>
        </row>
        <row r="42">
          <cell r="A42" t="str">
            <v>Фарш куриный "Домашний",зам,в/у0,75кг*8(6кг)  МИРАТОРГ</v>
          </cell>
          <cell r="D42">
            <v>98725</v>
          </cell>
        </row>
        <row r="43">
          <cell r="A43" t="str">
            <v>Фасоль стручковая рез. с/м 30-40мм 400г*10 (4кг) Мираторг Россия</v>
          </cell>
          <cell r="D43">
            <v>1966</v>
          </cell>
        </row>
        <row r="44">
          <cell r="A44" t="str">
            <v>Чевапчичи из мраморной говядины с/м ГЗМС 300г*8(2,4кг) Мираторг (Брянск) Россия</v>
          </cell>
          <cell r="D44">
            <v>658</v>
          </cell>
        </row>
        <row r="45">
          <cell r="A45" t="str">
            <v>Ягодный морс 300г*10 зам  МИРАТОРГ</v>
          </cell>
          <cell r="D45">
            <v>4</v>
          </cell>
        </row>
        <row r="46">
          <cell r="A46" t="str">
            <v>ОСТАНКИНО Ташкент</v>
          </cell>
          <cell r="D46">
            <v>288027.239</v>
          </cell>
          <cell r="F46">
            <v>5481.7879999999996</v>
          </cell>
        </row>
        <row r="47">
          <cell r="A47" t="str">
            <v>4079 СЕРВЕЛАТ КОПЧЕНЫЙ НА БУКЕ в/к в/у_СНГ</v>
          </cell>
          <cell r="D47">
            <v>2991.3420000000001</v>
          </cell>
          <cell r="F47">
            <v>200.196</v>
          </cell>
        </row>
        <row r="48">
          <cell r="A48" t="str">
            <v>4087   СЕРВЕЛАТ КОПЧЕНЫЙ НА БУКЕ в/к в/К 0,35</v>
          </cell>
          <cell r="D48">
            <v>19472</v>
          </cell>
          <cell r="F48">
            <v>706</v>
          </cell>
        </row>
        <row r="49">
          <cell r="A49" t="str">
            <v>5096   СЕРВЕЛАТ КРЕМЛЕВСКИЙ в/к в/у_СНГ</v>
          </cell>
          <cell r="D49">
            <v>6013.7439999999997</v>
          </cell>
          <cell r="F49">
            <v>301.08999999999997</v>
          </cell>
        </row>
        <row r="50">
          <cell r="A50" t="str">
            <v>6072 ЭКСТРА Папа может вар п/о 0.4кг_UZ</v>
          </cell>
          <cell r="D50">
            <v>28005</v>
          </cell>
          <cell r="F50">
            <v>744</v>
          </cell>
        </row>
        <row r="51">
          <cell r="A51" t="str">
            <v>6075 МЯСНАЯ Папа может вар п/о_UZ</v>
          </cell>
          <cell r="D51">
            <v>2008.336</v>
          </cell>
          <cell r="F51">
            <v>154.726</v>
          </cell>
        </row>
        <row r="52">
          <cell r="A52" t="str">
            <v>6076 МЯСНАЯ Папа может вар п/о 0.4кг_UZ</v>
          </cell>
          <cell r="D52">
            <v>15355</v>
          </cell>
          <cell r="F52">
            <v>513</v>
          </cell>
        </row>
        <row r="53">
          <cell r="A53" t="str">
            <v>6078 ФИЛЕЙНАЯ Папа может вар п/о_UZ</v>
          </cell>
          <cell r="D53">
            <v>3048.5059999999999</v>
          </cell>
          <cell r="F53">
            <v>199.27199999999999</v>
          </cell>
        </row>
        <row r="54">
          <cell r="A54" t="str">
            <v>6080 ЭКСТРА ФИЛЕЙНЫЕ сос п/о мгс 1.5*2_UZ</v>
          </cell>
          <cell r="D54">
            <v>2176.2710000000002</v>
          </cell>
          <cell r="F54">
            <v>150.643</v>
          </cell>
        </row>
        <row r="55">
          <cell r="A55" t="str">
            <v>6088 СОЧНЫЕ сос п/о мгс 1*6_UZ</v>
          </cell>
          <cell r="D55">
            <v>8332.0589999999993</v>
          </cell>
          <cell r="F55">
            <v>466.44600000000003</v>
          </cell>
        </row>
        <row r="56">
          <cell r="A56" t="str">
            <v>6091 АРОМАТНАЯ с/к в/у_UZ</v>
          </cell>
          <cell r="D56">
            <v>4118.9920000000002</v>
          </cell>
          <cell r="F56">
            <v>5.3730000000000002</v>
          </cell>
        </row>
        <row r="57">
          <cell r="A57" t="str">
            <v>6092 АРОМАТНАЯ с/к в/у 1/250 8шт_UZ</v>
          </cell>
          <cell r="D57">
            <v>33193</v>
          </cell>
          <cell r="F57">
            <v>8</v>
          </cell>
        </row>
        <row r="58">
          <cell r="A58" t="str">
            <v>6093 САЛЯМИ ИТАЛЬЯНСКАЯ с/к в/у 1/250 8шт_UZ</v>
          </cell>
          <cell r="D58">
            <v>112153</v>
          </cell>
          <cell r="F58">
            <v>10</v>
          </cell>
        </row>
        <row r="59">
          <cell r="A59" t="str">
            <v>6094 ЮБИЛЕЙНАЯ с/к в/у_UZ</v>
          </cell>
          <cell r="D59">
            <v>820.52800000000002</v>
          </cell>
        </row>
        <row r="60">
          <cell r="A60" t="str">
            <v>6095 ЮБИЛЕЙНАЯ с/к в/у 1/250 8шт_UZ</v>
          </cell>
          <cell r="D60">
            <v>13646</v>
          </cell>
          <cell r="F60">
            <v>277</v>
          </cell>
        </row>
        <row r="61">
          <cell r="A61" t="str">
            <v>6277 ГРУДИНКА ОСОБAЯ к/в мл/к в/у 0.3кг_45с</v>
          </cell>
          <cell r="D61">
            <v>18334</v>
          </cell>
          <cell r="F61">
            <v>840</v>
          </cell>
        </row>
        <row r="62">
          <cell r="A62" t="str">
            <v>6346 ФИЛЕЙНАЯ Папа может вар п/о 0.5кг_СНГ  ОСТАНКИНО</v>
          </cell>
          <cell r="D62">
            <v>10171</v>
          </cell>
          <cell r="F62">
            <v>400</v>
          </cell>
        </row>
        <row r="63">
          <cell r="A63" t="str">
            <v>6652 ШПИКАЧКИ СОЧНЫЕ С БЕКОНОМ п/о мгс 1*3  ОСТАНКИНО</v>
          </cell>
          <cell r="D63">
            <v>6360.9769999999999</v>
          </cell>
          <cell r="F63">
            <v>307.16199999999998</v>
          </cell>
        </row>
        <row r="64">
          <cell r="A64" t="str">
            <v>6853 МОЛОЧНЫЕ ПРЕМИУМ ПМ сос п/о мгс 1*6  ОСТАНКИНО</v>
          </cell>
          <cell r="D64">
            <v>1827.4839999999999</v>
          </cell>
          <cell r="F64">
            <v>198.88</v>
          </cell>
        </row>
        <row r="65">
          <cell r="A65" t="str">
            <v>ПОКОМ Ташкент</v>
          </cell>
          <cell r="D65">
            <v>350864.94300000003</v>
          </cell>
          <cell r="F65">
            <v>14863.208000000001</v>
          </cell>
        </row>
        <row r="66">
          <cell r="A66" t="str">
            <v xml:space="preserve"> 1192 Колбаса Вязанка со шпикам Вязанка 0,5кг</v>
          </cell>
          <cell r="D66">
            <v>127</v>
          </cell>
          <cell r="F66">
            <v>1</v>
          </cell>
        </row>
        <row r="67">
          <cell r="A67" t="str">
            <v>0178 Ветчины Нежная Особая Особая Весовые П/а Особый рецепт большой батон  ПОКОМ</v>
          </cell>
          <cell r="D67">
            <v>1473.9469999999999</v>
          </cell>
          <cell r="F67">
            <v>159.714</v>
          </cell>
        </row>
        <row r="68">
          <cell r="A68" t="str">
            <v>0222-Ветчины Дугушка Дугушка б/о Стародворье, 1кг</v>
          </cell>
          <cell r="D68">
            <v>8489.1049999999996</v>
          </cell>
          <cell r="F68">
            <v>306.87599999999998</v>
          </cell>
        </row>
        <row r="69">
          <cell r="A69" t="str">
            <v>0232 С/к колбасы Княжеская Бордо Весовые б/о терм/п Стародворье</v>
          </cell>
          <cell r="D69">
            <v>666.81299999999999</v>
          </cell>
          <cell r="F69">
            <v>0.45600000000000002</v>
          </cell>
        </row>
        <row r="70">
          <cell r="A70" t="str">
            <v>0235 С/к колбасы Салями Охотничья Бордо Весовые б/о терм/п 180 Стародворье</v>
          </cell>
          <cell r="D70">
            <v>466.048</v>
          </cell>
          <cell r="F70">
            <v>0.36699999999999999</v>
          </cell>
        </row>
        <row r="71">
          <cell r="A71" t="str">
            <v>1118 В/к колбасы Салями Запеченая Дугушка  Вектор Стародворье, 1кг</v>
          </cell>
          <cell r="D71">
            <v>12309.290999999999</v>
          </cell>
          <cell r="F71">
            <v>9.7449999999999992</v>
          </cell>
        </row>
        <row r="72">
          <cell r="A72" t="str">
            <v>1120 В/к колбасы Сервелат Запеченный Дугушка Вес Вектор Стародворье, вес 1кг</v>
          </cell>
          <cell r="D72">
            <v>15574.587</v>
          </cell>
          <cell r="F72">
            <v>316.524</v>
          </cell>
        </row>
        <row r="73">
          <cell r="A73" t="str">
            <v>1202 В/к колбасы Сервелат Мясорубский с мелкорубленным окороком срез Бордо Фикс.вес 0,35 фиброуз Ста</v>
          </cell>
          <cell r="D73">
            <v>7489</v>
          </cell>
          <cell r="F73">
            <v>432</v>
          </cell>
        </row>
        <row r="74">
          <cell r="A74" t="str">
            <v>1205 Копченые колбасы Салями Мясорубская с рубленым шпиком срез Бордо ф/в 0,35 фиброуз Стародворье  ПОКОМ</v>
          </cell>
          <cell r="D74">
            <v>9095</v>
          </cell>
          <cell r="F74">
            <v>432</v>
          </cell>
        </row>
        <row r="75">
          <cell r="A75" t="str">
            <v>1284-Сосиски Баварушки ТМ Баварушка в оболочке амицел в модифицированной газовой среде 0,6 кг.</v>
          </cell>
          <cell r="D75">
            <v>1458</v>
          </cell>
          <cell r="F75">
            <v>168</v>
          </cell>
        </row>
        <row r="76">
          <cell r="A76" t="str">
            <v>1314-Сосиски Молокуши миникушай Вязанка Ф/в 0,45 амилюкс мгс Вязанка</v>
          </cell>
          <cell r="D76">
            <v>2330</v>
          </cell>
          <cell r="F76">
            <v>227</v>
          </cell>
        </row>
        <row r="77">
          <cell r="A77" t="str">
            <v>1370-Сосиски Сочинки Бордо Весовой п/а Стародворье</v>
          </cell>
          <cell r="D77">
            <v>8705.3130000000001</v>
          </cell>
          <cell r="F77">
            <v>427.62</v>
          </cell>
        </row>
        <row r="78">
          <cell r="A78" t="str">
            <v>1371-Сосиски Сочинки с сочной грудинкой Бордо Фикс.вес 0,4 П/а мгс Стародворье</v>
          </cell>
          <cell r="D78">
            <v>3489</v>
          </cell>
          <cell r="F78">
            <v>256</v>
          </cell>
        </row>
        <row r="79">
          <cell r="A79" t="str">
            <v>1372-Сосиски Сочинки с сочным окороком Бордо Фикс.вес 0,4 П/а мгс Стародворье</v>
          </cell>
          <cell r="D79">
            <v>3476</v>
          </cell>
          <cell r="F79">
            <v>252</v>
          </cell>
        </row>
        <row r="80">
          <cell r="A80" t="str">
            <v>1411 Сосиски «Сочинки Сливочные» Весовые ТМ «Стародворье» 1,35 кг  ПОКОМ</v>
          </cell>
          <cell r="D80">
            <v>4256.201</v>
          </cell>
          <cell r="F80">
            <v>315.77100000000002</v>
          </cell>
        </row>
        <row r="81">
          <cell r="A81" t="str">
            <v>1444 Сосиски «Сочные без свинины» ф/в 0,4 кг ТМ «Особый рецепт»  ПОКОМ</v>
          </cell>
          <cell r="D81">
            <v>2190</v>
          </cell>
          <cell r="F81">
            <v>216</v>
          </cell>
        </row>
        <row r="82">
          <cell r="A82" t="str">
            <v>1445 Сосиски «Сочные без свинины» Весовые ТМ «Особый рецепт» 1,3 кг  ПОКОМ</v>
          </cell>
          <cell r="D82">
            <v>5325.9539999999997</v>
          </cell>
          <cell r="F82">
            <v>407.75400000000002</v>
          </cell>
        </row>
        <row r="83">
          <cell r="A83" t="str">
            <v>1461 Сосиски «Баварские» Фикс.вес 0,35 П/а ТМ «Стародворье»  ПОКОМ</v>
          </cell>
          <cell r="D83">
            <v>38</v>
          </cell>
        </row>
        <row r="84">
          <cell r="A84" t="str">
            <v>1523-Сосиски Вязанка Молочные ТМ Стародворские колбасы</v>
          </cell>
          <cell r="D84">
            <v>4066.8580000000002</v>
          </cell>
          <cell r="F84">
            <v>315.32299999999998</v>
          </cell>
        </row>
        <row r="85">
          <cell r="A85" t="str">
            <v>1720-Сосиски Вязанка Сливочные ТМ Стародворские колбасы ТС Вязанка амицел в мод газов.среде 0,45кг</v>
          </cell>
          <cell r="D85">
            <v>9586</v>
          </cell>
          <cell r="F85">
            <v>452</v>
          </cell>
        </row>
        <row r="86">
          <cell r="A86" t="str">
            <v>1721-Сосиски Вязанка Сливочные ТМ Стародворские колбасы</v>
          </cell>
          <cell r="D86">
            <v>29040.736000000001</v>
          </cell>
          <cell r="F86">
            <v>1206.9169999999999</v>
          </cell>
        </row>
        <row r="87">
          <cell r="A87" t="str">
            <v>1728-Сосиски сливочные по-стародворски в оболочке</v>
          </cell>
          <cell r="D87">
            <v>406.56400000000002</v>
          </cell>
          <cell r="F87">
            <v>104.685</v>
          </cell>
        </row>
        <row r="88">
          <cell r="A88" t="str">
            <v>1851-Колбаса Филедворская по-стародворски ТМ Стародворье в оболочке полиамид 0,4 кг.  ПОКОМ</v>
          </cell>
          <cell r="D88">
            <v>6392</v>
          </cell>
          <cell r="F88">
            <v>511</v>
          </cell>
        </row>
        <row r="89">
          <cell r="A89" t="str">
            <v>1867-Колбаса Филейная ТМ Особый рецепт в оболочке полиамид большой батон.  ПОКОМ</v>
          </cell>
          <cell r="D89">
            <v>10916.312</v>
          </cell>
          <cell r="F89">
            <v>321.98</v>
          </cell>
        </row>
        <row r="90">
          <cell r="A90" t="str">
            <v>1868-Колбаса Филейная ТМ Особый рецепт в оболочке полиамид 0,5 кг.  ПОКОМ</v>
          </cell>
          <cell r="D90">
            <v>3453</v>
          </cell>
          <cell r="F90">
            <v>300</v>
          </cell>
        </row>
        <row r="91">
          <cell r="A91" t="str">
            <v>1869-Колбаса Молочная ТМ Особый рецепт в оболочке полиамид большой батон.  ПОКОМ</v>
          </cell>
          <cell r="D91">
            <v>4089.3879999999999</v>
          </cell>
          <cell r="F91">
            <v>270.95600000000002</v>
          </cell>
        </row>
        <row r="92">
          <cell r="A92" t="str">
            <v>1871-Колбаса Филейная оригинальная ТМ Особый рецепт в оболочке полиамид 0,4 кг.  ПОКОМ</v>
          </cell>
          <cell r="D92">
            <v>9148</v>
          </cell>
          <cell r="F92">
            <v>460</v>
          </cell>
        </row>
        <row r="93">
          <cell r="A93" t="str">
            <v>1875-Колбаса Филейная оригинальная ТМ Особый рецепт в оболочке полиамид.  ПОКОМ</v>
          </cell>
          <cell r="D93">
            <v>11627.465</v>
          </cell>
          <cell r="F93">
            <v>605.62400000000002</v>
          </cell>
        </row>
        <row r="94">
          <cell r="A94" t="str">
            <v>1952-Колбаса Со шпиком ТМ Особый рецепт в оболочке полиамид 0,5 кг.  ПОКОМ</v>
          </cell>
          <cell r="D94">
            <v>1063</v>
          </cell>
        </row>
        <row r="95">
          <cell r="A95" t="str">
            <v>2027 Ветчина Нежная п/а ТМ Особый рецепт шт. 0,4кг</v>
          </cell>
          <cell r="D95">
            <v>150</v>
          </cell>
        </row>
        <row r="96">
          <cell r="A96" t="str">
            <v>2074-Сосиски Молочные для завтрака Особый рецепт</v>
          </cell>
          <cell r="D96">
            <v>81029.873999999996</v>
          </cell>
          <cell r="F96">
            <v>1899.0719999999999</v>
          </cell>
        </row>
        <row r="97">
          <cell r="A97" t="str">
            <v>2094 Вареные колбасы Докторская Дугушка Дугушка Весовые Вектор Стародворье, вес 1кг</v>
          </cell>
          <cell r="D97">
            <v>402.90300000000002</v>
          </cell>
        </row>
        <row r="98">
          <cell r="A98" t="str">
            <v>2150 В/к колбасы Рубленая Запеченная Дугушка Весовые Вектор Стародворье, вес 1кг</v>
          </cell>
          <cell r="D98">
            <v>11689.695</v>
          </cell>
          <cell r="F98">
            <v>300.06400000000002</v>
          </cell>
        </row>
        <row r="99">
          <cell r="A99" t="str">
            <v>2205-Сосиски Молочные для завтрака ТМ Особый рецепт 0,4кг</v>
          </cell>
          <cell r="D99">
            <v>48800</v>
          </cell>
          <cell r="F99">
            <v>1254</v>
          </cell>
        </row>
        <row r="100">
          <cell r="A100" t="str">
            <v>2472 Сардельки Левантские Особая Без свинины Весовые NDX мгс Особый рецепт, вес 1кг</v>
          </cell>
          <cell r="D100">
            <v>10284.499</v>
          </cell>
          <cell r="F100">
            <v>504.15899999999999</v>
          </cell>
        </row>
        <row r="101">
          <cell r="A101" t="str">
            <v>2634 Колбаса Дугушка Стародворская ТМ Стародворье ТС Дугушка  ПОКОМ</v>
          </cell>
          <cell r="D101">
            <v>7134.8590000000004</v>
          </cell>
          <cell r="F101">
            <v>304.41500000000002</v>
          </cell>
        </row>
        <row r="102">
          <cell r="A102" t="str">
            <v>БОНУС_0178 Ветчины Нежная Особая Особая Весовые П/а Особый рецепт большой батон  ПОКОМ</v>
          </cell>
          <cell r="D102">
            <v>-52.343000000000004</v>
          </cell>
          <cell r="F102">
            <v>14.965</v>
          </cell>
        </row>
        <row r="103">
          <cell r="A103" t="str">
            <v>БОНУС_1205 Копченые колбасы Салями Мясорубская с рубленым шпиком срез Бордо ф/в 0,35 фиброуз Стародворье</v>
          </cell>
          <cell r="D103">
            <v>-331</v>
          </cell>
          <cell r="F103">
            <v>38</v>
          </cell>
        </row>
        <row r="104">
          <cell r="A104" t="str">
            <v>БОНУС_1370-Сосиски Сочинки Бордо Весовой п/а Стародворье</v>
          </cell>
          <cell r="D104">
            <v>-87.01</v>
          </cell>
          <cell r="F104">
            <v>19.123999999999999</v>
          </cell>
        </row>
        <row r="105">
          <cell r="A105" t="str">
            <v>БОНУС_1372-Сосиски Сочинки с сочным окороком Бордо Фикс.вес 0,4 П/а мгс Стародворье</v>
          </cell>
          <cell r="D105">
            <v>-186</v>
          </cell>
          <cell r="F105">
            <v>28</v>
          </cell>
        </row>
        <row r="106">
          <cell r="A106" t="str">
            <v>БОНУС_1411 Сосиски «Сочинки Сливочные» Весовые ТМ «Стародворье» 1,35 кг  ПОКОМ</v>
          </cell>
          <cell r="D106">
            <v>-94.665999999999997</v>
          </cell>
          <cell r="F106">
            <v>21.661999999999999</v>
          </cell>
        </row>
        <row r="107">
          <cell r="A107" t="str">
            <v>БОНУС_1444 Сосиски «Сочные без свинины» ф/в 0,4 кг ТМ «Особый рецепт»  ПОКОМ</v>
          </cell>
          <cell r="D107">
            <v>-178</v>
          </cell>
          <cell r="F107">
            <v>25</v>
          </cell>
        </row>
        <row r="108">
          <cell r="A108" t="str">
            <v>БОНУС_1445 Сосиски «Сочные без свинины» Весовые ТМ «Особый рецепт» 1,3 кг  ПОКОМ</v>
          </cell>
          <cell r="D108">
            <v>-296.18200000000002</v>
          </cell>
          <cell r="F108">
            <v>47.088000000000001</v>
          </cell>
        </row>
        <row r="109">
          <cell r="A109" t="str">
            <v>БОНУС_1869-Колбаса Молочная ТМ Особый рецепт в оболочке полиамид большой батон.  ПОКОМ</v>
          </cell>
          <cell r="D109">
            <v>-256.459</v>
          </cell>
          <cell r="F109">
            <v>40.186999999999998</v>
          </cell>
        </row>
        <row r="110">
          <cell r="A110" t="str">
            <v>БОНУС_1871-Колбаса Филейная оригинальная ТМ Особый рецепт в оболочке полиамид 0,4 кг.  ПОКОМ</v>
          </cell>
          <cell r="D110">
            <v>-135</v>
          </cell>
          <cell r="F110">
            <v>41</v>
          </cell>
        </row>
        <row r="111">
          <cell r="A111" t="str">
            <v>БОНУС_1875-Колбаса Филейная оригинальная ТМ Особый рецепт в оболочке полиамид.  ПОКОМ</v>
          </cell>
          <cell r="D111">
            <v>-313.06700000000001</v>
          </cell>
          <cell r="F111">
            <v>60.512999999999998</v>
          </cell>
        </row>
        <row r="112">
          <cell r="A112" t="str">
            <v>БОНУС_2074-Сосиски Молочные для завтрака Особый рецепт</v>
          </cell>
          <cell r="D112">
            <v>-1559.845</v>
          </cell>
          <cell r="F112">
            <v>132.91499999999999</v>
          </cell>
        </row>
        <row r="113">
          <cell r="A113" t="str">
            <v>БОНУС_2094 Вареные колбасы Докторская Дугушка Дугушка Весовые Вектор Стародворье, вес 1кг</v>
          </cell>
          <cell r="D113">
            <v>32.17</v>
          </cell>
          <cell r="F113">
            <v>13.516</v>
          </cell>
        </row>
        <row r="114">
          <cell r="A114" t="str">
            <v>БОНУС_2150 В/к колбасы Рубленая Запеченная Дугушка Весовые Вектор Стародворье, вес 1кг</v>
          </cell>
          <cell r="D114">
            <v>-462.07299999999998</v>
          </cell>
          <cell r="F114">
            <v>145.70699999999999</v>
          </cell>
        </row>
        <row r="115">
          <cell r="A115" t="str">
            <v>БОНУС_2205-Сосиски Молочные для завтрака ТМ Особый рецепт 0,4кг</v>
          </cell>
          <cell r="D115">
            <v>-391</v>
          </cell>
          <cell r="F115">
            <v>144</v>
          </cell>
        </row>
        <row r="116">
          <cell r="A116" t="str">
            <v>БОНУС_2472 Сардельки Левантские Особая Без свинины Весовые NDX мгс Особый рецепт, вес 1кг</v>
          </cell>
          <cell r="D116">
            <v>-350.84300000000002</v>
          </cell>
          <cell r="F116">
            <v>54.026000000000003</v>
          </cell>
        </row>
        <row r="117">
          <cell r="A117" t="str">
            <v>БОНУС_2634 Колбаса Дугушка Стародворская ТМ Стародворье ТС Дугушка  ПОКОМ</v>
          </cell>
          <cell r="D117">
            <v>-274.221</v>
          </cell>
          <cell r="F117">
            <v>41.607999999999997</v>
          </cell>
        </row>
        <row r="118">
          <cell r="A118" t="str">
            <v>Вареные колбасы «Филейская» Весовые Вектор ТМ «Вязанка»  ПОКОМ</v>
          </cell>
          <cell r="D118">
            <v>779.09799999999996</v>
          </cell>
          <cell r="F118">
            <v>106.625</v>
          </cell>
        </row>
        <row r="119">
          <cell r="A119" t="str">
            <v>Вареные колбасы «Филейская» Фикс.вес 0,45 Вектор ТМ «Вязанка»  ПОКОМ</v>
          </cell>
          <cell r="D119">
            <v>6321</v>
          </cell>
          <cell r="F119">
            <v>340</v>
          </cell>
        </row>
        <row r="120">
          <cell r="A120" t="str">
            <v>Вареные колбасы Докторская ГОСТ Вязанка Фикс.вес 0,4 Вектор Вязанка  ПОКОМ</v>
          </cell>
          <cell r="D120">
            <v>2423</v>
          </cell>
          <cell r="F120">
            <v>250</v>
          </cell>
        </row>
        <row r="121">
          <cell r="A121" t="str">
            <v>Вареные колбасы Молокуша Вязанка Вес п/а Вязанка  ПОКОМ</v>
          </cell>
          <cell r="D121">
            <v>747.97199999999998</v>
          </cell>
          <cell r="F121">
            <v>110.25</v>
          </cell>
        </row>
        <row r="122">
          <cell r="A122" t="str">
            <v>Вареные колбасы Сливушка Вязанка Фикс.вес 0,45 П/а Вязанка  ПОКОМ</v>
          </cell>
          <cell r="D122">
            <v>5455</v>
          </cell>
          <cell r="F122">
            <v>450</v>
          </cell>
        </row>
        <row r="123">
          <cell r="A123" t="str">
            <v>С/к колбасы Баварская Бавария Фикс.вес 0,17 б/о терм/п Стародворье</v>
          </cell>
          <cell r="D123">
            <v>3033</v>
          </cell>
        </row>
        <row r="124">
          <cell r="A124" t="str">
            <v>С/к колбасы Швейцарская Бордо Фикс.вес 0,17 Фиброуз терм/п Стародворье</v>
          </cell>
          <cell r="D124">
            <v>801</v>
          </cell>
        </row>
        <row r="125">
          <cell r="A125" t="str">
            <v>ПОКОМ Ташкент Заморозка</v>
          </cell>
          <cell r="D125">
            <v>28601</v>
          </cell>
        </row>
        <row r="126">
          <cell r="A126" t="str">
            <v>Наггетсы с куриным филе (из печи) Наггетсы Фикс.вес 0,25 Лоток Вязанка  ПОКОМ</v>
          </cell>
          <cell r="D126">
            <v>2</v>
          </cell>
        </row>
        <row r="127">
          <cell r="A127" t="str">
            <v>Пельмени Мясорубские Стародворье ЗПФ 0,7 Равиоли Стародворье  ПОКОМ</v>
          </cell>
          <cell r="D127">
            <v>31</v>
          </cell>
        </row>
        <row r="128">
          <cell r="A128" t="str">
            <v>Пельмени Отборные из говядины Медвежье ушко 0,9 Псевдозащип Стародворье  ПОКОМ</v>
          </cell>
          <cell r="D128">
            <v>1042</v>
          </cell>
        </row>
        <row r="129">
          <cell r="A129" t="str">
            <v>Пельмени Пуговки с говядиной и свининой No Name Весовые Сфера No Name 5 кг  ПОКОМ</v>
          </cell>
          <cell r="D129">
            <v>21135</v>
          </cell>
        </row>
        <row r="130">
          <cell r="A130" t="str">
            <v>Снеки Чебуманы с говядиной Чебуманы Фикс.вес 0,28 лоток Горячая штучка  ПОКОМ</v>
          </cell>
          <cell r="D130">
            <v>113</v>
          </cell>
        </row>
        <row r="131">
          <cell r="A131" t="str">
            <v>Хотстеры Хотстеры Фикс.вес 0,25 Лоток Горячая штучка  ПОКОМ</v>
          </cell>
          <cell r="D131">
            <v>971</v>
          </cell>
        </row>
        <row r="132">
          <cell r="A132" t="str">
            <v>Чебупай сочное яблоко Чебупай Фикс.вес 0,2 Лоток Горячая штучка  ПОКОМ</v>
          </cell>
          <cell r="D132">
            <v>628</v>
          </cell>
        </row>
        <row r="133">
          <cell r="A133" t="str">
            <v>Чебупай спелая вишня Чебупай Фикс.вес 0,2 Лоток Горячая штучка  ПОКОМ</v>
          </cell>
          <cell r="D133">
            <v>762</v>
          </cell>
        </row>
        <row r="134">
          <cell r="A134" t="str">
            <v>Чебупели Курочка гриль Базовый ассортимент Фикс.вес 0,3 Пакет Горячая штучка  ПОКОМ</v>
          </cell>
          <cell r="D134">
            <v>435</v>
          </cell>
        </row>
        <row r="135">
          <cell r="A135" t="str">
            <v>Чебупицца курочка По-итальянски Чебупицца Фикс.вес 0,25 Лоток Горячая штучка  ПОКОМ</v>
          </cell>
          <cell r="D135">
            <v>2791</v>
          </cell>
        </row>
        <row r="136">
          <cell r="A136" t="str">
            <v>Чебупицца Пепперони Чебупицца Фикс.вес 0,25 Лоток Горячая штучка  ПОКОМ</v>
          </cell>
          <cell r="D136">
            <v>691</v>
          </cell>
        </row>
        <row r="137">
          <cell r="A137" t="str">
            <v>Итого</v>
          </cell>
          <cell r="D137">
            <v>1087051.182</v>
          </cell>
          <cell r="F137">
            <v>28031.995999999999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07.02.2025 - 14.02.2025</v>
          </cell>
        </row>
        <row r="4">
          <cell r="A4" t="str">
            <v>Выводимые данные: Количество</v>
          </cell>
        </row>
        <row r="7">
          <cell r="A7" t="str">
            <v>Номенклатура</v>
          </cell>
          <cell r="B7" t="str">
            <v>Итого</v>
          </cell>
        </row>
        <row r="9">
          <cell r="A9" t="str">
            <v>1721-Сосиски Вязанка Сливочные ТМ Стародворские колбасы</v>
          </cell>
          <cell r="B9">
            <v>1087.271</v>
          </cell>
        </row>
        <row r="10">
          <cell r="A10" t="str">
            <v>2074-Сосиски Молочные для завтрака Особый рецепт</v>
          </cell>
          <cell r="B10">
            <v>1075.7249999999999</v>
          </cell>
        </row>
        <row r="11">
          <cell r="A11" t="str">
            <v>6277 ГРУДИНКА ОСОБAЯ к/в мл/к в/у 0.3кг_45с</v>
          </cell>
          <cell r="B11">
            <v>819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B12">
            <v>439.93299999999999</v>
          </cell>
        </row>
        <row r="13">
          <cell r="A13" t="str">
            <v>6088 СОЧНЫЕ сос п/о мгс 1*6_UZ</v>
          </cell>
          <cell r="B13">
            <v>464.47399999999999</v>
          </cell>
        </row>
        <row r="14">
          <cell r="A14" t="str">
            <v>2205-Сосиски Молочные для завтрака ТМ Особый рецепт 0,4кг</v>
          </cell>
          <cell r="B14">
            <v>995</v>
          </cell>
        </row>
        <row r="15">
          <cell r="A15" t="str">
            <v>0222-Ветчины Дугушка Дугушка б/о Стародворье, 1кг</v>
          </cell>
          <cell r="B15">
            <v>347.20800000000003</v>
          </cell>
        </row>
        <row r="16">
          <cell r="A16" t="str">
            <v>1120 В/к колбасы Сервелат Запеченный Дугушка Вес Вектор Стародворье, вес 1кг</v>
          </cell>
          <cell r="B16">
            <v>320.20600000000002</v>
          </cell>
        </row>
        <row r="17">
          <cell r="A17" t="str">
            <v>Колб полусухая «Салями» ШТ. ВУ ОХЛ 300гр*8  МИРАТОРГ</v>
          </cell>
          <cell r="B17">
            <v>455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B18">
            <v>499.197</v>
          </cell>
        </row>
        <row r="19">
          <cell r="A19" t="str">
            <v>1523-Сосиски Вязанка Молочные ТМ Стародворские колбасы</v>
          </cell>
          <cell r="B19">
            <v>314.20100000000002</v>
          </cell>
        </row>
        <row r="20">
          <cell r="A20" t="str">
            <v>1445 Сосиски «Сочные без свинины» Весовые ТМ «Особый рецепт» 1,3 кг  ПОКОМ</v>
          </cell>
          <cell r="B20">
            <v>343.22199999999998</v>
          </cell>
        </row>
        <row r="21">
          <cell r="A21" t="str">
            <v>1118 В/к колбасы Салями Запеченая Дугушка  Вектор Стародворье, 1кг</v>
          </cell>
          <cell r="B21">
            <v>242.40600000000001</v>
          </cell>
        </row>
        <row r="22">
          <cell r="A22" t="str">
            <v>4087   СЕРВЕЛАТ КОПЧЕНЫЙ НА БУКЕ в/к в/К 0,35</v>
          </cell>
          <cell r="B22">
            <v>646</v>
          </cell>
        </row>
        <row r="23">
          <cell r="A23" t="str">
            <v>6652 ШПИКАЧКИ СОЧНЫЕ С БЕКОНОМ п/о мгс 1*3  ОСТАНКИНО</v>
          </cell>
          <cell r="B23">
            <v>306.10700000000003</v>
          </cell>
        </row>
        <row r="24">
          <cell r="A24" t="str">
            <v>5096   СЕРВЕЛАТ КРЕМЛЕВСКИЙ в/к в/у_СНГ</v>
          </cell>
          <cell r="B24">
            <v>153.43799999999999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B25">
            <v>226.43100000000001</v>
          </cell>
        </row>
        <row r="26">
          <cell r="A26" t="str">
            <v>Сервелат полусухой с/к ВУ ОХЛ 300гр МИРАТОРГ</v>
          </cell>
          <cell r="B26">
            <v>215</v>
          </cell>
        </row>
        <row r="27">
          <cell r="A27" t="str">
            <v>Вареные колбасы Сливушка Вязанка Фикс.вес 0,45 П/а Вязанка  ПОКОМ</v>
          </cell>
          <cell r="B27">
            <v>443</v>
          </cell>
        </row>
        <row r="28">
          <cell r="A28" t="str">
            <v>1411 Сосиски «Сочинки Сливочные» Весовые ТМ «Стародворье» 1,35 кг  ПОКОМ</v>
          </cell>
          <cell r="B28">
            <v>273.70299999999997</v>
          </cell>
        </row>
        <row r="29">
          <cell r="A29" t="str">
            <v>2634 Колбаса Дугушка Стародворская ТМ Стародворье ТС Дугушка  ПОКОМ</v>
          </cell>
          <cell r="B29">
            <v>257.60199999999998</v>
          </cell>
        </row>
        <row r="30">
          <cell r="A30" t="str">
            <v>1720-Сосиски Вязанка Сливочные ТМ Стародворские колбасы ТС Вязанка амицел в мод газов.среде 0,45кг</v>
          </cell>
          <cell r="B30">
            <v>358</v>
          </cell>
        </row>
        <row r="31">
          <cell r="A31" t="str">
            <v>1875-Колбаса Филейная оригинальная ТМ Особый рецепт в оболочке полиамид.  ПОКОМ</v>
          </cell>
          <cell r="B31">
            <v>298.16500000000002</v>
          </cell>
        </row>
        <row r="32">
          <cell r="A32" t="str">
            <v>МХБ Колбаса варено-копченая Сервелат Финский ШТ. Ф/О ОХЛ В/У 375г*6 (2,25кг) МИРАТОРГ</v>
          </cell>
          <cell r="B32">
            <v>332</v>
          </cell>
        </row>
        <row r="33">
          <cell r="A33" t="str">
            <v>1370-Сосиски Сочинки Бордо Весовой п/а Стародворье</v>
          </cell>
          <cell r="B33">
            <v>252.14500000000001</v>
          </cell>
        </row>
        <row r="34">
          <cell r="A34" t="str">
            <v>МХБ Колбаса варено-копченая Сервелат ШТ. Ф/О ОХЛ В/У 375г*6 (2,25кг) МИРАТОРГ</v>
          </cell>
          <cell r="B34">
            <v>258</v>
          </cell>
        </row>
        <row r="35">
          <cell r="A35" t="str">
            <v>4079 СЕРВЕЛАТ КОПЧЕНЫЙ НА БУКЕ в/к в/у_СНГ</v>
          </cell>
          <cell r="B35">
            <v>161.53200000000001</v>
          </cell>
        </row>
        <row r="36">
          <cell r="A36" t="str">
            <v>МХБ Колбаса полукопченая Чесночная ШТ. ф/о ОХЛ 375г*6 (2,25кг) МИРАТОРГ</v>
          </cell>
          <cell r="B36">
            <v>286</v>
          </cell>
        </row>
        <row r="37">
          <cell r="A37" t="str">
            <v>6853 МОЛОЧНЫЕ ПРЕМИУМ ПМ сос п/о мгс 1*6  ОСТАНКИНО</v>
          </cell>
          <cell r="B37">
            <v>198.86600000000001</v>
          </cell>
        </row>
        <row r="38">
          <cell r="A38" t="str">
            <v>МХБ Сервелат Мраморный ШТ. в/к ВУ ОХЛ 330г*6 (1,98кг)  МИРАТОРГ</v>
          </cell>
          <cell r="B38">
            <v>286</v>
          </cell>
        </row>
        <row r="39">
          <cell r="A39" t="str">
            <v>МХБ Колбаса вареная Докторская ШТ. п/а ОХЛ 470г*6 (2,82 кг) МИРАТОРГ</v>
          </cell>
          <cell r="B39">
            <v>229</v>
          </cell>
        </row>
        <row r="40">
          <cell r="A40" t="str">
            <v>1202 В/к колбасы Сервелат Мясорубский с мелкорубленным окороком срез Бордо Фикс.вес 0,35 фиброуз Ста</v>
          </cell>
          <cell r="B40">
            <v>426</v>
          </cell>
        </row>
        <row r="41">
          <cell r="A41" t="str">
            <v>6080 ЭКСТРА ФИЛЕЙНЫЕ сос п/о мгс 1.5*2_UZ</v>
          </cell>
          <cell r="B41">
            <v>134.232</v>
          </cell>
        </row>
        <row r="42">
          <cell r="A42" t="str">
            <v>6093 САЛЯМИ ИТАЛЬЯНСКАЯ с/к в/у 1/250 8шт_UZ</v>
          </cell>
          <cell r="B42">
            <v>257</v>
          </cell>
        </row>
        <row r="43">
          <cell r="A43" t="str">
            <v>1869-Колбаса Молочная ТМ Особый рецепт в оболочке полиамид большой батон.  ПОКОМ</v>
          </cell>
          <cell r="B43">
            <v>230.66900000000001</v>
          </cell>
        </row>
        <row r="44">
          <cell r="A44" t="str">
            <v>МХБ Мясной продукт из свинины сырокопченый Бекон ШТ. ОХЛ ВУ 200г*10 (2 кг) МИРАТОРГ</v>
          </cell>
          <cell r="B44">
            <v>336</v>
          </cell>
        </row>
        <row r="45">
          <cell r="A45" t="str">
            <v>6346 ФИЛЕЙНАЯ Папа может вар п/о 0.5кг_СНГ  ОСТАНКИНО</v>
          </cell>
          <cell r="B45">
            <v>372</v>
          </cell>
        </row>
        <row r="46">
          <cell r="A46" t="str">
            <v>1205 Копченые колбасы Салями Мясорубская с рубленым шпиком срез Бордо ф/в 0,35 фиброуз Стародворье  ПОКОМ</v>
          </cell>
          <cell r="B46">
            <v>389</v>
          </cell>
        </row>
        <row r="47">
          <cell r="A47" t="str">
            <v>МХБ Колбаса варено-копченая Балыковая ШТ. Ф/О ОХЛ В/У 375г*6 (2,25кг) МИРАТОРГ</v>
          </cell>
          <cell r="B47">
            <v>269</v>
          </cell>
        </row>
        <row r="48">
          <cell r="A48" t="str">
            <v>Вареные колбасы Докторская ГОСТ Вязанка Фикс.вес 0,4 Вектор Вязанка  ПОКОМ</v>
          </cell>
          <cell r="B48">
            <v>243</v>
          </cell>
        </row>
        <row r="49">
          <cell r="A49" t="str">
            <v>Вареные колбасы «Филейская» Фикс.вес 0,45 Вектор ТМ «Вязанка»  ПОКОМ</v>
          </cell>
          <cell r="B49">
            <v>272</v>
          </cell>
        </row>
        <row r="50">
          <cell r="A50" t="str">
            <v>6072 ЭКСТРА Папа может вар п/о 0.4кг_UZ</v>
          </cell>
          <cell r="B50">
            <v>403</v>
          </cell>
        </row>
        <row r="51">
          <cell r="A51" t="str">
            <v>Сервела Коньячный в/к ВУ ОХЛ 375гр  МИРАТОРГ</v>
          </cell>
          <cell r="B51">
            <v>197</v>
          </cell>
        </row>
        <row r="52">
          <cell r="A52" t="str">
            <v>1314-Сосиски Молокуши миникушай Вязанка Ф/в 0,45 амилюкс мгс Вязанка</v>
          </cell>
          <cell r="B52">
            <v>219</v>
          </cell>
        </row>
        <row r="53">
          <cell r="A53" t="str">
            <v>0178 Ветчины Нежная Особая Особая Весовые П/а Особый рецепт большой батон  ПОКОМ</v>
          </cell>
          <cell r="B53">
            <v>134.72</v>
          </cell>
        </row>
        <row r="54">
          <cell r="A54" t="str">
            <v>1284-Сосиски Баварушки ТМ Баварушка в оболочке амицел в модифицированной газовой среде 0,6 кг.</v>
          </cell>
          <cell r="B54">
            <v>164</v>
          </cell>
        </row>
        <row r="55">
          <cell r="A55" t="str">
            <v>6076 МЯСНАЯ Папа может вар п/о 0.4кг_UZ</v>
          </cell>
          <cell r="B55">
            <v>397</v>
          </cell>
        </row>
        <row r="56">
          <cell r="A56" t="str">
            <v>МХБ Колбаса полукопченая Краковская ШТ. н/о ОХЛ 430*6 (2,58кг) МИРАТОРГ</v>
          </cell>
          <cell r="B56">
            <v>128</v>
          </cell>
        </row>
        <row r="57">
          <cell r="A57" t="str">
            <v>МХБ Колбаса сырокопченая Брауншвейгская ШТ. ВУ ОХЛ 300гр*8 (2,4 кг) МИРАТОРГ</v>
          </cell>
          <cell r="B57">
            <v>94</v>
          </cell>
        </row>
        <row r="58">
          <cell r="A58" t="str">
            <v>Вареные колбасы «Филейская» Весовые Вектор ТМ «Вязанка»  ПОКОМ</v>
          </cell>
          <cell r="B58">
            <v>105.402</v>
          </cell>
        </row>
        <row r="59">
          <cell r="A59" t="str">
            <v>Вареные колбасы Молокуша Вязанка Вес п/а Вязанка  ПОКОМ</v>
          </cell>
          <cell r="B59">
            <v>102.27800000000001</v>
          </cell>
        </row>
        <row r="60">
          <cell r="A60" t="str">
            <v>6092 АРОМАТНАЯ с/к в/у 1/250 8шт_UZ</v>
          </cell>
          <cell r="B60">
            <v>161</v>
          </cell>
        </row>
        <row r="61">
          <cell r="A61" t="str">
            <v>1728-Сосиски сливочные по-стародворски в оболочке</v>
          </cell>
          <cell r="B61">
            <v>102.598</v>
          </cell>
        </row>
        <row r="62">
          <cell r="A62" t="str">
            <v>6078 ФИЛЕЙНАЯ Папа может вар п/о_UZ</v>
          </cell>
          <cell r="B62">
            <v>117.17</v>
          </cell>
        </row>
        <row r="63">
          <cell r="A63" t="str">
            <v>6095 ЮБИЛЕЙНАЯ с/к в/у 1/250 8шт_UZ</v>
          </cell>
          <cell r="B63">
            <v>154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B64">
            <v>269</v>
          </cell>
        </row>
        <row r="65">
          <cell r="A65" t="str">
            <v>МХБ Ветчина для завтрака ШТ. ОХЛ п/а 400г*6 (2,4кг) МИРАТОРГ</v>
          </cell>
          <cell r="B65">
            <v>138</v>
          </cell>
        </row>
        <row r="66">
          <cell r="A66" t="str">
            <v>МХБ Колбаса вареная Молочная ШТ. п/а ОХЛ 470*6 (2,82 кг) МИРАТОРГ</v>
          </cell>
          <cell r="B66">
            <v>141</v>
          </cell>
        </row>
        <row r="67">
          <cell r="A67" t="str">
            <v>6094 ЮБИЛЕЙНАЯ с/к в/у_UZ</v>
          </cell>
          <cell r="B67">
            <v>37.649000000000001</v>
          </cell>
        </row>
        <row r="68">
          <cell r="A68" t="str">
            <v>1371-Сосиски Сочинки с сочной грудинкой Бордо Фикс.вес 0,4 П/а мгс Стародворье</v>
          </cell>
          <cell r="B68">
            <v>239</v>
          </cell>
        </row>
        <row r="69">
          <cell r="A69" t="str">
            <v>6091 АРОМАТНАЯ с/к в/у_UZ</v>
          </cell>
          <cell r="B69">
            <v>34.46</v>
          </cell>
        </row>
        <row r="70">
          <cell r="A70" t="str">
            <v>Фарш куриный "Домашний",зам,в/у0,75кг*8(6кг)  МИРАТОРГ</v>
          </cell>
          <cell r="B70">
            <v>174</v>
          </cell>
        </row>
        <row r="71">
          <cell r="A71" t="str">
            <v>1372-Сосиски Сочинки с сочным окороком Бордо Фикс.вес 0,4 П/а мгс Стародворье</v>
          </cell>
          <cell r="B71">
            <v>219</v>
          </cell>
        </row>
        <row r="72">
          <cell r="A72" t="str">
            <v>6075 МЯСНАЯ Папа может вар п/о_UZ</v>
          </cell>
          <cell r="B72">
            <v>103.188</v>
          </cell>
        </row>
        <row r="73">
          <cell r="A73" t="str">
            <v>МХБ Колбаса вареная Классическая ШТ. ОХЛ п/а 470г*6 (2,82кг) МИРАТОРГ</v>
          </cell>
          <cell r="B73">
            <v>130</v>
          </cell>
        </row>
        <row r="74">
          <cell r="A74" t="str">
            <v>1444 Сосиски «Сочные без свинины» ф/в 0,4 кг ТМ «Особый рецепт»  ПОКОМ</v>
          </cell>
          <cell r="B74">
            <v>185</v>
          </cell>
        </row>
        <row r="75">
          <cell r="A75" t="str">
            <v>1868-Колбаса Филейная ТМ Особый рецепт в оболочке полиамид 0,5 кг.  ПОКОМ</v>
          </cell>
          <cell r="B75">
            <v>140</v>
          </cell>
        </row>
        <row r="76">
          <cell r="A76" t="str">
            <v>МХБ Колбаса сыровяленая Сальчичон ШТ. ф/о ОХЛ 300г*6 (1,8 кг) МИРАТОРГ</v>
          </cell>
          <cell r="B76">
            <v>69</v>
          </cell>
        </row>
        <row r="77">
          <cell r="A77" t="str">
            <v>Пельмени Пуговки с говядиной и свининой No Name Весовые Сфера No Name 5 кг  ПОКОМ</v>
          </cell>
          <cell r="B77">
            <v>140</v>
          </cell>
        </row>
        <row r="78">
          <cell r="A78" t="str">
            <v>1851-Колбаса Филедворская по-стародворски ТМ Стародворье в оболочке полиамид 0,4 кг.  ПОКОМ</v>
          </cell>
          <cell r="B78">
            <v>159</v>
          </cell>
        </row>
        <row r="79">
          <cell r="A79" t="str">
            <v>МХБ Колбаса с/к "Куршская" ВУ ОХЛ 280г*8 (2,24 кг)  МИРАТОРГ</v>
          </cell>
          <cell r="B79">
            <v>48</v>
          </cell>
        </row>
        <row r="80">
          <cell r="A80" t="str">
            <v>2094 Вареные колбасы Докторская Дугушка Дугушка Весовые Вектор Стародворье, вес 1кг</v>
          </cell>
          <cell r="B80">
            <v>46.195</v>
          </cell>
        </row>
        <row r="81">
          <cell r="A81" t="str">
            <v>С/к колбасы Швейцарская Бордо Фикс.вес 0,17 Фиброуз терм/п Стародворье</v>
          </cell>
          <cell r="B81">
            <v>55</v>
          </cell>
        </row>
        <row r="82">
          <cell r="A82" t="str">
            <v>Наггетсы куриные Оригинальные 300г*14 (4,2кг) ООО "Мираторг Запад" РОССИЯ</v>
          </cell>
          <cell r="B82">
            <v>70</v>
          </cell>
        </row>
        <row r="83">
          <cell r="A83" t="str">
            <v>У_Фарш говяжий зам 0,4кг ШТ  TF  МИРАТОРГ</v>
          </cell>
          <cell r="B83">
            <v>30</v>
          </cell>
        </row>
        <row r="84">
          <cell r="A84" t="str">
            <v xml:space="preserve"> 1192 Колбаса Вязанка со шпикам Вязанка 0,5кг</v>
          </cell>
          <cell r="B84">
            <v>30</v>
          </cell>
        </row>
        <row r="85">
          <cell r="A85" t="str">
            <v>Пельмени «Сочные» ГВ зам пакет 700г*8  МИРАТОРГ</v>
          </cell>
          <cell r="B85">
            <v>40</v>
          </cell>
        </row>
        <row r="86">
          <cell r="A86" t="str">
            <v>0235 С/к колбасы Салями Охотничья Бордо Весовые б/о терм/п 180 Стародворье</v>
          </cell>
          <cell r="B86">
            <v>5.1580000000000004</v>
          </cell>
        </row>
        <row r="87">
          <cell r="A87" t="str">
            <v>0232 С/к колбасы Княжеская Бордо Весовые б/о терм/п Стародворье</v>
          </cell>
          <cell r="B87">
            <v>4.1509999999999998</v>
          </cell>
        </row>
        <row r="88">
          <cell r="A88" t="str">
            <v>2027 Ветчина Нежная п/а ТМ Особый рецепт шт. 0,4кг</v>
          </cell>
          <cell r="B88">
            <v>26</v>
          </cell>
        </row>
        <row r="89">
          <cell r="A89" t="str">
            <v>1952-Колбаса Со шпиком ТМ Особый рецепт в оболочке полиамид 0,5 кг.  ПОКОМ</v>
          </cell>
          <cell r="B89">
            <v>28</v>
          </cell>
        </row>
        <row r="90">
          <cell r="A90" t="str">
            <v>Хотстеры Хотстеры Фикс.вес 0,25 Лоток Горячая штучка  ПОКОМ</v>
          </cell>
          <cell r="B90">
            <v>34</v>
          </cell>
        </row>
        <row r="91">
          <cell r="A91" t="str">
            <v>Чебупицца Пепперони Чебупицца Фикс.вес 0,25 Лоток Горячая штучка  ПОКОМ</v>
          </cell>
          <cell r="B91">
            <v>32</v>
          </cell>
        </row>
        <row r="92">
          <cell r="A92" t="str">
            <v>Чебупицца курочка По-итальянски Чебупицца Фикс.вес 0,25 Лоток Горячая штучка  ПОКОМ</v>
          </cell>
          <cell r="B92">
            <v>31</v>
          </cell>
        </row>
        <row r="93">
          <cell r="A93" t="str">
            <v>С/к колбасы Баварская Бавария Фикс.вес 0,17 б/о терм/п Стародворье</v>
          </cell>
          <cell r="B93">
            <v>16</v>
          </cell>
        </row>
        <row r="94">
          <cell r="A94" t="str">
            <v>Пельмени "Из мраморной говядины" с/м пленка  400г*16(6,4кг) BLACK ANGUS Мираторг (Брянск) Россия</v>
          </cell>
          <cell r="B94">
            <v>19</v>
          </cell>
        </row>
        <row r="95">
          <cell r="A95" t="str">
            <v>EXP Пельмени "Нежные" с/м ПАКЕТ 400г*16 (6,4кг) МИРАТОРГ (Брянск) РОССИЯ</v>
          </cell>
          <cell r="B95">
            <v>30</v>
          </cell>
        </row>
        <row r="96">
          <cell r="A96" t="str">
            <v>Картофель фри с/м 500г*10 (5кг) МИРАТОРГ Россия</v>
          </cell>
          <cell r="B96">
            <v>15</v>
          </cell>
        </row>
        <row r="97">
          <cell r="A97" t="str">
            <v>Карибская смесь с/м 400г*10 (4кг) Мираторг Россия</v>
          </cell>
          <cell r="B97">
            <v>22</v>
          </cell>
        </row>
        <row r="98">
          <cell r="A98" t="str">
            <v>Пельмени Мясорубские Стародворье ЗПФ 0,7 Равиоли Стародворье  ПОКОМ</v>
          </cell>
          <cell r="B98">
            <v>13</v>
          </cell>
        </row>
        <row r="99">
          <cell r="A99" t="str">
            <v>Мексиканская смесь с/м 400г*10 (4кг) Мираторг Россия</v>
          </cell>
          <cell r="B99">
            <v>19</v>
          </cell>
        </row>
        <row r="100">
          <cell r="A100" t="str">
            <v>Сырники с вишневой начинкой ЗАМ 280гр*4 (1,12кг) Мираторг Трио Россия</v>
          </cell>
          <cell r="B100">
            <v>14</v>
          </cell>
        </row>
        <row r="101">
          <cell r="A101" t="str">
            <v>Сырники классические ЗАМ 280гр*4 (1,12кг) Мираторг Трио Россия</v>
          </cell>
          <cell r="B101">
            <v>12</v>
          </cell>
        </row>
        <row r="102">
          <cell r="A102" t="str">
            <v>Пельмени Отборные из говядины Медвежье ушко 0,9 Псевдозащип Стародворье  ПОКОМ</v>
          </cell>
          <cell r="B102">
            <v>8</v>
          </cell>
        </row>
        <row r="103">
          <cell r="A103" t="str">
            <v>Снеки Чебуманы с говядиной Чебуманы Фикс.вес 0,28 лоток Горячая штучка  ПОКОМ</v>
          </cell>
          <cell r="B103">
            <v>12</v>
          </cell>
        </row>
        <row r="104">
          <cell r="A104" t="str">
            <v>Чевапчичи из мраморной говядины с/м ГЗМС 300г*8(2,4кг) Мираторг (Брянск) Россия</v>
          </cell>
          <cell r="B104">
            <v>5</v>
          </cell>
        </row>
        <row r="105">
          <cell r="A105" t="str">
            <v>Чебупели Курочка гриль Базовый ассортимент Фикс.вес 0,3 Пакет Горячая штучка  ПОКОМ</v>
          </cell>
          <cell r="B105">
            <v>12</v>
          </cell>
        </row>
        <row r="106">
          <cell r="A106" t="str">
            <v>Картофель дольки с кожурой по-деревенски 400г*9 (3,6кг) ООО "Мираторг Запад" РОССИЯ</v>
          </cell>
          <cell r="B106">
            <v>6</v>
          </cell>
        </row>
        <row r="107">
          <cell r="A107" t="str">
            <v>Чебупай спелая вишня Чебупай Фикс.вес 0,2 Лоток Горячая штучка  ПОКОМ</v>
          </cell>
          <cell r="B107">
            <v>10</v>
          </cell>
        </row>
        <row r="108">
          <cell r="A108" t="str">
            <v>1461 Сосиски «Баварские» Фикс.вес 0,35 П/а ТМ «Стародворье»  ПОКОМ</v>
          </cell>
          <cell r="B108">
            <v>6</v>
          </cell>
        </row>
        <row r="109">
          <cell r="A109" t="str">
            <v>Фасоль стручковая рез. с/м 30-40мм 400г*10 (4кг) Мираторг Россия</v>
          </cell>
          <cell r="B109">
            <v>4</v>
          </cell>
        </row>
        <row r="110">
          <cell r="A110" t="str">
            <v>БОНУС_2150 В/к колбасы Рубленая Запеченная Дугушка Весовые Вектор Стародворье, вес 1кг</v>
          </cell>
          <cell r="B110">
            <v>147.45599999999999</v>
          </cell>
        </row>
        <row r="111">
          <cell r="A111" t="str">
            <v>БОНУС_2205-Сосиски Молочные для завтрака ТМ Особый рецепт 0,4кг</v>
          </cell>
          <cell r="B111">
            <v>144</v>
          </cell>
        </row>
        <row r="112">
          <cell r="A112" t="str">
            <v>БОНУС_2074-Сосиски Молочные для завтрака Особый рецепт</v>
          </cell>
          <cell r="B112">
            <v>132.92500000000001</v>
          </cell>
        </row>
        <row r="113">
          <cell r="A113" t="str">
            <v>БОНУС_1875-Колбаса Филейная оригинальная ТМ Особый рецепт в оболочке полиамид.  ПОКОМ</v>
          </cell>
          <cell r="B113">
            <v>60.512999999999998</v>
          </cell>
        </row>
        <row r="114">
          <cell r="A114" t="str">
            <v>БОНУС_2472 Сардельки Левантские Особая Без свинины Весовые NDX мгс Особый рецепт, вес 1кг</v>
          </cell>
          <cell r="B114">
            <v>54.026000000000003</v>
          </cell>
        </row>
        <row r="115">
          <cell r="A115" t="str">
            <v>БОНУС_1445 Сосиски «Сочные без свинины» Весовые ТМ «Особый рецепт» 1,3 кг  ПОКОМ</v>
          </cell>
          <cell r="B115">
            <v>47.088000000000001</v>
          </cell>
        </row>
        <row r="116">
          <cell r="A116" t="str">
            <v>БОНУС_2634 Колбаса Дугушка Стародворская ТМ Стародворье ТС Дугушка  ПОКОМ</v>
          </cell>
          <cell r="B116">
            <v>41.607999999999997</v>
          </cell>
        </row>
        <row r="117">
          <cell r="A117" t="str">
            <v>БОНУС_1871-Колбаса Филейная оригинальная ТМ Особый рецепт в оболочке полиамид 0,4 кг.  ПОКОМ</v>
          </cell>
          <cell r="B117">
            <v>41</v>
          </cell>
        </row>
        <row r="118">
          <cell r="A118" t="str">
            <v>БОНУС_1869-Колбаса Молочная ТМ Особый рецепт в оболочке полиамид большой батон.  ПОКОМ</v>
          </cell>
          <cell r="B118">
            <v>40.186999999999998</v>
          </cell>
        </row>
        <row r="119">
          <cell r="A119" t="str">
            <v>БОНУС_1205 Копченые колбасы Салями Мясорубская с рубленым шпиком срез Бордо ф/в 0,35 фиброуз Стародворье</v>
          </cell>
          <cell r="B119">
            <v>38</v>
          </cell>
        </row>
        <row r="120">
          <cell r="A120" t="str">
            <v>БОНУС_1372-Сосиски Сочинки с сочным окороком Бордо Фикс.вес 0,4 П/а мгс Стародворье</v>
          </cell>
          <cell r="B120">
            <v>28</v>
          </cell>
        </row>
        <row r="121">
          <cell r="A121" t="str">
            <v>БОНУС_1444 Сосиски «Сочные без свинины» ф/в 0,4 кг ТМ «Особый рецепт»  ПОКОМ</v>
          </cell>
          <cell r="B121">
            <v>25</v>
          </cell>
        </row>
        <row r="122">
          <cell r="A122" t="str">
            <v>БОНУС_1411 Сосиски «Сочинки Сливочные» Весовые ТМ «Стародворье» 1,35 кг  ПОКОМ</v>
          </cell>
          <cell r="B122">
            <v>21.661999999999999</v>
          </cell>
        </row>
        <row r="123">
          <cell r="A123" t="str">
            <v>БОНУС_1370-Сосиски Сочинки Бордо Весовой п/а Стародворье</v>
          </cell>
          <cell r="B123">
            <v>20.552</v>
          </cell>
        </row>
        <row r="124">
          <cell r="A124" t="str">
            <v>БОНУС_0178 Ветчины Нежная Особая Особая Весовые П/а Особый рецепт большой батон  ПОКОМ</v>
          </cell>
          <cell r="B124">
            <v>14.965</v>
          </cell>
        </row>
        <row r="125">
          <cell r="A125" t="str">
            <v>БОНУС_2094 Вареные колбасы Докторская Дугушка Дугушка Весовые Вектор Стародворье, вес 1кг</v>
          </cell>
          <cell r="B125">
            <v>13.516</v>
          </cell>
        </row>
        <row r="126">
          <cell r="A126" t="str">
            <v>Бекон "Дабл Смок",с/к, в/у, нарезка, 200 г.  ДЫМОВ</v>
          </cell>
          <cell r="B126">
            <v>-1</v>
          </cell>
        </row>
        <row r="127">
          <cell r="A127" t="str">
            <v>МХБ Колбаса вареная С молоком ШТ. ОХЛ п/а 470г*6 (2,82кг) Мираторг</v>
          </cell>
          <cell r="B127">
            <v>-1</v>
          </cell>
        </row>
        <row r="128">
          <cell r="A128" t="str">
            <v>6590 СЛИВОЧНЫЕ СН сос п/о мгс 0.41кг 10шт.</v>
          </cell>
          <cell r="B128">
            <v>-2</v>
          </cell>
        </row>
        <row r="129">
          <cell r="A129" t="str">
            <v>Морс облепиховый охл 370мл 180 сут  МИРАТОРГ</v>
          </cell>
          <cell r="B129">
            <v>-4</v>
          </cell>
        </row>
        <row r="130">
          <cell r="A130" t="str">
            <v>6814 СОЧНЫЕ ПМ сос п/о мгс 0.41кг_UZ  ОСТАНКИНО</v>
          </cell>
          <cell r="B130">
            <v>-2</v>
          </cell>
        </row>
        <row r="131">
          <cell r="A131" t="str">
            <v>1224 В/к колбасы «Сочинка по-европейски с сочной грудинкой» Весовой фиброуз ТМ «Стародворье»  ПОКОМ</v>
          </cell>
          <cell r="B131">
            <v>-0.81599999999999995</v>
          </cell>
        </row>
        <row r="132">
          <cell r="A132" t="str">
            <v>Колбаса с/к Сальчичон, в/у, 260 гр  ДЫМОВ</v>
          </cell>
          <cell r="B132">
            <v>-1</v>
          </cell>
        </row>
        <row r="133">
          <cell r="A133" t="str">
            <v>Докторская Гост, колбаса в п/а, ст. вес 500 гр .  ДЫМОВ</v>
          </cell>
          <cell r="B133">
            <v>-1</v>
          </cell>
        </row>
        <row r="134">
          <cell r="A134" t="str">
            <v>6690 СЕРВЕЛАТ ОХОТНИЧИЙ ПМ в/к в/у 0.35кг_СНГ  ОСТАНКИНО</v>
          </cell>
          <cell r="B134">
            <v>-2</v>
          </cell>
        </row>
        <row r="135">
          <cell r="A135" t="str">
            <v>6071 ЭКСТРА Папа может вар п/о_UZ</v>
          </cell>
          <cell r="B135">
            <v>-1.1299999999999999</v>
          </cell>
        </row>
        <row r="136">
          <cell r="A136" t="str">
            <v>Грудинка Классическая к/в охл 360г  МИРАТОРГ</v>
          </cell>
          <cell r="B136">
            <v>-1</v>
          </cell>
        </row>
        <row r="137">
          <cell r="A137" t="str">
            <v>Салями Финская,п/к, вак. упак, со срезом, ст. вес 330гр.  ДЫМОВ</v>
          </cell>
          <cell r="B137">
            <v>-2</v>
          </cell>
        </row>
        <row r="138">
          <cell r="A138" t="str">
            <v>Пепперони колбаса, с/к, в/у  ДЫМОВ</v>
          </cell>
          <cell r="B138">
            <v>-0.5</v>
          </cell>
        </row>
        <row r="139">
          <cell r="A139" t="str">
            <v>МХБ колб Куршская нар охл ГЗМС 100г*10 (1,0 кг)  МИРАТОРГ</v>
          </cell>
          <cell r="B139">
            <v>-3</v>
          </cell>
        </row>
        <row r="140">
          <cell r="A140" t="str">
            <v>Сервелат Кремлевский, в/к, вак.упак.,срез, ст.вес 330 гр  ДЫМОВ</v>
          </cell>
          <cell r="B140">
            <v>-3</v>
          </cell>
        </row>
        <row r="141">
          <cell r="A141" t="str">
            <v>Морс из черной смородины охл 370мл 180 сут  МИРАТОРГ</v>
          </cell>
          <cell r="B141">
            <v>-8</v>
          </cell>
        </row>
        <row r="142">
          <cell r="A142" t="str">
            <v>1201 В/к колбасы Сервелат Мясорубский с мелкорубленным окороком Бордо Весовой фиброуз Стародворье  П</v>
          </cell>
          <cell r="B142">
            <v>-1.444</v>
          </cell>
        </row>
        <row r="143">
          <cell r="A143" t="str">
            <v>Колбаса с/к Коньячная, в/у, 230 гр  ДЫМОВ</v>
          </cell>
          <cell r="B143">
            <v>-3</v>
          </cell>
        </row>
        <row r="144">
          <cell r="A144" t="str">
            <v>Бургер Класс из мр гов зам ШТ 1,05кг TF *6  МИРАТОРГ</v>
          </cell>
          <cell r="B144">
            <v>-1</v>
          </cell>
        </row>
        <row r="145">
          <cell r="A145" t="str">
            <v>1344 Вареные колбасы Докторский гарант Вязанка Фикс.вес 0,4 Вектор Вязанка  ПОКОМ</v>
          </cell>
          <cell r="B145">
            <v>-4</v>
          </cell>
        </row>
        <row r="146">
          <cell r="A146" t="str">
            <v>Карбонад классический к/в 360г  МИРАТОРГ</v>
          </cell>
          <cell r="B146">
            <v>-2</v>
          </cell>
        </row>
        <row r="147">
          <cell r="A147" t="str">
            <v>МХБ Колбаса вареная Филейная ШТ. п/а ОХЛ 400г*6 (2,4кг) МИРАТОРГ</v>
          </cell>
          <cell r="B147">
            <v>-5</v>
          </cell>
        </row>
        <row r="148">
          <cell r="A148" t="str">
            <v>5608 СЕРВЕЛАТ ФИНСКИЙ в/к в/у срез 0.35кг_СНГ</v>
          </cell>
          <cell r="B148">
            <v>-6</v>
          </cell>
        </row>
        <row r="149">
          <cell r="A149" t="str">
            <v>5178 ОКОРОК РОССИЙСКИЙ к/в мл/к в/у 300*6_СНГ</v>
          </cell>
          <cell r="B149">
            <v>-5</v>
          </cell>
        </row>
        <row r="150">
          <cell r="A150" t="str">
            <v>1204 Копченые колбасы Салями Мясорубская с рубленым шпиком Бордо Весовой фиброуз Стародворье  ПОКОМ</v>
          </cell>
          <cell r="B150">
            <v>-2.915</v>
          </cell>
        </row>
        <row r="151">
          <cell r="A151" t="str">
            <v>МХБ Сосиски Молочные ШТ. ц/о ОХЛ 400г*6 (2,4кг) МИРАТОРГ</v>
          </cell>
          <cell r="B151">
            <v>-6</v>
          </cell>
        </row>
        <row r="152">
          <cell r="A152" t="str">
            <v>4767 СВИНИНА ДЕЛИКАТ. к/в мл/к в/у 300*6_СНГ</v>
          </cell>
          <cell r="B152">
            <v>-11</v>
          </cell>
        </row>
        <row r="153">
          <cell r="A153" t="str">
            <v>217 Ветчины Сливушка с индейкой Вязанка Фикс.вес 0,4 П/а Вязанка  ПОКОМ</v>
          </cell>
          <cell r="B153">
            <v>-11</v>
          </cell>
        </row>
        <row r="154">
          <cell r="A154" t="str">
            <v>Сосиски "С дымком" охл ВЕС ~980г*2 (~2,0кг)  МИРАТОРГ</v>
          </cell>
          <cell r="B154">
            <v>-6.0590000000000002</v>
          </cell>
        </row>
        <row r="155">
          <cell r="A155" t="str">
            <v>Сервелат "Бельгийский" колбаса с/к  ДЫМОВ</v>
          </cell>
          <cell r="B155">
            <v>-3.444</v>
          </cell>
        </row>
        <row r="156">
          <cell r="A156" t="str">
            <v>Итого</v>
          </cell>
          <cell r="B156">
            <v>21641.892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14.02.2025 0:00:00</v>
          </cell>
        </row>
        <row r="3">
          <cell r="C3" t="str">
            <v>Конец периода: 14.02.2025 0:00:00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9720</v>
          </cell>
        </row>
        <row r="10">
          <cell r="A10" t="str">
            <v>Колб полусухая «Салями» ШТ. ВУ ОХЛ 300гр*8  МИРАТОРГ</v>
          </cell>
          <cell r="D10">
            <v>166</v>
          </cell>
        </row>
        <row r="11">
          <cell r="A11" t="str">
            <v>МХБ Ветчина для завтрака ШТ. ОХЛ п/а 400г*6 (2,4кг) МИРАТОРГ</v>
          </cell>
          <cell r="D11">
            <v>273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60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102</v>
          </cell>
        </row>
        <row r="14">
          <cell r="A14" t="str">
            <v>МХБ Колбаса вареная Молочная ШТ. п/а ОХЛ 470*6 (2,82 кг) МИРАТОРГ</v>
          </cell>
          <cell r="D14">
            <v>30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454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522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591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145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387</v>
          </cell>
        </row>
        <row r="20">
          <cell r="A20" t="str">
            <v>МХБ Колбаса с/к "Куршская" ВУ ОХЛ 280г*8 (2,24 кг)  МИРАТОРГ</v>
          </cell>
          <cell r="D20">
            <v>1370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953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398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456</v>
          </cell>
        </row>
        <row r="24">
          <cell r="A24" t="str">
            <v>МХБ Сервелат Мраморный ШТ. в/к ВУ ОХЛ 330г*6 (1,98кг)  МИРАТОРГ</v>
          </cell>
          <cell r="D24">
            <v>623</v>
          </cell>
        </row>
        <row r="25">
          <cell r="A25" t="str">
            <v>Сервела Коньячный в/к ВУ ОХЛ 375гр  МИРАТОРГ</v>
          </cell>
          <cell r="D25">
            <v>537</v>
          </cell>
        </row>
        <row r="26">
          <cell r="A26" t="str">
            <v>Сервелат полусухой с/к ВУ ОХЛ 300гр МИРАТОРГ</v>
          </cell>
          <cell r="D26">
            <v>2653</v>
          </cell>
        </row>
        <row r="27">
          <cell r="A27" t="str">
            <v>МИРАТОРГ склад ЗАМОРОЗКА</v>
          </cell>
          <cell r="D27">
            <v>7384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145</v>
          </cell>
        </row>
        <row r="29">
          <cell r="A29" t="str">
            <v>Бургер Класс из мр гов зам ШТ 1,05кг TF *6  МИРАТОРГ</v>
          </cell>
          <cell r="D29">
            <v>81</v>
          </cell>
        </row>
        <row r="30">
          <cell r="A30" t="str">
            <v>Карибская смесь с/м 400г*10 (4кг) Мираторг Россия</v>
          </cell>
          <cell r="D30">
            <v>44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78</v>
          </cell>
        </row>
        <row r="32">
          <cell r="A32" t="str">
            <v>Картофель фри с/м 500г*10 (5кг) МИРАТОРГ Россия</v>
          </cell>
          <cell r="D32">
            <v>13</v>
          </cell>
        </row>
        <row r="33">
          <cell r="A33" t="str">
            <v>Мексиканская смесь с/м 400г*10 (4кг) Мираторг Россия</v>
          </cell>
          <cell r="D33">
            <v>51</v>
          </cell>
        </row>
        <row r="34">
          <cell r="A34" t="str">
            <v>Мини наггетсы куриные 250г*12 (3кг) ООО "Мираторг Запад" РОССИЯ</v>
          </cell>
          <cell r="D34">
            <v>6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103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12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2</v>
          </cell>
        </row>
        <row r="38">
          <cell r="A38" t="str">
            <v>Пельмени "Курочка по -французски"зам ПАКЕТ 700г*8  МИРАТОРГ</v>
          </cell>
          <cell r="D38">
            <v>1</v>
          </cell>
        </row>
        <row r="39">
          <cell r="A39" t="str">
            <v>Пельмени «Сочные» ГВ зам пакет 700г*8  МИРАТОРГ</v>
          </cell>
          <cell r="D39">
            <v>924</v>
          </cell>
        </row>
        <row r="40">
          <cell r="A40" t="str">
            <v>Сырники классические ЗАМ 280гр*4 (1,12кг) Мираторг Трио Россия</v>
          </cell>
          <cell r="D40">
            <v>67</v>
          </cell>
        </row>
        <row r="41">
          <cell r="A41" t="str">
            <v>Сырники с вишневой начинкой ЗАМ 280гр*4 (1,12кг) Мираторг Трио Россия</v>
          </cell>
          <cell r="D41">
            <v>58</v>
          </cell>
        </row>
        <row r="42">
          <cell r="A42" t="str">
            <v>Фарш куриный "Домашний",зам,в/у0,75кг*8(6кг)  МИРАТОРГ</v>
          </cell>
          <cell r="D42">
            <v>5092</v>
          </cell>
        </row>
        <row r="43">
          <cell r="A43" t="str">
            <v>Фасоль стручковая рез. с/м 30-40мм 400г*10 (4кг) Мираторг Россия</v>
          </cell>
          <cell r="D43">
            <v>489</v>
          </cell>
        </row>
        <row r="44">
          <cell r="A44" t="str">
            <v>Чевапчичи из мраморной говядины с/м ГЗМС 300г*8(2,4кг) Мираторг (Брянск) Россия</v>
          </cell>
          <cell r="D44">
            <v>216</v>
          </cell>
        </row>
        <row r="45">
          <cell r="A45" t="str">
            <v>Ягодный морс 300г*10 зам  МИРАТОРГ</v>
          </cell>
          <cell r="D45">
            <v>2</v>
          </cell>
        </row>
        <row r="46">
          <cell r="A46" t="str">
            <v>ОСТАНКИНО Ташкент</v>
          </cell>
          <cell r="D46">
            <v>6001.4179999999997</v>
          </cell>
        </row>
        <row r="47">
          <cell r="A47" t="str">
            <v>4079 СЕРВЕЛАТ КОПЧЕНЫЙ НА БУКЕ в/к в/у_СНГ</v>
          </cell>
          <cell r="D47">
            <v>48.64</v>
          </cell>
        </row>
        <row r="48">
          <cell r="A48" t="str">
            <v>4087   СЕРВЕЛАТ КОПЧЕНЫЙ НА БУКЕ в/к в/К 0,35</v>
          </cell>
          <cell r="D48">
            <v>117</v>
          </cell>
        </row>
        <row r="49">
          <cell r="A49" t="str">
            <v>5096   СЕРВЕЛАТ КРЕМЛЕВСКИЙ в/к в/у_СНГ</v>
          </cell>
          <cell r="D49">
            <v>154.35</v>
          </cell>
        </row>
        <row r="50">
          <cell r="A50" t="str">
            <v>6072 ЭКСТРА Папа может вар п/о 0.4кг_UZ</v>
          </cell>
          <cell r="D50">
            <v>368</v>
          </cell>
        </row>
        <row r="51">
          <cell r="A51" t="str">
            <v>6075 МЯСНАЯ Папа может вар п/о_UZ</v>
          </cell>
          <cell r="D51">
            <v>56.999000000000002</v>
          </cell>
        </row>
        <row r="52">
          <cell r="A52" t="str">
            <v>6076 МЯСНАЯ Папа может вар п/о 0.4кг_UZ</v>
          </cell>
          <cell r="D52">
            <v>150</v>
          </cell>
        </row>
        <row r="53">
          <cell r="A53" t="str">
            <v>6078 ФИЛЕЙНАЯ Папа может вар п/о_UZ</v>
          </cell>
          <cell r="D53">
            <v>78.566999999999993</v>
          </cell>
        </row>
        <row r="54">
          <cell r="A54" t="str">
            <v>6080 ЭКСТРА ФИЛЕЙНЫЕ сос п/о мгс 1.5*2_UZ</v>
          </cell>
          <cell r="D54">
            <v>21.916</v>
          </cell>
        </row>
        <row r="55">
          <cell r="A55" t="str">
            <v>6088 СОЧНЫЕ сос п/о мгс 1*6_UZ</v>
          </cell>
          <cell r="D55">
            <v>-3.5999999999999997E-2</v>
          </cell>
        </row>
        <row r="56">
          <cell r="A56" t="str">
            <v>6091 АРОМАТНАЯ с/к в/у_UZ</v>
          </cell>
          <cell r="D56">
            <v>197.11799999999999</v>
          </cell>
        </row>
        <row r="57">
          <cell r="A57" t="str">
            <v>6092 АРОМАТНАЯ с/к в/у 1/250 8шт_UZ</v>
          </cell>
          <cell r="D57">
            <v>1074</v>
          </cell>
        </row>
        <row r="58">
          <cell r="A58" t="str">
            <v>6093 САЛЯМИ ИТАЛЬЯНСКАЯ с/к в/у 1/250 8шт_UZ</v>
          </cell>
          <cell r="D58">
            <v>3191</v>
          </cell>
        </row>
        <row r="59">
          <cell r="A59" t="str">
            <v>6094 ЮБИЛЕЙНАЯ с/к в/у_UZ</v>
          </cell>
          <cell r="D59">
            <v>28.855</v>
          </cell>
        </row>
        <row r="60">
          <cell r="A60" t="str">
            <v>6095 ЮБИЛЕЙНАЯ с/к в/у 1/250 8шт_UZ</v>
          </cell>
          <cell r="D60">
            <v>459</v>
          </cell>
        </row>
        <row r="61">
          <cell r="A61" t="str">
            <v>6277 ГРУДИНКА ОСОБAЯ к/в мл/к в/у 0.3кг_45с</v>
          </cell>
          <cell r="D61">
            <v>13</v>
          </cell>
        </row>
        <row r="62">
          <cell r="A62" t="str">
            <v>6346 ФИЛЕЙНАЯ Папа может вар п/о 0.5кг_СНГ  ОСТАНКИНО</v>
          </cell>
          <cell r="D62">
            <v>43</v>
          </cell>
        </row>
        <row r="63">
          <cell r="A63" t="str">
            <v>6652 ШПИКАЧКИ СОЧНЫЕ С БЕКОНОМ п/о мгс 1*3  ОСТАНКИНО</v>
          </cell>
          <cell r="D63">
            <v>-5.0000000000000001E-3</v>
          </cell>
        </row>
        <row r="64">
          <cell r="A64" t="str">
            <v>6853 МОЛОЧНЫЕ ПРЕМИУМ ПМ сос п/о мгс 1*6  ОСТАНКИНО</v>
          </cell>
          <cell r="D64">
            <v>1.4E-2</v>
          </cell>
        </row>
        <row r="65">
          <cell r="A65" t="str">
            <v>ПОКОМ Ташкент</v>
          </cell>
          <cell r="D65">
            <v>3881.1669999999999</v>
          </cell>
        </row>
        <row r="66">
          <cell r="A66" t="str">
            <v>0178 Ветчины Нежная Особая Особая Весовые П/а Особый рецепт большой батон  ПОКОМ</v>
          </cell>
          <cell r="D66">
            <v>6.8000000000000005E-2</v>
          </cell>
        </row>
        <row r="67">
          <cell r="A67" t="str">
            <v>0222-Ветчины Дугушка Дугушка б/о Стародворье, 1кг</v>
          </cell>
          <cell r="D67">
            <v>4.7</v>
          </cell>
        </row>
        <row r="68">
          <cell r="A68" t="str">
            <v>0232 С/к колбасы Княжеская Бордо Весовые б/о терм/п Стародворье</v>
          </cell>
          <cell r="D68">
            <v>93.328000000000003</v>
          </cell>
        </row>
        <row r="69">
          <cell r="A69" t="str">
            <v>0235 С/к колбасы Салями Охотничья Бордо Весовые б/о терм/п 180 Стародворье</v>
          </cell>
          <cell r="D69">
            <v>74.605000000000004</v>
          </cell>
        </row>
        <row r="70">
          <cell r="A70" t="str">
            <v>1118 В/к колбасы Салями Запеченая Дугушка  Вектор Стародворье, 1кг</v>
          </cell>
          <cell r="D70">
            <v>125.777</v>
          </cell>
        </row>
        <row r="71">
          <cell r="A71" t="str">
            <v>1120 В/к колбасы Сервелат Запеченный Дугушка Вес Вектор Стародворье, вес 1кг</v>
          </cell>
          <cell r="D71">
            <v>188.56</v>
          </cell>
        </row>
        <row r="72">
          <cell r="A72" t="str">
            <v>1284-Сосиски Баварушки ТМ Баварушка в оболочке амицел в модифицированной газовой среде 0,6 кг.</v>
          </cell>
          <cell r="D72">
            <v>2</v>
          </cell>
        </row>
        <row r="73">
          <cell r="A73" t="str">
            <v>1370-Сосиски Сочинки Бордо Весовой п/а Стародворье</v>
          </cell>
          <cell r="D73">
            <v>173.70699999999999</v>
          </cell>
        </row>
        <row r="74">
          <cell r="A74" t="str">
            <v>1371-Сосиски Сочинки с сочной грудинкой Бордо Фикс.вес 0,4 П/а мгс Стародворье</v>
          </cell>
          <cell r="D74">
            <v>2</v>
          </cell>
        </row>
        <row r="75">
          <cell r="A75" t="str">
            <v>1372-Сосиски Сочинки с сочным окороком Бордо Фикс.вес 0,4 П/а мгс Стародворье</v>
          </cell>
          <cell r="D75">
            <v>-2</v>
          </cell>
        </row>
        <row r="76">
          <cell r="A76" t="str">
            <v>1411 Сосиски «Сочинки Сливочные» Весовые ТМ «Стародворье» 1,35 кг  ПОКОМ</v>
          </cell>
          <cell r="D76">
            <v>7.899</v>
          </cell>
        </row>
        <row r="77">
          <cell r="A77" t="str">
            <v>1445 Сосиски «Сочные без свинины» Весовые ТМ «Особый рецепт» 1,3 кг  ПОКОМ</v>
          </cell>
          <cell r="D77">
            <v>17.443999999999999</v>
          </cell>
        </row>
        <row r="78">
          <cell r="A78" t="str">
            <v>1523-Сосиски Вязанка Молочные ТМ Стародворские колбасы</v>
          </cell>
          <cell r="D78">
            <v>-0.32300000000000001</v>
          </cell>
        </row>
        <row r="79">
          <cell r="A79" t="str">
            <v>1720-Сосиски Вязанка Сливочные ТМ Стародворские колбасы ТС Вязанка амицел в мод газов.среде 0,45кг</v>
          </cell>
          <cell r="D79">
            <v>110</v>
          </cell>
        </row>
        <row r="80">
          <cell r="A80" t="str">
            <v>1721-Сосиски Вязанка Сливочные ТМ Стародворские колбасы</v>
          </cell>
          <cell r="D80">
            <v>161.142</v>
          </cell>
        </row>
        <row r="81">
          <cell r="A81" t="str">
            <v>1728-Сосиски сливочные по-стародворски в оболочке</v>
          </cell>
          <cell r="D81">
            <v>-0.33300000000000002</v>
          </cell>
        </row>
        <row r="82">
          <cell r="A82" t="str">
            <v>1851-Колбаса Филедворская по-стародворски ТМ Стародворье в оболочке полиамид 0,4 кг.  ПОКОМ</v>
          </cell>
          <cell r="D82">
            <v>362</v>
          </cell>
        </row>
        <row r="83">
          <cell r="A83" t="str">
            <v>1867-Колбаса Филейная ТМ Особый рецепт в оболочке полиамид большой батон.  ПОКОМ</v>
          </cell>
          <cell r="D83">
            <v>13.923</v>
          </cell>
        </row>
        <row r="84">
          <cell r="A84" t="str">
            <v>1868-Колбаса Филейная ТМ Особый рецепт в оболочке полиамид 0,5 кг.  ПОКОМ</v>
          </cell>
          <cell r="D84">
            <v>194</v>
          </cell>
        </row>
        <row r="85">
          <cell r="A85" t="str">
            <v>1869-Колбаса Молочная ТМ Особый рецепт в оболочке полиамид большой батон.  ПОКОМ</v>
          </cell>
          <cell r="D85">
            <v>0.1</v>
          </cell>
        </row>
        <row r="86">
          <cell r="A86" t="str">
            <v>1871-Колбаса Филейная оригинальная ТМ Особый рецепт в оболочке полиамид 0,4 кг.  ПОКОМ</v>
          </cell>
          <cell r="D86">
            <v>260</v>
          </cell>
        </row>
        <row r="87">
          <cell r="A87" t="str">
            <v>1875-Колбаса Филейная оригинальная ТМ Особый рецепт в оболочке полиамид.  ПОКОМ</v>
          </cell>
          <cell r="D87">
            <v>243.453</v>
          </cell>
        </row>
        <row r="88">
          <cell r="A88" t="str">
            <v>1952-Колбаса Со шпиком ТМ Особый рецепт в оболочке полиамид 0,5 кг.  ПОКОМ</v>
          </cell>
          <cell r="D88">
            <v>83</v>
          </cell>
        </row>
        <row r="89">
          <cell r="A89" t="str">
            <v>2074-Сосиски Молочные для завтрака Особый рецепт</v>
          </cell>
          <cell r="D89">
            <v>691.24199999999996</v>
          </cell>
        </row>
        <row r="90">
          <cell r="A90" t="str">
            <v>2094 Вареные колбасы Докторская Дугушка Дугушка Весовые Вектор Стародворье, вес 1кг</v>
          </cell>
          <cell r="D90">
            <v>2.488</v>
          </cell>
        </row>
        <row r="91">
          <cell r="A91" t="str">
            <v>2150 В/к колбасы Рубленая Запеченная Дугушка Весовые Вектор Стародворье, вес 1кг</v>
          </cell>
          <cell r="D91">
            <v>128.56899999999999</v>
          </cell>
        </row>
        <row r="92">
          <cell r="A92" t="str">
            <v>2205-Сосиски Молочные для завтрака ТМ Особый рецепт 0,4кг</v>
          </cell>
          <cell r="D92">
            <v>271</v>
          </cell>
        </row>
        <row r="93">
          <cell r="A93" t="str">
            <v>2472 Сардельки Левантские Особая Без свинины Весовые NDX мгс Особый рецепт, вес 1кг</v>
          </cell>
          <cell r="D93">
            <v>1.36</v>
          </cell>
        </row>
        <row r="94">
          <cell r="A94" t="str">
            <v>2634 Колбаса Дугушка Стародворская ТМ Стародворье ТС Дугушка  ПОКОМ</v>
          </cell>
          <cell r="D94">
            <v>0.97099999999999997</v>
          </cell>
        </row>
        <row r="95">
          <cell r="A95" t="str">
            <v>БОНУС_2074-Сосиски Молочные для завтрака Особый рецепт</v>
          </cell>
          <cell r="D95">
            <v>1.472</v>
          </cell>
        </row>
        <row r="96">
          <cell r="A96" t="str">
            <v>Вареные колбасы «Филейская» Весовые Вектор ТМ «Вязанка»  ПОКОМ</v>
          </cell>
          <cell r="D96">
            <v>7.2999999999999995E-2</v>
          </cell>
        </row>
        <row r="97">
          <cell r="A97" t="str">
            <v>Вареные колбасы «Филейская» Фикс.вес 0,45 Вектор ТМ «Вязанка»  ПОКОМ</v>
          </cell>
          <cell r="D97">
            <v>119</v>
          </cell>
        </row>
        <row r="98">
          <cell r="A98" t="str">
            <v>Вареные колбасы Молокуша Вязанка Вес п/а Вязанка  ПОКОМ</v>
          </cell>
          <cell r="D98">
            <v>-5.8000000000000003E-2</v>
          </cell>
        </row>
        <row r="99">
          <cell r="A99" t="str">
            <v>С/к колбасы Баварская Бавария Фикс.вес 0,17 б/о терм/п Стародворье</v>
          </cell>
          <cell r="D99">
            <v>497</v>
          </cell>
        </row>
        <row r="100">
          <cell r="A100" t="str">
            <v>С/к колбасы Швейцарская Бордо Фикс.вес 0,17 Фиброуз терм/п Стародворье</v>
          </cell>
          <cell r="D100">
            <v>53</v>
          </cell>
        </row>
        <row r="101">
          <cell r="A101" t="str">
            <v>ПОКОМ Ташкент Заморозка</v>
          </cell>
          <cell r="D101">
            <v>3626</v>
          </cell>
        </row>
        <row r="102">
          <cell r="A102" t="str">
            <v>Пельмени Отборные из говядины Медвежье ушко 0,9 Псевдозащип Стародворье  ПОКОМ</v>
          </cell>
          <cell r="D102">
            <v>255</v>
          </cell>
        </row>
        <row r="103">
          <cell r="A103" t="str">
            <v>Пельмени Пуговки с говядиной и свининой No Name Весовые Сфера No Name 5 кг  ПОКОМ</v>
          </cell>
          <cell r="D103">
            <v>2050</v>
          </cell>
        </row>
        <row r="104">
          <cell r="A104" t="str">
            <v>Снеки Чебуманы с говядиной Чебуманы Фикс.вес 0,28 лоток Горячая штучка  ПОКОМ</v>
          </cell>
          <cell r="D104">
            <v>16</v>
          </cell>
        </row>
        <row r="105">
          <cell r="A105" t="str">
            <v>Хотстеры Хотстеры Фикс.вес 0,25 Лоток Горячая штучка  ПОКОМ</v>
          </cell>
          <cell r="D105">
            <v>122</v>
          </cell>
        </row>
        <row r="106">
          <cell r="A106" t="str">
            <v>Чебупай сочное яблоко Чебупай Фикс.вес 0,2 Лоток Горячая штучка  ПОКОМ</v>
          </cell>
          <cell r="D106">
            <v>314</v>
          </cell>
        </row>
        <row r="107">
          <cell r="A107" t="str">
            <v>Чебупай спелая вишня Чебупай Фикс.вес 0,2 Лоток Горячая штучка  ПОКОМ</v>
          </cell>
          <cell r="D107">
            <v>184</v>
          </cell>
        </row>
        <row r="108">
          <cell r="A108" t="str">
            <v>Чебупели Курочка гриль Базовый ассортимент Фикс.вес 0,3 Пакет Горячая штучка  ПОКОМ</v>
          </cell>
          <cell r="D108">
            <v>137</v>
          </cell>
        </row>
        <row r="109">
          <cell r="A109" t="str">
            <v>Чебупицца курочка По-итальянски Чебупицца Фикс.вес 0,25 Лоток Горячая штучка  ПОКОМ</v>
          </cell>
          <cell r="D109">
            <v>449</v>
          </cell>
        </row>
        <row r="110">
          <cell r="A110" t="str">
            <v>Чебупицца Пепперони Чебупицца Фикс.вес 0,25 Лоток Горячая штучка  ПОКОМ</v>
          </cell>
          <cell r="D110">
            <v>99</v>
          </cell>
        </row>
        <row r="111">
          <cell r="A111" t="str">
            <v>Итого</v>
          </cell>
          <cell r="D111">
            <v>30612.584999999999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2024 г.</v>
          </cell>
        </row>
        <row r="4">
          <cell r="A4" t="str">
            <v>Выводимые данные:</v>
          </cell>
          <cell r="B4">
            <v>45702</v>
          </cell>
        </row>
        <row r="6">
          <cell r="A6" t="str">
            <v>Отбор:</v>
          </cell>
        </row>
        <row r="8">
          <cell r="A8" t="str">
            <v>Номенклатура</v>
          </cell>
          <cell r="B8" t="str">
            <v>Остаток на дату (факт)</v>
          </cell>
          <cell r="C8" t="str">
            <v>Транзит</v>
          </cell>
        </row>
        <row r="9">
          <cell r="A9" t="str">
            <v>Итого</v>
          </cell>
        </row>
        <row r="10">
          <cell r="A10" t="str">
            <v>2205-Сосиски Молочные для завтрака ТМ Особый рецепт 0,4кг</v>
          </cell>
          <cell r="B10">
            <v>65.600000000000009</v>
          </cell>
          <cell r="C10">
            <v>300</v>
          </cell>
        </row>
        <row r="11">
          <cell r="A11" t="str">
            <v>2074-Сосиски Молочные для завтрака Особый рецепт</v>
          </cell>
          <cell r="B11">
            <v>500</v>
          </cell>
          <cell r="C11">
            <v>1906</v>
          </cell>
        </row>
        <row r="12">
          <cell r="A12" t="str">
            <v>1871-Колбаса Филейная оригинальная ТМ Особый рецепт в оболочке полиамид 0,4 кг.  ПОКОМ</v>
          </cell>
          <cell r="B12">
            <v>94</v>
          </cell>
        </row>
        <row r="13">
          <cell r="A13" t="str">
            <v>Вареные колбасы Сливушка Вязанка Фикс.вес 0,45 П/а Вязанка  ПОКОМ</v>
          </cell>
          <cell r="C13">
            <v>301.5</v>
          </cell>
        </row>
        <row r="14">
          <cell r="A14" t="str">
            <v>1371-Сосиски Сочинки с сочной грудинкой Бордо Фикс.вес 0,4 П/а мгс Стародворье</v>
          </cell>
          <cell r="C14">
            <v>201.60000000000002</v>
          </cell>
        </row>
        <row r="15">
          <cell r="A15" t="str">
            <v>1372-Сосиски Сочинки с сочным окороком Бордо Фикс.вес 0,4 П/а мгс Стародворье</v>
          </cell>
          <cell r="C15">
            <v>201</v>
          </cell>
        </row>
        <row r="16">
          <cell r="A16" t="str">
            <v>Вареные колбасы «Филейская» Фикс.вес 0,45 Вектор ТМ «Вязанка»  ПОКОМ</v>
          </cell>
          <cell r="B16">
            <v>29.7</v>
          </cell>
          <cell r="C16">
            <v>153</v>
          </cell>
        </row>
        <row r="17">
          <cell r="A17" t="str">
            <v>1721-Сосиски Вязанка Сливочные ТМ Стародворские колбасы</v>
          </cell>
          <cell r="B17">
            <v>38</v>
          </cell>
          <cell r="C17">
            <v>806</v>
          </cell>
        </row>
        <row r="18">
          <cell r="A18" t="str">
            <v>1444 Сосиски «Сочные без свинины» ф/в 0,4 кг ТМ «Особый рецепт»  ПОКОМ</v>
          </cell>
          <cell r="C18">
            <v>247.20000000000002</v>
          </cell>
        </row>
        <row r="19">
          <cell r="A19" t="str">
            <v>1202 В/к колбасы Сервелат Мясорубский с мелкорубленным окороком срез Бордо Фикс.вес 0,35 фиброуз Ста</v>
          </cell>
          <cell r="C19">
            <v>201.6</v>
          </cell>
        </row>
        <row r="20">
          <cell r="A20" t="str">
            <v>1875-Колбаса Филейная оригинальная ТМ Особый рецепт в оболочке полиамид.  ПОКОМ</v>
          </cell>
          <cell r="B20">
            <v>216</v>
          </cell>
          <cell r="C20">
            <v>667</v>
          </cell>
        </row>
        <row r="21">
          <cell r="A21" t="str">
            <v>Вареные колбасы Докторская ГОСТ Вязанка Фикс.вес 0,4 Вектор Вязанка  ПОКОМ</v>
          </cell>
          <cell r="C21">
            <v>152</v>
          </cell>
        </row>
        <row r="22">
          <cell r="A22" t="str">
            <v>1870-Колбаса Со шпиком ТМ Особый рецепт в оболочке полиамид большой батон.  ПОКОМ</v>
          </cell>
          <cell r="C22">
            <v>600</v>
          </cell>
        </row>
        <row r="23">
          <cell r="A23" t="str">
            <v>1867-Колбаса Филейная ТМ Особый рецепт в оболочке полиамид большой батон.  ПОКОМ</v>
          </cell>
          <cell r="C23">
            <v>220</v>
          </cell>
        </row>
        <row r="24">
          <cell r="A24" t="str">
            <v>1205 Копченые колбасы Салями Мясорубская с рубленым шпиком срез Бордо ф/в 0,35 фиброуз Стародворье  ПОКОМ</v>
          </cell>
        </row>
        <row r="25">
          <cell r="A25" t="str">
            <v>С/к колбасы Швейцарская Бордо Фикс.вес 0,17 Фиброуз терм/п Стародворье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B26">
            <v>27</v>
          </cell>
          <cell r="C26">
            <v>151.20000000000002</v>
          </cell>
        </row>
        <row r="27">
          <cell r="A27" t="str">
            <v>1869-Колбаса Молочная ТМ Особый рецепт в оболочке полиамид большой батон.  ПОКОМ</v>
          </cell>
          <cell r="C27">
            <v>419</v>
          </cell>
        </row>
        <row r="28">
          <cell r="A28" t="str">
            <v>1868-Колбаса Филейная ТМ Особый рецепт в оболочке полиамид 0,5 кг.  ПОКОМ</v>
          </cell>
          <cell r="B28">
            <v>82</v>
          </cell>
          <cell r="C28">
            <v>150</v>
          </cell>
        </row>
        <row r="29">
          <cell r="A29" t="str">
            <v>1952-Колбаса Со шпиком ТМ Особый рецепт в оболочке полиамид 0,5 кг.  ПОКОМ</v>
          </cell>
          <cell r="B29">
            <v>30.5</v>
          </cell>
        </row>
        <row r="30">
          <cell r="A30" t="str">
            <v>2472 Сардельки Левантские Особая Без свинины Весовые NDX мгс Особый рецепт, вес 1кг</v>
          </cell>
          <cell r="C30">
            <v>411</v>
          </cell>
        </row>
        <row r="31">
          <cell r="A31" t="str">
            <v>2094 Вареные колбасы Докторская Дугушка Дугушка Весовые Вектор Стародворье, вес 1кг</v>
          </cell>
          <cell r="C31">
            <v>193</v>
          </cell>
        </row>
        <row r="32">
          <cell r="A32" t="str">
            <v>1314-Сосиски Молокуши миникушай Вязанка Ф/в 0,45 амилюкс мгс Вязанка</v>
          </cell>
          <cell r="C32">
            <v>102.60000000000001</v>
          </cell>
        </row>
        <row r="33">
          <cell r="A33" t="str">
            <v>1120 В/к колбасы Сервелат Запеченный Дугушка Вес Вектор Стародворье, вес 1кг</v>
          </cell>
          <cell r="B33">
            <v>131</v>
          </cell>
        </row>
        <row r="34">
          <cell r="A34" t="str">
            <v>1851-Колбаса Филедворская по-стародворски ТМ Стародворье в оболочке полиамид 0,4 кг.  ПОКОМ</v>
          </cell>
          <cell r="B34">
            <v>129.20000000000002</v>
          </cell>
        </row>
        <row r="35">
          <cell r="A35" t="str">
            <v>1118 В/к колбасы Салями Запеченая Дугушка  Вектор Стародворье, 1кг</v>
          </cell>
          <cell r="B35">
            <v>94</v>
          </cell>
        </row>
        <row r="36">
          <cell r="A36" t="str">
            <v>С/к колбасы Баварская Бавария Фикс.вес 0,17 б/о терм/п Стародворье</v>
          </cell>
          <cell r="B36">
            <v>82.79</v>
          </cell>
        </row>
        <row r="37">
          <cell r="A37" t="str">
            <v>0222-Ветчины Дугушка Дугушка б/о Стародворье, 1кг</v>
          </cell>
          <cell r="C37">
            <v>200</v>
          </cell>
        </row>
        <row r="38">
          <cell r="A38" t="str">
            <v>1461 Сосиски «Баварские» Фикс.вес 0,35 П/а ТМ «Стародворье»  ПОКОМ</v>
          </cell>
          <cell r="C38">
            <v>100</v>
          </cell>
        </row>
        <row r="39">
          <cell r="A39" t="str">
            <v>0178 Ветчины Нежная Особая Особая Весовые П/а Особый рецепт большой батон  ПОКОМ</v>
          </cell>
          <cell r="C39">
            <v>403</v>
          </cell>
        </row>
        <row r="40">
          <cell r="A40" t="str">
            <v>2027 Ветчина Нежная п/а ТМ Особый рецепт шт. 0,4кг</v>
          </cell>
          <cell r="C40">
            <v>100</v>
          </cell>
        </row>
        <row r="41">
          <cell r="A41" t="str">
            <v>2150 В/к колбасы Рубленая Запеченная Дугушка Весовые Вектор Стародворье, вес 1кг</v>
          </cell>
          <cell r="B41">
            <v>63</v>
          </cell>
        </row>
        <row r="42">
          <cell r="A42" t="str">
            <v>1445 Сосиски «Сочные без свинины» Весовые ТМ «Особый рецепт» 1,3 кг  ПОКОМ</v>
          </cell>
          <cell r="C42">
            <v>405</v>
          </cell>
        </row>
        <row r="43">
          <cell r="A43" t="str">
            <v>1370-Сосиски Сочинки Бордо Весовой п/а Стародворье</v>
          </cell>
          <cell r="B43">
            <v>60</v>
          </cell>
          <cell r="C43">
            <v>359</v>
          </cell>
        </row>
        <row r="44">
          <cell r="A44" t="str">
            <v>1411 Сосиски «Сочинки Сливочные» Весовые ТМ «Стародворье» 1,35 кг  ПОКОМ</v>
          </cell>
          <cell r="C44">
            <v>357</v>
          </cell>
        </row>
        <row r="45">
          <cell r="A45" t="str">
            <v>1284-Сосиски Баварушки ТМ Баварушка в оболочке амицел в модифицированной газовой среде 0,6 кг.</v>
          </cell>
        </row>
        <row r="46">
          <cell r="A46" t="str">
            <v>1523-Сосиски Вязанка Молочные ТМ Стародворские колбасы</v>
          </cell>
          <cell r="C46">
            <v>406</v>
          </cell>
        </row>
        <row r="47">
          <cell r="A47" t="str">
            <v>Вареные колбасы «Филейская» Весовые Вектор ТМ «Вязанка»  ПОКОМ</v>
          </cell>
          <cell r="C47">
            <v>150</v>
          </cell>
        </row>
        <row r="48">
          <cell r="A48" t="str">
            <v>Вареные колбасы Молокуша Вязанка Вес п/а Вязанка  ПОКОМ</v>
          </cell>
          <cell r="C48">
            <v>151</v>
          </cell>
        </row>
        <row r="49">
          <cell r="A49" t="str">
            <v>0360 Сардельки «Сочинки» Весовой н/о ТМ «Стародворье»  ПОКОМ</v>
          </cell>
        </row>
        <row r="50">
          <cell r="A50" t="str">
            <v>0359 Сардельки «Шпикачки Сочинки» Весовой н/о ТМ «Стародворье»  ПОКОМ</v>
          </cell>
        </row>
        <row r="51">
          <cell r="A51" t="str">
            <v>1224 В/к колбасы «Сочинка по-европейски с сочной грудинкой» Весовой фиброуз ТМ «Стародворье»  ПОКОМ</v>
          </cell>
          <cell r="C51">
            <v>155</v>
          </cell>
        </row>
        <row r="52">
          <cell r="A52" t="str">
            <v>1728-Сосиски сливочные по-стародворски в оболочке</v>
          </cell>
        </row>
        <row r="53">
          <cell r="A53" t="str">
            <v>1201 В/к колбасы Сервелат Мясорубский с мелкорубленным окороком Бордо Весовой фиброуз Стародворье  П</v>
          </cell>
          <cell r="C53">
            <v>150</v>
          </cell>
        </row>
        <row r="54">
          <cell r="A54" t="str">
            <v>0262 Ветчина «Сочинка с сочным окороком» Весовой п/а ТМ «Стародворье»  ПОКОМ</v>
          </cell>
          <cell r="C54">
            <v>108</v>
          </cell>
        </row>
        <row r="55">
          <cell r="A55" t="str">
            <v>1231 Сосиски Сливочные Дугушки Дугушка Весовые П/а Стародворье, вес 1кг</v>
          </cell>
          <cell r="C55">
            <v>155</v>
          </cell>
        </row>
        <row r="56">
          <cell r="A56" t="str">
            <v>1409 Сосиски Сочинки по-баварски ТМ Стародворье полиамид мгс вес СК3  ПОКОМ</v>
          </cell>
          <cell r="C56">
            <v>100</v>
          </cell>
        </row>
        <row r="57">
          <cell r="A57" t="str">
            <v>1204 Копченые колбасы Салями Мясорубская с рубленым шпиком Бордо Весовой фиброуз Стародворье  ПОКОМ</v>
          </cell>
          <cell r="C57">
            <v>152</v>
          </cell>
        </row>
        <row r="58">
          <cell r="A58" t="str">
            <v>0235 С/к колбасы Салями Охотничья Бордо Весовые б/о терм/п 180 Стародворье</v>
          </cell>
          <cell r="B58">
            <v>74</v>
          </cell>
        </row>
        <row r="59">
          <cell r="A59" t="str">
            <v>0232 С/к колбасы Княжеская Бордо Весовые б/о терм/п Стародворье</v>
          </cell>
          <cell r="B59">
            <v>93</v>
          </cell>
        </row>
        <row r="60">
          <cell r="B60">
            <v>1809.7900000000002</v>
          </cell>
          <cell r="C60">
            <v>10834.7</v>
          </cell>
        </row>
        <row r="63">
          <cell r="A63" t="str">
            <v>Ответственный: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1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9" sqref="X9"/>
    </sheetView>
  </sheetViews>
  <sheetFormatPr defaultRowHeight="15" x14ac:dyDescent="0.25"/>
  <cols>
    <col min="1" max="1" width="96.42578125" customWidth="1"/>
    <col min="2" max="2" width="3" customWidth="1"/>
    <col min="3" max="3" width="6" customWidth="1"/>
    <col min="4" max="6" width="7" customWidth="1"/>
    <col min="7" max="7" width="5" style="8" customWidth="1"/>
    <col min="8" max="8" width="1" customWidth="1"/>
    <col min="9" max="9" width="11.42578125" customWidth="1"/>
    <col min="10" max="13" width="1.140625" customWidth="1"/>
    <col min="14" max="14" width="14.42578125" customWidth="1"/>
    <col min="15" max="18" width="7" customWidth="1"/>
    <col min="19" max="19" width="15" customWidth="1"/>
    <col min="20" max="22" width="5" customWidth="1"/>
    <col min="23" max="23" width="6" customWidth="1"/>
    <col min="24" max="24" width="26.85546875" customWidth="1"/>
    <col min="25" max="26" width="7" customWidth="1"/>
    <col min="27" max="43" width="8" customWidth="1"/>
  </cols>
  <sheetData>
    <row r="1" spans="1:43" x14ac:dyDescent="0.25">
      <c r="A1" s="10" t="s">
        <v>87</v>
      </c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>
        <v>15</v>
      </c>
      <c r="Q1" s="1">
        <v>18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5" t="s">
        <v>16</v>
      </c>
      <c r="S3" s="5" t="s">
        <v>17</v>
      </c>
      <c r="T3" s="2" t="s">
        <v>18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97</v>
      </c>
      <c r="O4" s="1" t="s">
        <v>23</v>
      </c>
      <c r="P4" s="1" t="s">
        <v>88</v>
      </c>
      <c r="Q4" s="1" t="s">
        <v>89</v>
      </c>
      <c r="R4" s="1"/>
      <c r="S4" s="1"/>
      <c r="T4" s="1"/>
      <c r="V4" s="1"/>
      <c r="W4" s="10" t="s">
        <v>50</v>
      </c>
      <c r="X4" s="1"/>
      <c r="Y4" s="1" t="s">
        <v>88</v>
      </c>
      <c r="Z4" s="1" t="s">
        <v>89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1"/>
      <c r="B5" s="1"/>
      <c r="C5" s="4">
        <f t="shared" ref="C5:D5" si="0">SUM(C6:C412)</f>
        <v>2395.6480000000001</v>
      </c>
      <c r="D5" s="4">
        <f t="shared" si="0"/>
        <v>14863.208000000002</v>
      </c>
      <c r="E5" s="4">
        <f>SUM(E6:E412)</f>
        <v>13330.581999999999</v>
      </c>
      <c r="F5" s="4">
        <f>SUM(F6:F412)</f>
        <v>3881.0989999999997</v>
      </c>
      <c r="G5" s="6"/>
      <c r="H5" s="1"/>
      <c r="I5" s="1"/>
      <c r="J5" s="4">
        <f t="shared" ref="J5:R5" si="1">SUM(J6:J412)</f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10834.7</v>
      </c>
      <c r="O5" s="4">
        <f t="shared" si="1"/>
        <v>2666.1163999999994</v>
      </c>
      <c r="P5" s="4">
        <f t="shared" si="1"/>
        <v>13627.396800000006</v>
      </c>
      <c r="Q5" s="4">
        <f t="shared" ref="Q5" si="2">SUM(Q6:Q412)</f>
        <v>19655.896199999996</v>
      </c>
      <c r="R5" s="4">
        <f t="shared" si="1"/>
        <v>0</v>
      </c>
      <c r="S5" s="1"/>
      <c r="T5" s="1" t="s">
        <v>89</v>
      </c>
      <c r="U5" s="1" t="s">
        <v>88</v>
      </c>
      <c r="V5" s="1"/>
      <c r="W5" s="4">
        <f>SUM(W6:W412)</f>
        <v>0</v>
      </c>
      <c r="X5" s="1"/>
      <c r="Y5" s="4">
        <f>SUM(Y6:Y412)</f>
        <v>9698</v>
      </c>
      <c r="Z5" s="4">
        <f>SUM(Z6:Z412)</f>
        <v>14034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1" t="s">
        <v>26</v>
      </c>
      <c r="B6" s="1" t="s">
        <v>25</v>
      </c>
      <c r="C6" s="1">
        <v>33</v>
      </c>
      <c r="D6" s="1">
        <f>VLOOKUP(A6,[1]TDSheet!$A:$F,6,0)</f>
        <v>1</v>
      </c>
      <c r="E6" s="1">
        <f>VLOOKUP(A6,[2]TDSheet!$A:$B,2,0)</f>
        <v>30</v>
      </c>
      <c r="F6" s="1"/>
      <c r="G6" s="6">
        <v>0.5</v>
      </c>
      <c r="H6" s="1"/>
      <c r="I6" s="1"/>
      <c r="J6" s="1"/>
      <c r="K6" s="1"/>
      <c r="L6" s="1"/>
      <c r="M6" s="1"/>
      <c r="N6" s="12"/>
      <c r="O6" s="1">
        <f>E6/5</f>
        <v>6</v>
      </c>
      <c r="P6" s="9">
        <f>7*O6</f>
        <v>42</v>
      </c>
      <c r="Q6" s="9">
        <f>10*O6</f>
        <v>60</v>
      </c>
      <c r="R6" s="9"/>
      <c r="S6" s="1"/>
      <c r="T6" s="1">
        <f>(F6+N6+Q6)/O6</f>
        <v>10</v>
      </c>
      <c r="U6" s="1">
        <f>(F6+P6+N6)/O6</f>
        <v>7</v>
      </c>
      <c r="V6" s="1">
        <f>(F6+N6)/O6</f>
        <v>0</v>
      </c>
      <c r="W6" s="1" t="s">
        <v>50</v>
      </c>
      <c r="X6" s="1"/>
      <c r="Y6" s="1">
        <f>ROUND(P6*G6,0)</f>
        <v>21</v>
      </c>
      <c r="Z6" s="1">
        <f>ROUND(Q6*G6,0)</f>
        <v>30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1" t="s">
        <v>27</v>
      </c>
      <c r="B7" s="1" t="s">
        <v>24</v>
      </c>
      <c r="C7" s="1">
        <v>0.433</v>
      </c>
      <c r="D7" s="1">
        <f>VLOOKUP(A7,[1]TDSheet!$A:$F,6,0)</f>
        <v>159.714</v>
      </c>
      <c r="E7" s="11">
        <f>VLOOKUP(A7,[2]TDSheet!$A:$B,2,0)+E50</f>
        <v>149.685</v>
      </c>
      <c r="F7" s="1"/>
      <c r="G7" s="6">
        <v>1</v>
      </c>
      <c r="H7" s="1"/>
      <c r="I7" s="1"/>
      <c r="J7" s="1"/>
      <c r="K7" s="1"/>
      <c r="L7" s="1"/>
      <c r="M7" s="1"/>
      <c r="N7" s="12">
        <f>VLOOKUP(A7,[4]TDSheet!$A:$C,3,0)</f>
        <v>403</v>
      </c>
      <c r="O7" s="1">
        <f t="shared" ref="O7:O64" si="3">E7/5</f>
        <v>29.937000000000001</v>
      </c>
      <c r="P7" s="9"/>
      <c r="Q7" s="9"/>
      <c r="R7" s="9"/>
      <c r="S7" s="1"/>
      <c r="T7" s="1">
        <f t="shared" ref="T7:T64" si="4">(F7+N7+Q7)/O7</f>
        <v>13.461602699001235</v>
      </c>
      <c r="U7" s="1">
        <f t="shared" ref="U7:U64" si="5">(F7+P7+N7)/O7</f>
        <v>13.461602699001235</v>
      </c>
      <c r="V7" s="1">
        <f t="shared" ref="V7:V64" si="6">(F7+N7)/O7</f>
        <v>13.461602699001235</v>
      </c>
      <c r="W7" s="1" t="s">
        <v>50</v>
      </c>
      <c r="X7" s="1"/>
      <c r="Y7" s="1">
        <f t="shared" ref="Y7:Y64" si="7">ROUND(P7*G7,0)</f>
        <v>0</v>
      </c>
      <c r="Z7" s="1">
        <f t="shared" ref="Z7:Z64" si="8">ROUND(Q7*G7,0)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25">
      <c r="A8" s="1" t="s">
        <v>28</v>
      </c>
      <c r="B8" s="1" t="s">
        <v>24</v>
      </c>
      <c r="C8" s="1">
        <v>47.679000000000002</v>
      </c>
      <c r="D8" s="1">
        <f>VLOOKUP(A8,[1]TDSheet!$A:$F,6,0)</f>
        <v>306.87599999999998</v>
      </c>
      <c r="E8" s="1">
        <f>VLOOKUP(A8,[2]TDSheet!$A:$B,2,0)</f>
        <v>347.20800000000003</v>
      </c>
      <c r="F8" s="1">
        <f>VLOOKUP(A8,[3]TDSheet!$A:$E,4,0)</f>
        <v>4.7</v>
      </c>
      <c r="G8" s="6">
        <v>1</v>
      </c>
      <c r="H8" s="1"/>
      <c r="I8" s="1"/>
      <c r="J8" s="1"/>
      <c r="K8" s="1"/>
      <c r="L8" s="1"/>
      <c r="M8" s="1"/>
      <c r="N8" s="12">
        <f>VLOOKUP(A8,[4]TDSheet!$A:$C,3,0)</f>
        <v>200</v>
      </c>
      <c r="O8" s="1">
        <f t="shared" si="3"/>
        <v>69.441600000000008</v>
      </c>
      <c r="P8" s="9">
        <f t="shared" ref="P7:P8" si="9">7*O8</f>
        <v>486.09120000000007</v>
      </c>
      <c r="Q8" s="9">
        <f t="shared" ref="Q7:Q8" si="10">10*O8</f>
        <v>694.41600000000005</v>
      </c>
      <c r="R8" s="9"/>
      <c r="S8" s="1"/>
      <c r="T8" s="1">
        <f t="shared" si="4"/>
        <v>12.947800741918387</v>
      </c>
      <c r="U8" s="1">
        <f t="shared" si="5"/>
        <v>9.9478007419183889</v>
      </c>
      <c r="V8" s="1">
        <f t="shared" si="6"/>
        <v>2.9478007419183885</v>
      </c>
      <c r="W8" s="1" t="s">
        <v>50</v>
      </c>
      <c r="X8" s="1"/>
      <c r="Y8" s="1">
        <f t="shared" si="7"/>
        <v>486</v>
      </c>
      <c r="Z8" s="1">
        <f t="shared" si="8"/>
        <v>694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25">
      <c r="A9" s="1" t="s">
        <v>29</v>
      </c>
      <c r="B9" s="1" t="s">
        <v>24</v>
      </c>
      <c r="C9" s="1">
        <v>97.022999999999996</v>
      </c>
      <c r="D9" s="1">
        <f>VLOOKUP(A9,[1]TDSheet!$A:$F,6,0)</f>
        <v>0.45600000000000002</v>
      </c>
      <c r="E9" s="1">
        <f>VLOOKUP(A9,[2]TDSheet!$A:$B,2,0)</f>
        <v>4.1509999999999998</v>
      </c>
      <c r="F9" s="1">
        <f>VLOOKUP(A9,[3]TDSheet!$A:$E,4,0)</f>
        <v>93.328000000000003</v>
      </c>
      <c r="G9" s="6">
        <v>1</v>
      </c>
      <c r="H9" s="1"/>
      <c r="I9" s="1"/>
      <c r="J9" s="1"/>
      <c r="K9" s="1"/>
      <c r="L9" s="1"/>
      <c r="M9" s="1"/>
      <c r="N9" s="12"/>
      <c r="O9" s="1">
        <f t="shared" si="3"/>
        <v>0.83019999999999994</v>
      </c>
      <c r="P9" s="9"/>
      <c r="Q9" s="9"/>
      <c r="R9" s="9"/>
      <c r="S9" s="1"/>
      <c r="T9" s="1">
        <f t="shared" si="4"/>
        <v>112.41628523247411</v>
      </c>
      <c r="U9" s="1">
        <f t="shared" si="5"/>
        <v>112.41628523247411</v>
      </c>
      <c r="V9" s="1">
        <f t="shared" si="6"/>
        <v>112.41628523247411</v>
      </c>
      <c r="W9" s="1" t="s">
        <v>50</v>
      </c>
      <c r="X9" s="1"/>
      <c r="Y9" s="1">
        <f t="shared" si="7"/>
        <v>0</v>
      </c>
      <c r="Z9" s="1">
        <f t="shared" si="8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25">
      <c r="A10" s="1" t="s">
        <v>30</v>
      </c>
      <c r="B10" s="1" t="s">
        <v>24</v>
      </c>
      <c r="C10" s="1">
        <v>79.396000000000001</v>
      </c>
      <c r="D10" s="1">
        <f>VLOOKUP(A10,[1]TDSheet!$A:$F,6,0)</f>
        <v>0.36699999999999999</v>
      </c>
      <c r="E10" s="1">
        <f>VLOOKUP(A10,[2]TDSheet!$A:$B,2,0)</f>
        <v>5.1580000000000004</v>
      </c>
      <c r="F10" s="1">
        <f>VLOOKUP(A10,[3]TDSheet!$A:$E,4,0)</f>
        <v>74.605000000000004</v>
      </c>
      <c r="G10" s="6">
        <v>1</v>
      </c>
      <c r="H10" s="1"/>
      <c r="I10" s="1"/>
      <c r="J10" s="1"/>
      <c r="K10" s="1"/>
      <c r="L10" s="1"/>
      <c r="M10" s="1"/>
      <c r="N10" s="12"/>
      <c r="O10" s="1">
        <f t="shared" si="3"/>
        <v>1.0316000000000001</v>
      </c>
      <c r="P10" s="9"/>
      <c r="Q10" s="9"/>
      <c r="R10" s="9"/>
      <c r="S10" s="1"/>
      <c r="T10" s="1">
        <f t="shared" si="4"/>
        <v>72.319697557192711</v>
      </c>
      <c r="U10" s="1">
        <f t="shared" si="5"/>
        <v>72.319697557192711</v>
      </c>
      <c r="V10" s="1">
        <f t="shared" si="6"/>
        <v>72.319697557192711</v>
      </c>
      <c r="W10" s="1" t="s">
        <v>50</v>
      </c>
      <c r="X10" s="1"/>
      <c r="Y10" s="1">
        <f t="shared" si="7"/>
        <v>0</v>
      </c>
      <c r="Z10" s="1">
        <f t="shared" si="8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25">
      <c r="A11" s="1" t="s">
        <v>31</v>
      </c>
      <c r="B11" s="1" t="s">
        <v>24</v>
      </c>
      <c r="C11" s="1">
        <v>342.50900000000001</v>
      </c>
      <c r="D11" s="1">
        <f>VLOOKUP(A11,[1]TDSheet!$A:$F,6,0)</f>
        <v>9.7449999999999992</v>
      </c>
      <c r="E11" s="1">
        <f>VLOOKUP(A11,[2]TDSheet!$A:$B,2,0)</f>
        <v>242.40600000000001</v>
      </c>
      <c r="F11" s="1">
        <f>VLOOKUP(A11,[3]TDSheet!$A:$E,4,0)</f>
        <v>125.777</v>
      </c>
      <c r="G11" s="6">
        <v>1</v>
      </c>
      <c r="H11" s="1"/>
      <c r="I11" s="1"/>
      <c r="J11" s="1"/>
      <c r="K11" s="1"/>
      <c r="L11" s="1"/>
      <c r="M11" s="1"/>
      <c r="N11" s="12"/>
      <c r="O11" s="1">
        <f t="shared" si="3"/>
        <v>48.481200000000001</v>
      </c>
      <c r="P11" s="9">
        <f t="shared" ref="P11:P19" si="11">7*O11</f>
        <v>339.36840000000001</v>
      </c>
      <c r="Q11" s="9">
        <f t="shared" ref="Q11:Q19" si="12">10*O11</f>
        <v>484.81200000000001</v>
      </c>
      <c r="R11" s="9"/>
      <c r="S11" s="1"/>
      <c r="T11" s="1">
        <f t="shared" si="4"/>
        <v>12.594345849525178</v>
      </c>
      <c r="U11" s="1">
        <f t="shared" si="5"/>
        <v>9.5943458495251761</v>
      </c>
      <c r="V11" s="1">
        <f t="shared" si="6"/>
        <v>2.5943458495251766</v>
      </c>
      <c r="W11" s="1" t="s">
        <v>50</v>
      </c>
      <c r="X11" s="1"/>
      <c r="Y11" s="1">
        <f t="shared" si="7"/>
        <v>339</v>
      </c>
      <c r="Z11" s="1">
        <f t="shared" si="8"/>
        <v>485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25">
      <c r="A12" s="1" t="s">
        <v>32</v>
      </c>
      <c r="B12" s="1" t="s">
        <v>24</v>
      </c>
      <c r="C12" s="1">
        <v>171.63200000000001</v>
      </c>
      <c r="D12" s="1">
        <f>VLOOKUP(A12,[1]TDSheet!$A:$F,6,0)</f>
        <v>316.524</v>
      </c>
      <c r="E12" s="1">
        <f>VLOOKUP(A12,[2]TDSheet!$A:$B,2,0)</f>
        <v>320.20600000000002</v>
      </c>
      <c r="F12" s="1">
        <f>VLOOKUP(A12,[3]TDSheet!$A:$E,4,0)</f>
        <v>188.56</v>
      </c>
      <c r="G12" s="6">
        <v>1</v>
      </c>
      <c r="H12" s="1"/>
      <c r="I12" s="1"/>
      <c r="J12" s="1"/>
      <c r="K12" s="1"/>
      <c r="L12" s="1"/>
      <c r="M12" s="1"/>
      <c r="N12" s="12"/>
      <c r="O12" s="1">
        <f t="shared" si="3"/>
        <v>64.041200000000003</v>
      </c>
      <c r="P12" s="9">
        <f t="shared" si="11"/>
        <v>448.28840000000002</v>
      </c>
      <c r="Q12" s="9">
        <f t="shared" si="12"/>
        <v>640.41200000000003</v>
      </c>
      <c r="R12" s="9"/>
      <c r="S12" s="1"/>
      <c r="T12" s="1">
        <f t="shared" si="4"/>
        <v>12.944354571744439</v>
      </c>
      <c r="U12" s="1">
        <f t="shared" si="5"/>
        <v>9.9443545717444408</v>
      </c>
      <c r="V12" s="1">
        <f t="shared" si="6"/>
        <v>2.9443545717444395</v>
      </c>
      <c r="W12" s="1" t="s">
        <v>50</v>
      </c>
      <c r="X12" s="1"/>
      <c r="Y12" s="1">
        <f t="shared" si="7"/>
        <v>448</v>
      </c>
      <c r="Z12" s="1">
        <f t="shared" si="8"/>
        <v>640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25">
      <c r="A13" s="1" t="s">
        <v>82</v>
      </c>
      <c r="B13" s="1" t="s">
        <v>25</v>
      </c>
      <c r="C13" s="1"/>
      <c r="D13" s="1">
        <f>VLOOKUP(A13,[1]TDSheet!$A:$F,6,0)</f>
        <v>432</v>
      </c>
      <c r="E13" s="1">
        <f>VLOOKUP(A13,[2]TDSheet!$A:$B,2,0)</f>
        <v>426</v>
      </c>
      <c r="F13" s="1"/>
      <c r="G13" s="6">
        <v>0.35</v>
      </c>
      <c r="H13" s="1"/>
      <c r="I13" s="1"/>
      <c r="J13" s="1"/>
      <c r="K13" s="1"/>
      <c r="L13" s="1"/>
      <c r="M13" s="1"/>
      <c r="N13" s="12">
        <f>VLOOKUP(A13,[4]TDSheet!$A:$C,3,0)</f>
        <v>201.6</v>
      </c>
      <c r="O13" s="1">
        <f t="shared" si="3"/>
        <v>85.2</v>
      </c>
      <c r="P13" s="9">
        <f t="shared" si="11"/>
        <v>596.4</v>
      </c>
      <c r="Q13" s="9">
        <f t="shared" si="12"/>
        <v>852</v>
      </c>
      <c r="R13" s="9"/>
      <c r="S13" s="1"/>
      <c r="T13" s="1">
        <f t="shared" si="4"/>
        <v>12.36619718309859</v>
      </c>
      <c r="U13" s="1">
        <f t="shared" si="5"/>
        <v>9.3661971830985919</v>
      </c>
      <c r="V13" s="1">
        <f t="shared" si="6"/>
        <v>2.3661971830985915</v>
      </c>
      <c r="W13" s="1" t="s">
        <v>50</v>
      </c>
      <c r="X13" s="1"/>
      <c r="Y13" s="1">
        <f t="shared" si="7"/>
        <v>209</v>
      </c>
      <c r="Z13" s="1">
        <f t="shared" si="8"/>
        <v>298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25">
      <c r="A14" s="1" t="s">
        <v>83</v>
      </c>
      <c r="B14" s="1" t="s">
        <v>25</v>
      </c>
      <c r="C14" s="1"/>
      <c r="D14" s="1">
        <f>VLOOKUP(A14,[1]TDSheet!$A:$F,6,0)</f>
        <v>432</v>
      </c>
      <c r="E14" s="11">
        <f>VLOOKUP(A14,[2]TDSheet!$A:$B,2,0)+E51</f>
        <v>427</v>
      </c>
      <c r="F14" s="1"/>
      <c r="G14" s="6">
        <v>0.35</v>
      </c>
      <c r="H14" s="1"/>
      <c r="I14" s="1"/>
      <c r="J14" s="1"/>
      <c r="K14" s="1"/>
      <c r="L14" s="1"/>
      <c r="M14" s="1"/>
      <c r="N14" s="12"/>
      <c r="O14" s="1">
        <f t="shared" si="3"/>
        <v>85.4</v>
      </c>
      <c r="P14" s="9">
        <f t="shared" si="11"/>
        <v>597.80000000000007</v>
      </c>
      <c r="Q14" s="9">
        <f t="shared" si="12"/>
        <v>854</v>
      </c>
      <c r="R14" s="9"/>
      <c r="S14" s="1"/>
      <c r="T14" s="1">
        <f t="shared" si="4"/>
        <v>10</v>
      </c>
      <c r="U14" s="1">
        <f t="shared" si="5"/>
        <v>7</v>
      </c>
      <c r="V14" s="1">
        <f t="shared" si="6"/>
        <v>0</v>
      </c>
      <c r="W14" s="1" t="s">
        <v>50</v>
      </c>
      <c r="X14" s="1"/>
      <c r="Y14" s="1">
        <f t="shared" si="7"/>
        <v>209</v>
      </c>
      <c r="Z14" s="1">
        <f t="shared" si="8"/>
        <v>299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25">
      <c r="A15" s="1" t="s">
        <v>84</v>
      </c>
      <c r="B15" s="1" t="s">
        <v>25</v>
      </c>
      <c r="C15" s="1"/>
      <c r="D15" s="1">
        <f>VLOOKUP(A15,[1]TDSheet!$A:$F,6,0)</f>
        <v>227</v>
      </c>
      <c r="E15" s="1">
        <f>VLOOKUP(A15,[2]TDSheet!$A:$B,2,0)</f>
        <v>219</v>
      </c>
      <c r="F15" s="1"/>
      <c r="G15" s="6">
        <v>0.45</v>
      </c>
      <c r="H15" s="1"/>
      <c r="I15" s="1"/>
      <c r="J15" s="1"/>
      <c r="K15" s="1"/>
      <c r="L15" s="1"/>
      <c r="M15" s="1"/>
      <c r="N15" s="12">
        <f>VLOOKUP(A15,[4]TDSheet!$A:$C,3,0)</f>
        <v>102.60000000000001</v>
      </c>
      <c r="O15" s="1">
        <f t="shared" si="3"/>
        <v>43.8</v>
      </c>
      <c r="P15" s="9">
        <f t="shared" si="11"/>
        <v>306.59999999999997</v>
      </c>
      <c r="Q15" s="9">
        <f t="shared" si="12"/>
        <v>438</v>
      </c>
      <c r="R15" s="9"/>
      <c r="S15" s="1"/>
      <c r="T15" s="1">
        <f t="shared" si="4"/>
        <v>12.342465753424658</v>
      </c>
      <c r="U15" s="1">
        <f t="shared" si="5"/>
        <v>9.3424657534246585</v>
      </c>
      <c r="V15" s="1">
        <f t="shared" si="6"/>
        <v>2.342465753424658</v>
      </c>
      <c r="W15" s="1" t="s">
        <v>50</v>
      </c>
      <c r="X15" s="1"/>
      <c r="Y15" s="1">
        <f t="shared" si="7"/>
        <v>138</v>
      </c>
      <c r="Z15" s="1">
        <f t="shared" si="8"/>
        <v>197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25">
      <c r="A16" s="1" t="s">
        <v>33</v>
      </c>
      <c r="B16" s="1" t="s">
        <v>24</v>
      </c>
      <c r="C16" s="1">
        <v>3.758</v>
      </c>
      <c r="D16" s="1">
        <f>VLOOKUP(A16,[1]TDSheet!$A:$F,6,0)</f>
        <v>427.62</v>
      </c>
      <c r="E16" s="11">
        <f>VLOOKUP(A16,[2]TDSheet!$A:$B,2,0)+E52</f>
        <v>272.697</v>
      </c>
      <c r="F16" s="1">
        <f>VLOOKUP(A16,[3]TDSheet!$A:$E,4,0)</f>
        <v>173.70699999999999</v>
      </c>
      <c r="G16" s="6">
        <v>1</v>
      </c>
      <c r="H16" s="1"/>
      <c r="I16" s="1"/>
      <c r="J16" s="1"/>
      <c r="K16" s="1"/>
      <c r="L16" s="1"/>
      <c r="M16" s="1"/>
      <c r="N16" s="12">
        <f>VLOOKUP(A16,[4]TDSheet!$A:$C,3,0)</f>
        <v>359</v>
      </c>
      <c r="O16" s="1">
        <f t="shared" si="3"/>
        <v>54.539400000000001</v>
      </c>
      <c r="P16" s="9"/>
      <c r="Q16" s="9">
        <f>10*O16-N16-F16</f>
        <v>12.687000000000012</v>
      </c>
      <c r="R16" s="9"/>
      <c r="S16" s="1"/>
      <c r="T16" s="1">
        <f t="shared" si="4"/>
        <v>10</v>
      </c>
      <c r="U16" s="1">
        <f t="shared" si="5"/>
        <v>9.7673791790888789</v>
      </c>
      <c r="V16" s="1">
        <f t="shared" si="6"/>
        <v>9.7673791790888789</v>
      </c>
      <c r="W16" s="1" t="s">
        <v>50</v>
      </c>
      <c r="X16" s="1"/>
      <c r="Y16" s="1">
        <f t="shared" si="7"/>
        <v>0</v>
      </c>
      <c r="Z16" s="1">
        <f t="shared" si="8"/>
        <v>13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25">
      <c r="A17" s="1" t="s">
        <v>85</v>
      </c>
      <c r="B17" s="1" t="s">
        <v>25</v>
      </c>
      <c r="C17" s="1"/>
      <c r="D17" s="1">
        <f>VLOOKUP(A17,[1]TDSheet!$A:$F,6,0)</f>
        <v>216</v>
      </c>
      <c r="E17" s="11">
        <f>VLOOKUP(A17,[2]TDSheet!$A:$B,2,0)+E55</f>
        <v>210</v>
      </c>
      <c r="F17" s="1"/>
      <c r="G17" s="6">
        <v>0.4</v>
      </c>
      <c r="H17" s="1"/>
      <c r="I17" s="1"/>
      <c r="J17" s="1"/>
      <c r="K17" s="1"/>
      <c r="L17" s="1"/>
      <c r="M17" s="1"/>
      <c r="N17" s="12">
        <f>VLOOKUP(A17,[4]TDSheet!$A:$C,3,0)</f>
        <v>247.20000000000002</v>
      </c>
      <c r="O17" s="1">
        <f t="shared" si="3"/>
        <v>42</v>
      </c>
      <c r="P17" s="9">
        <f>6*O17</f>
        <v>252</v>
      </c>
      <c r="Q17" s="9">
        <f>9*O17</f>
        <v>378</v>
      </c>
      <c r="R17" s="9"/>
      <c r="S17" s="1"/>
      <c r="T17" s="1">
        <f t="shared" si="4"/>
        <v>14.885714285714286</v>
      </c>
      <c r="U17" s="1">
        <f t="shared" si="5"/>
        <v>11.885714285714286</v>
      </c>
      <c r="V17" s="1">
        <f t="shared" si="6"/>
        <v>5.8857142857142861</v>
      </c>
      <c r="W17" s="1" t="s">
        <v>50</v>
      </c>
      <c r="X17" s="1"/>
      <c r="Y17" s="1">
        <f t="shared" si="7"/>
        <v>101</v>
      </c>
      <c r="Z17" s="1">
        <f t="shared" si="8"/>
        <v>151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x14ac:dyDescent="0.25">
      <c r="A18" s="1" t="s">
        <v>34</v>
      </c>
      <c r="B18" s="1" t="s">
        <v>24</v>
      </c>
      <c r="C18" s="1">
        <v>7.1319999999999997</v>
      </c>
      <c r="D18" s="1">
        <f>VLOOKUP(A18,[1]TDSheet!$A:$F,6,0)</f>
        <v>407.75400000000002</v>
      </c>
      <c r="E18" s="11">
        <f>VLOOKUP(A18,[2]TDSheet!$A:$B,2,0)+E56</f>
        <v>390.31</v>
      </c>
      <c r="F18" s="1">
        <f>VLOOKUP(A18,[3]TDSheet!$A:$E,4,0)</f>
        <v>17.443999999999999</v>
      </c>
      <c r="G18" s="6">
        <v>1</v>
      </c>
      <c r="H18" s="1"/>
      <c r="I18" s="1"/>
      <c r="J18" s="1"/>
      <c r="K18" s="1"/>
      <c r="L18" s="1"/>
      <c r="M18" s="1"/>
      <c r="N18" s="12">
        <f>VLOOKUP(A18,[4]TDSheet!$A:$C,3,0)</f>
        <v>405</v>
      </c>
      <c r="O18" s="1">
        <f t="shared" si="3"/>
        <v>78.061999999999998</v>
      </c>
      <c r="P18" s="9">
        <f t="shared" si="11"/>
        <v>546.43399999999997</v>
      </c>
      <c r="Q18" s="9">
        <f t="shared" si="12"/>
        <v>780.62</v>
      </c>
      <c r="R18" s="9"/>
      <c r="S18" s="1"/>
      <c r="T18" s="1">
        <f t="shared" si="4"/>
        <v>15.411647152263587</v>
      </c>
      <c r="U18" s="1">
        <f t="shared" si="5"/>
        <v>12.411647152263585</v>
      </c>
      <c r="V18" s="1">
        <f t="shared" si="6"/>
        <v>5.4116471522635861</v>
      </c>
      <c r="W18" s="1" t="s">
        <v>50</v>
      </c>
      <c r="X18" s="1"/>
      <c r="Y18" s="1">
        <f t="shared" si="7"/>
        <v>546</v>
      </c>
      <c r="Z18" s="1">
        <f t="shared" si="8"/>
        <v>781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A19" s="1" t="s">
        <v>35</v>
      </c>
      <c r="B19" s="1" t="s">
        <v>25</v>
      </c>
      <c r="C19" s="1">
        <v>14</v>
      </c>
      <c r="D19" s="1">
        <f>VLOOKUP(A19,[1]TDSheet!$A:$F,6,0)</f>
        <v>0</v>
      </c>
      <c r="E19" s="1">
        <f>VLOOKUP(A19,[2]TDSheet!$A:$B,2,0)</f>
        <v>6</v>
      </c>
      <c r="F19" s="1"/>
      <c r="G19" s="6">
        <v>0.35</v>
      </c>
      <c r="H19" s="1"/>
      <c r="I19" s="1"/>
      <c r="J19" s="1"/>
      <c r="K19" s="1"/>
      <c r="L19" s="1"/>
      <c r="M19" s="1"/>
      <c r="N19" s="12">
        <f>VLOOKUP(A19,[4]TDSheet!$A:$C,3,0)</f>
        <v>100</v>
      </c>
      <c r="O19" s="1">
        <f t="shared" si="3"/>
        <v>1.2</v>
      </c>
      <c r="P19" s="9"/>
      <c r="Q19" s="9"/>
      <c r="R19" s="9"/>
      <c r="S19" s="1"/>
      <c r="T19" s="1">
        <f t="shared" si="4"/>
        <v>83.333333333333343</v>
      </c>
      <c r="U19" s="1">
        <f t="shared" si="5"/>
        <v>83.333333333333343</v>
      </c>
      <c r="V19" s="1">
        <f t="shared" si="6"/>
        <v>83.333333333333343</v>
      </c>
      <c r="W19" s="1" t="s">
        <v>50</v>
      </c>
      <c r="X19" s="1"/>
      <c r="Y19" s="1">
        <f t="shared" si="7"/>
        <v>0</v>
      </c>
      <c r="Z19" s="1">
        <f t="shared" si="8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25">
      <c r="A20" s="1" t="s">
        <v>36</v>
      </c>
      <c r="B20" s="1" t="s">
        <v>25</v>
      </c>
      <c r="C20" s="1">
        <v>5</v>
      </c>
      <c r="D20" s="1">
        <f>VLOOKUP(A20,[1]TDSheet!$A:$F,6,0)</f>
        <v>511</v>
      </c>
      <c r="E20" s="1">
        <f>VLOOKUP(A20,[2]TDSheet!$A:$B,2,0)</f>
        <v>159</v>
      </c>
      <c r="F20" s="1">
        <f>VLOOKUP(A20,[3]TDSheet!$A:$E,4,0)</f>
        <v>362</v>
      </c>
      <c r="G20" s="6">
        <v>0.4</v>
      </c>
      <c r="H20" s="1"/>
      <c r="I20" s="1"/>
      <c r="J20" s="1"/>
      <c r="K20" s="1"/>
      <c r="L20" s="1"/>
      <c r="M20" s="1"/>
      <c r="N20" s="12"/>
      <c r="O20" s="1">
        <f t="shared" si="3"/>
        <v>31.8</v>
      </c>
      <c r="P20" s="9"/>
      <c r="Q20" s="9"/>
      <c r="R20" s="9"/>
      <c r="S20" s="1"/>
      <c r="T20" s="1">
        <f t="shared" si="4"/>
        <v>11.383647798742139</v>
      </c>
      <c r="U20" s="1">
        <f t="shared" si="5"/>
        <v>11.383647798742139</v>
      </c>
      <c r="V20" s="1">
        <f t="shared" si="6"/>
        <v>11.383647798742139</v>
      </c>
      <c r="W20" s="1" t="s">
        <v>50</v>
      </c>
      <c r="X20" s="1"/>
      <c r="Y20" s="1">
        <f t="shared" si="7"/>
        <v>0</v>
      </c>
      <c r="Z20" s="1">
        <f t="shared" si="8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25">
      <c r="A21" s="1" t="s">
        <v>37</v>
      </c>
      <c r="B21" s="1" t="s">
        <v>24</v>
      </c>
      <c r="C21" s="1">
        <v>196.36799999999999</v>
      </c>
      <c r="D21" s="1">
        <f>VLOOKUP(A21,[1]TDSheet!$A:$F,6,0)</f>
        <v>321.98</v>
      </c>
      <c r="E21" s="1">
        <f>VLOOKUP(A21,[2]TDSheet!$A:$B,2,0)</f>
        <v>499.197</v>
      </c>
      <c r="F21" s="1">
        <f>VLOOKUP(A21,[3]TDSheet!$A:$E,4,0)</f>
        <v>13.923</v>
      </c>
      <c r="G21" s="6">
        <v>1</v>
      </c>
      <c r="H21" s="1"/>
      <c r="I21" s="1"/>
      <c r="J21" s="1"/>
      <c r="K21" s="1"/>
      <c r="L21" s="1"/>
      <c r="M21" s="1"/>
      <c r="N21" s="12">
        <f>VLOOKUP(A21,[4]TDSheet!$A:$C,3,0)</f>
        <v>220</v>
      </c>
      <c r="O21" s="1">
        <f t="shared" si="3"/>
        <v>99.839399999999998</v>
      </c>
      <c r="P21" s="9">
        <f t="shared" ref="P21:P24" si="13">7*O21</f>
        <v>698.87580000000003</v>
      </c>
      <c r="Q21" s="9">
        <f t="shared" ref="Q21:Q24" si="14">10*O21</f>
        <v>998.39400000000001</v>
      </c>
      <c r="R21" s="9"/>
      <c r="S21" s="1"/>
      <c r="T21" s="1">
        <f t="shared" si="4"/>
        <v>12.342992846511498</v>
      </c>
      <c r="U21" s="1">
        <f t="shared" si="5"/>
        <v>9.342992846511498</v>
      </c>
      <c r="V21" s="1">
        <f t="shared" si="6"/>
        <v>2.3429928465114975</v>
      </c>
      <c r="W21" s="1" t="s">
        <v>50</v>
      </c>
      <c r="X21" s="1"/>
      <c r="Y21" s="1">
        <f t="shared" si="7"/>
        <v>699</v>
      </c>
      <c r="Z21" s="1">
        <f t="shared" si="8"/>
        <v>998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25">
      <c r="A22" s="1" t="s">
        <v>38</v>
      </c>
      <c r="B22" s="1" t="s">
        <v>25</v>
      </c>
      <c r="C22" s="1">
        <v>35</v>
      </c>
      <c r="D22" s="1">
        <f>VLOOKUP(A22,[1]TDSheet!$A:$F,6,0)</f>
        <v>300</v>
      </c>
      <c r="E22" s="1">
        <f>VLOOKUP(A22,[2]TDSheet!$A:$B,2,0)</f>
        <v>140</v>
      </c>
      <c r="F22" s="1">
        <f>VLOOKUP(A22,[3]TDSheet!$A:$E,4,0)</f>
        <v>194</v>
      </c>
      <c r="G22" s="6">
        <v>0.5</v>
      </c>
      <c r="H22" s="1"/>
      <c r="I22" s="1"/>
      <c r="J22" s="1"/>
      <c r="K22" s="1"/>
      <c r="L22" s="1"/>
      <c r="M22" s="1"/>
      <c r="N22" s="12">
        <f>VLOOKUP(A22,[4]TDSheet!$A:$C,3,0)</f>
        <v>150</v>
      </c>
      <c r="O22" s="1">
        <f t="shared" si="3"/>
        <v>28</v>
      </c>
      <c r="P22" s="9"/>
      <c r="Q22" s="9"/>
      <c r="R22" s="9"/>
      <c r="S22" s="1"/>
      <c r="T22" s="1">
        <f t="shared" si="4"/>
        <v>12.285714285714286</v>
      </c>
      <c r="U22" s="1">
        <f t="shared" si="5"/>
        <v>12.285714285714286</v>
      </c>
      <c r="V22" s="1">
        <f t="shared" si="6"/>
        <v>12.285714285714286</v>
      </c>
      <c r="W22" s="1" t="s">
        <v>50</v>
      </c>
      <c r="X22" s="1"/>
      <c r="Y22" s="1">
        <f t="shared" si="7"/>
        <v>0</v>
      </c>
      <c r="Z22" s="1">
        <f t="shared" si="8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25">
      <c r="A23" s="1" t="s">
        <v>39</v>
      </c>
      <c r="B23" s="1" t="s">
        <v>25</v>
      </c>
      <c r="C23" s="1">
        <v>127</v>
      </c>
      <c r="D23" s="1">
        <f>VLOOKUP(A23,[1]TDSheet!$A:$F,6,0)</f>
        <v>460</v>
      </c>
      <c r="E23" s="11">
        <f>VLOOKUP(A23,[2]TDSheet!$A:$B,2,0)+E58</f>
        <v>310</v>
      </c>
      <c r="F23" s="1">
        <f>VLOOKUP(A23,[3]TDSheet!$A:$E,4,0)</f>
        <v>260</v>
      </c>
      <c r="G23" s="6">
        <v>0.4</v>
      </c>
      <c r="H23" s="1"/>
      <c r="I23" s="1"/>
      <c r="J23" s="1"/>
      <c r="K23" s="1"/>
      <c r="L23" s="1"/>
      <c r="M23" s="1"/>
      <c r="N23" s="12"/>
      <c r="O23" s="1">
        <f t="shared" si="3"/>
        <v>62</v>
      </c>
      <c r="P23" s="9">
        <f t="shared" si="13"/>
        <v>434</v>
      </c>
      <c r="Q23" s="9">
        <f t="shared" si="14"/>
        <v>620</v>
      </c>
      <c r="R23" s="9"/>
      <c r="S23" s="1"/>
      <c r="T23" s="1">
        <f t="shared" si="4"/>
        <v>14.193548387096774</v>
      </c>
      <c r="U23" s="1">
        <f t="shared" si="5"/>
        <v>11.193548387096774</v>
      </c>
      <c r="V23" s="1">
        <f t="shared" si="6"/>
        <v>4.193548387096774</v>
      </c>
      <c r="W23" s="1" t="s">
        <v>50</v>
      </c>
      <c r="X23" s="1"/>
      <c r="Y23" s="1">
        <f t="shared" si="7"/>
        <v>174</v>
      </c>
      <c r="Z23" s="1">
        <f t="shared" si="8"/>
        <v>248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5">
      <c r="A24" s="1" t="s">
        <v>40</v>
      </c>
      <c r="B24" s="1" t="s">
        <v>24</v>
      </c>
      <c r="C24" s="1">
        <v>13.234999999999999</v>
      </c>
      <c r="D24" s="1">
        <f>VLOOKUP(A24,[1]TDSheet!$A:$F,6,0)</f>
        <v>605.62400000000002</v>
      </c>
      <c r="E24" s="11">
        <f>VLOOKUP(A24,[2]TDSheet!$A:$B,2,0)+E59</f>
        <v>358.678</v>
      </c>
      <c r="F24" s="1">
        <f>VLOOKUP(A24,[3]TDSheet!$A:$E,4,0)</f>
        <v>243.453</v>
      </c>
      <c r="G24" s="6">
        <v>1</v>
      </c>
      <c r="H24" s="1"/>
      <c r="I24" s="1"/>
      <c r="J24" s="1"/>
      <c r="K24" s="1"/>
      <c r="L24" s="1"/>
      <c r="M24" s="1"/>
      <c r="N24" s="12">
        <f>VLOOKUP(A24,[4]TDSheet!$A:$C,3,0)</f>
        <v>667</v>
      </c>
      <c r="O24" s="1">
        <f t="shared" si="3"/>
        <v>71.735600000000005</v>
      </c>
      <c r="P24" s="9"/>
      <c r="Q24" s="9"/>
      <c r="R24" s="9"/>
      <c r="S24" s="1"/>
      <c r="T24" s="1">
        <f t="shared" si="4"/>
        <v>12.691787620093788</v>
      </c>
      <c r="U24" s="1">
        <f t="shared" si="5"/>
        <v>12.691787620093788</v>
      </c>
      <c r="V24" s="1">
        <f t="shared" si="6"/>
        <v>12.691787620093788</v>
      </c>
      <c r="W24" s="1" t="s">
        <v>50</v>
      </c>
      <c r="X24" s="1"/>
      <c r="Y24" s="1">
        <f t="shared" si="7"/>
        <v>0</v>
      </c>
      <c r="Z24" s="1">
        <f t="shared" si="8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1" t="s">
        <v>41</v>
      </c>
      <c r="B25" s="1" t="s">
        <v>25</v>
      </c>
      <c r="C25" s="1">
        <v>122</v>
      </c>
      <c r="D25" s="1">
        <f>VLOOKUP(A25,[1]TDSheet!$A:$F,6,0)</f>
        <v>0</v>
      </c>
      <c r="E25" s="1">
        <f>VLOOKUP(A25,[2]TDSheet!$A:$B,2,0)</f>
        <v>28</v>
      </c>
      <c r="F25" s="1">
        <f>VLOOKUP(A25,[3]TDSheet!$A:$E,4,0)</f>
        <v>83</v>
      </c>
      <c r="G25" s="6">
        <v>0.5</v>
      </c>
      <c r="H25" s="1"/>
      <c r="I25" s="1"/>
      <c r="J25" s="1"/>
      <c r="K25" s="1"/>
      <c r="L25" s="1"/>
      <c r="M25" s="1"/>
      <c r="N25" s="12"/>
      <c r="O25" s="1">
        <f t="shared" si="3"/>
        <v>5.6</v>
      </c>
      <c r="P25" s="9"/>
      <c r="Q25" s="9"/>
      <c r="R25" s="9"/>
      <c r="S25" s="1"/>
      <c r="T25" s="1">
        <f t="shared" si="4"/>
        <v>14.821428571428573</v>
      </c>
      <c r="U25" s="1">
        <f t="shared" si="5"/>
        <v>14.821428571428573</v>
      </c>
      <c r="V25" s="1">
        <f t="shared" si="6"/>
        <v>14.821428571428573</v>
      </c>
      <c r="W25" s="1" t="s">
        <v>50</v>
      </c>
      <c r="X25" s="1"/>
      <c r="Y25" s="1">
        <f t="shared" si="7"/>
        <v>0</v>
      </c>
      <c r="Z25" s="1">
        <f t="shared" si="8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25">
      <c r="A26" s="1" t="s">
        <v>42</v>
      </c>
      <c r="B26" s="1" t="s">
        <v>25</v>
      </c>
      <c r="C26" s="1">
        <v>31</v>
      </c>
      <c r="D26" s="1">
        <f>VLOOKUP(A26,[1]TDSheet!$A:$F,6,0)</f>
        <v>0</v>
      </c>
      <c r="E26" s="1">
        <f>VLOOKUP(A26,[2]TDSheet!$A:$B,2,0)</f>
        <v>26</v>
      </c>
      <c r="F26" s="1"/>
      <c r="G26" s="6">
        <v>0.4</v>
      </c>
      <c r="H26" s="1"/>
      <c r="I26" s="1"/>
      <c r="J26" s="1"/>
      <c r="K26" s="1"/>
      <c r="L26" s="1"/>
      <c r="M26" s="1"/>
      <c r="N26" s="12">
        <f>VLOOKUP(A26,[4]TDSheet!$A:$C,3,0)</f>
        <v>100</v>
      </c>
      <c r="O26" s="1">
        <f t="shared" si="3"/>
        <v>5.2</v>
      </c>
      <c r="P26" s="9"/>
      <c r="Q26" s="9"/>
      <c r="R26" s="9"/>
      <c r="S26" s="1"/>
      <c r="T26" s="1">
        <f t="shared" si="4"/>
        <v>19.23076923076923</v>
      </c>
      <c r="U26" s="1">
        <f t="shared" si="5"/>
        <v>19.23076923076923</v>
      </c>
      <c r="V26" s="1">
        <f t="shared" si="6"/>
        <v>19.23076923076923</v>
      </c>
      <c r="W26" s="1" t="s">
        <v>50</v>
      </c>
      <c r="X26" s="1"/>
      <c r="Y26" s="1">
        <f t="shared" si="7"/>
        <v>0</v>
      </c>
      <c r="Z26" s="1">
        <f t="shared" si="8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25">
      <c r="A27" s="1" t="s">
        <v>43</v>
      </c>
      <c r="B27" s="1" t="s">
        <v>24</v>
      </c>
      <c r="C27" s="1">
        <v>7.14</v>
      </c>
      <c r="D27" s="1">
        <f>VLOOKUP(A27,[1]TDSheet!$A:$F,6,0)</f>
        <v>1899.0719999999999</v>
      </c>
      <c r="E27" s="11">
        <f>VLOOKUP(A27,[2]TDSheet!$A:$B,2,0)+E49</f>
        <v>1208.6499999999999</v>
      </c>
      <c r="F27" s="1">
        <f>VLOOKUP(A27,[3]TDSheet!$A:$E,4,0)</f>
        <v>691.24199999999996</v>
      </c>
      <c r="G27" s="6">
        <v>1</v>
      </c>
      <c r="H27" s="1"/>
      <c r="I27" s="1"/>
      <c r="J27" s="1"/>
      <c r="K27" s="1"/>
      <c r="L27" s="1"/>
      <c r="M27" s="1"/>
      <c r="N27" s="12">
        <f>VLOOKUP(A27,[4]TDSheet!$A:$C,3,0)</f>
        <v>1906</v>
      </c>
      <c r="O27" s="1">
        <f t="shared" si="3"/>
        <v>241.72999999999996</v>
      </c>
      <c r="P27" s="9"/>
      <c r="Q27" s="9"/>
      <c r="R27" s="9"/>
      <c r="S27" s="1"/>
      <c r="T27" s="1">
        <f t="shared" si="4"/>
        <v>10.744392504033428</v>
      </c>
      <c r="U27" s="1">
        <f t="shared" si="5"/>
        <v>10.744392504033428</v>
      </c>
      <c r="V27" s="1">
        <f t="shared" si="6"/>
        <v>10.744392504033428</v>
      </c>
      <c r="W27" s="1" t="s">
        <v>50</v>
      </c>
      <c r="X27" s="1"/>
      <c r="Y27" s="1">
        <f t="shared" si="7"/>
        <v>0</v>
      </c>
      <c r="Z27" s="1">
        <f t="shared" si="8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A28" s="1" t="s">
        <v>44</v>
      </c>
      <c r="B28" s="1" t="s">
        <v>24</v>
      </c>
      <c r="C28" s="1">
        <v>60.411000000000001</v>
      </c>
      <c r="D28" s="1">
        <f>VLOOKUP(A28,[1]TDSheet!$A:$F,6,0)</f>
        <v>0</v>
      </c>
      <c r="E28" s="11">
        <f>VLOOKUP(A28,[2]TDSheet!$A:$B,2,0)+E60</f>
        <v>59.710999999999999</v>
      </c>
      <c r="F28" s="1">
        <f>VLOOKUP(A28,[3]TDSheet!$A:$E,4,0)</f>
        <v>2.488</v>
      </c>
      <c r="G28" s="6">
        <v>1</v>
      </c>
      <c r="H28" s="1"/>
      <c r="I28" s="1"/>
      <c r="J28" s="1"/>
      <c r="K28" s="1"/>
      <c r="L28" s="1"/>
      <c r="M28" s="1"/>
      <c r="N28" s="12">
        <f>VLOOKUP(A28,[4]TDSheet!$A:$C,3,0)</f>
        <v>193</v>
      </c>
      <c r="O28" s="1">
        <f t="shared" si="3"/>
        <v>11.9422</v>
      </c>
      <c r="P28" s="9"/>
      <c r="Q28" s="9"/>
      <c r="R28" s="9"/>
      <c r="S28" s="1"/>
      <c r="T28" s="1">
        <f t="shared" si="4"/>
        <v>16.369513155030063</v>
      </c>
      <c r="U28" s="1">
        <f t="shared" si="5"/>
        <v>16.369513155030063</v>
      </c>
      <c r="V28" s="1">
        <f t="shared" si="6"/>
        <v>16.369513155030063</v>
      </c>
      <c r="W28" s="1" t="s">
        <v>50</v>
      </c>
      <c r="X28" s="1"/>
      <c r="Y28" s="1">
        <f t="shared" si="7"/>
        <v>0</v>
      </c>
      <c r="Z28" s="1">
        <f t="shared" si="8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25">
      <c r="A29" s="1" t="s">
        <v>45</v>
      </c>
      <c r="B29" s="1" t="s">
        <v>24</v>
      </c>
      <c r="C29" s="1">
        <v>180.93199999999999</v>
      </c>
      <c r="D29" s="1">
        <f>VLOOKUP(A29,[1]TDSheet!$A:$F,6,0)</f>
        <v>300.06400000000002</v>
      </c>
      <c r="E29" s="11">
        <f>VLOOKUP(A29,[2]TDSheet!$A:$B,2,0)+E61</f>
        <v>373.887</v>
      </c>
      <c r="F29" s="1">
        <f>VLOOKUP(A29,[3]TDSheet!$A:$E,4,0)</f>
        <v>128.56899999999999</v>
      </c>
      <c r="G29" s="6">
        <v>1</v>
      </c>
      <c r="H29" s="1"/>
      <c r="I29" s="1"/>
      <c r="J29" s="1"/>
      <c r="K29" s="1"/>
      <c r="L29" s="1"/>
      <c r="M29" s="1"/>
      <c r="N29" s="12"/>
      <c r="O29" s="1">
        <f t="shared" si="3"/>
        <v>74.7774</v>
      </c>
      <c r="P29" s="9">
        <f t="shared" ref="P26:P31" si="15">7*O29</f>
        <v>523.44180000000006</v>
      </c>
      <c r="Q29" s="9">
        <f t="shared" ref="Q26:Q31" si="16">10*O29</f>
        <v>747.774</v>
      </c>
      <c r="R29" s="9"/>
      <c r="S29" s="1"/>
      <c r="T29" s="1">
        <f t="shared" si="4"/>
        <v>11.71935638307831</v>
      </c>
      <c r="U29" s="1">
        <f t="shared" si="5"/>
        <v>8.7193563830783098</v>
      </c>
      <c r="V29" s="1">
        <f t="shared" si="6"/>
        <v>1.7193563830783096</v>
      </c>
      <c r="W29" s="1" t="s">
        <v>50</v>
      </c>
      <c r="X29" s="1"/>
      <c r="Y29" s="1">
        <f t="shared" si="7"/>
        <v>523</v>
      </c>
      <c r="Z29" s="1">
        <f t="shared" si="8"/>
        <v>748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25">
      <c r="A30" s="1" t="s">
        <v>46</v>
      </c>
      <c r="B30" s="1" t="s">
        <v>25</v>
      </c>
      <c r="C30" s="1">
        <v>162</v>
      </c>
      <c r="D30" s="1">
        <f>VLOOKUP(A30,[1]TDSheet!$A:$F,6,0)</f>
        <v>1254</v>
      </c>
      <c r="E30" s="11">
        <f>VLOOKUP(A30,[2]TDSheet!$A:$B,2,0)+E62</f>
        <v>1139</v>
      </c>
      <c r="F30" s="1">
        <f>VLOOKUP(A30,[3]TDSheet!$A:$E,4,0)</f>
        <v>271</v>
      </c>
      <c r="G30" s="6">
        <v>0.4</v>
      </c>
      <c r="H30" s="1"/>
      <c r="I30" s="1"/>
      <c r="J30" s="1"/>
      <c r="K30" s="1"/>
      <c r="L30" s="1"/>
      <c r="M30" s="1"/>
      <c r="N30" s="12">
        <f>VLOOKUP(A30,[4]TDSheet!$A:$C,3,0)</f>
        <v>300</v>
      </c>
      <c r="O30" s="1">
        <f t="shared" si="3"/>
        <v>227.8</v>
      </c>
      <c r="P30" s="9">
        <f t="shared" si="15"/>
        <v>1594.6000000000001</v>
      </c>
      <c r="Q30" s="9">
        <f t="shared" si="16"/>
        <v>2278</v>
      </c>
      <c r="R30" s="9"/>
      <c r="S30" s="1"/>
      <c r="T30" s="1">
        <f t="shared" si="4"/>
        <v>12.506584723441614</v>
      </c>
      <c r="U30" s="1">
        <f t="shared" si="5"/>
        <v>9.5065847234416161</v>
      </c>
      <c r="V30" s="1">
        <f t="shared" si="6"/>
        <v>2.5065847234416152</v>
      </c>
      <c r="W30" s="1" t="s">
        <v>50</v>
      </c>
      <c r="X30" s="1"/>
      <c r="Y30" s="1">
        <f t="shared" si="7"/>
        <v>638</v>
      </c>
      <c r="Z30" s="1">
        <f t="shared" si="8"/>
        <v>911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25">
      <c r="A31" s="1" t="s">
        <v>47</v>
      </c>
      <c r="B31" s="1" t="s">
        <v>25</v>
      </c>
      <c r="C31" s="1">
        <v>38</v>
      </c>
      <c r="D31" s="1">
        <f>VLOOKUP(A31,[1]TDSheet!$A:$F,6,0)</f>
        <v>340</v>
      </c>
      <c r="E31" s="1">
        <f>VLOOKUP(A31,[2]TDSheet!$A:$B,2,0)</f>
        <v>272</v>
      </c>
      <c r="F31" s="1">
        <f>VLOOKUP(A31,[3]TDSheet!$A:$E,4,0)</f>
        <v>119</v>
      </c>
      <c r="G31" s="6">
        <v>0.45</v>
      </c>
      <c r="H31" s="1"/>
      <c r="I31" s="1"/>
      <c r="J31" s="1"/>
      <c r="K31" s="1"/>
      <c r="L31" s="1"/>
      <c r="M31" s="1"/>
      <c r="N31" s="12">
        <f>VLOOKUP(A31,[4]TDSheet!$A:$C,3,0)</f>
        <v>153</v>
      </c>
      <c r="O31" s="1">
        <f t="shared" si="3"/>
        <v>54.4</v>
      </c>
      <c r="P31" s="9">
        <f t="shared" si="15"/>
        <v>380.8</v>
      </c>
      <c r="Q31" s="9">
        <f t="shared" si="16"/>
        <v>544</v>
      </c>
      <c r="R31" s="9"/>
      <c r="S31" s="1"/>
      <c r="T31" s="1">
        <f t="shared" si="4"/>
        <v>15</v>
      </c>
      <c r="U31" s="1">
        <f t="shared" si="5"/>
        <v>12</v>
      </c>
      <c r="V31" s="1">
        <f t="shared" si="6"/>
        <v>5</v>
      </c>
      <c r="W31" s="1" t="s">
        <v>50</v>
      </c>
      <c r="X31" s="1"/>
      <c r="Y31" s="1">
        <f t="shared" si="7"/>
        <v>171</v>
      </c>
      <c r="Z31" s="1">
        <f t="shared" si="8"/>
        <v>245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25">
      <c r="A32" s="1" t="s">
        <v>48</v>
      </c>
      <c r="B32" s="1" t="s">
        <v>25</v>
      </c>
      <c r="C32" s="1">
        <v>513</v>
      </c>
      <c r="D32" s="1">
        <f>VLOOKUP(A32,[1]TDSheet!$A:$F,6,0)</f>
        <v>0</v>
      </c>
      <c r="E32" s="1">
        <f>VLOOKUP(A32,[2]TDSheet!$A:$B,2,0)</f>
        <v>16</v>
      </c>
      <c r="F32" s="1">
        <f>VLOOKUP(A32,[3]TDSheet!$A:$E,4,0)</f>
        <v>497</v>
      </c>
      <c r="G32" s="6">
        <v>0.17</v>
      </c>
      <c r="H32" s="1"/>
      <c r="I32" s="1"/>
      <c r="J32" s="1"/>
      <c r="K32" s="1"/>
      <c r="L32" s="1"/>
      <c r="M32" s="1"/>
      <c r="N32" s="12"/>
      <c r="O32" s="1">
        <f t="shared" si="3"/>
        <v>3.2</v>
      </c>
      <c r="P32" s="9"/>
      <c r="Q32" s="9"/>
      <c r="R32" s="9"/>
      <c r="S32" s="1"/>
      <c r="T32" s="1">
        <f t="shared" si="4"/>
        <v>155.3125</v>
      </c>
      <c r="U32" s="1">
        <f t="shared" si="5"/>
        <v>155.3125</v>
      </c>
      <c r="V32" s="1">
        <f t="shared" si="6"/>
        <v>155.3125</v>
      </c>
      <c r="W32" s="1" t="s">
        <v>50</v>
      </c>
      <c r="X32" s="1"/>
      <c r="Y32" s="1">
        <f t="shared" si="7"/>
        <v>0</v>
      </c>
      <c r="Z32" s="1">
        <f t="shared" si="8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25">
      <c r="A33" s="1" t="s">
        <v>49</v>
      </c>
      <c r="B33" s="1" t="s">
        <v>25</v>
      </c>
      <c r="C33" s="1">
        <v>108</v>
      </c>
      <c r="D33" s="1">
        <f>VLOOKUP(A33,[1]TDSheet!$A:$F,6,0)</f>
        <v>0</v>
      </c>
      <c r="E33" s="1">
        <f>VLOOKUP(A33,[2]TDSheet!$A:$B,2,0)</f>
        <v>55</v>
      </c>
      <c r="F33" s="1">
        <f>VLOOKUP(A33,[3]TDSheet!$A:$E,4,0)</f>
        <v>53</v>
      </c>
      <c r="G33" s="6">
        <v>0.17</v>
      </c>
      <c r="H33" s="1"/>
      <c r="I33" s="1"/>
      <c r="J33" s="1"/>
      <c r="K33" s="1"/>
      <c r="L33" s="1"/>
      <c r="M33" s="1"/>
      <c r="N33" s="12"/>
      <c r="O33" s="1">
        <f t="shared" si="3"/>
        <v>11</v>
      </c>
      <c r="P33" s="9">
        <f t="shared" ref="P33:P48" si="17">7*O33</f>
        <v>77</v>
      </c>
      <c r="Q33" s="9">
        <f t="shared" ref="Q33:Q48" si="18">10*O33</f>
        <v>110</v>
      </c>
      <c r="R33" s="9"/>
      <c r="S33" s="1"/>
      <c r="T33" s="1">
        <f t="shared" si="4"/>
        <v>14.818181818181818</v>
      </c>
      <c r="U33" s="1">
        <f t="shared" si="5"/>
        <v>11.818181818181818</v>
      </c>
      <c r="V33" s="1">
        <f t="shared" si="6"/>
        <v>4.8181818181818183</v>
      </c>
      <c r="W33" s="1" t="s">
        <v>50</v>
      </c>
      <c r="X33" s="1"/>
      <c r="Y33" s="1">
        <f t="shared" si="7"/>
        <v>13</v>
      </c>
      <c r="Z33" s="1">
        <f t="shared" si="8"/>
        <v>19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1" t="s">
        <v>51</v>
      </c>
      <c r="B34" s="1" t="s">
        <v>25</v>
      </c>
      <c r="C34" s="1"/>
      <c r="D34" s="1">
        <f>VLOOKUP(A34,[1]TDSheet!$A:$F,6,0)</f>
        <v>168</v>
      </c>
      <c r="E34" s="1">
        <f>VLOOKUP(A34,[2]TDSheet!$A:$B,2,0)</f>
        <v>164</v>
      </c>
      <c r="F34" s="1">
        <f>VLOOKUP(A34,[3]TDSheet!$A:$E,4,0)</f>
        <v>2</v>
      </c>
      <c r="G34" s="6">
        <v>0.6</v>
      </c>
      <c r="H34" s="1"/>
      <c r="I34" s="1"/>
      <c r="J34" s="1"/>
      <c r="K34" s="1"/>
      <c r="L34" s="1"/>
      <c r="M34" s="1"/>
      <c r="N34" s="12"/>
      <c r="O34" s="1">
        <f t="shared" si="3"/>
        <v>32.799999999999997</v>
      </c>
      <c r="P34" s="9">
        <f t="shared" si="17"/>
        <v>229.59999999999997</v>
      </c>
      <c r="Q34" s="9">
        <f t="shared" si="18"/>
        <v>328</v>
      </c>
      <c r="R34" s="9"/>
      <c r="S34" s="1"/>
      <c r="T34" s="1">
        <f t="shared" si="4"/>
        <v>10.060975609756099</v>
      </c>
      <c r="U34" s="1">
        <f t="shared" si="5"/>
        <v>7.0609756097560972</v>
      </c>
      <c r="V34" s="1">
        <f t="shared" si="6"/>
        <v>6.0975609756097567E-2</v>
      </c>
      <c r="W34" s="1" t="s">
        <v>50</v>
      </c>
      <c r="X34" s="1"/>
      <c r="Y34" s="1">
        <f t="shared" si="7"/>
        <v>138</v>
      </c>
      <c r="Z34" s="1">
        <f t="shared" si="8"/>
        <v>197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25">
      <c r="A35" s="1" t="s">
        <v>52</v>
      </c>
      <c r="B35" s="1" t="s">
        <v>25</v>
      </c>
      <c r="C35" s="1"/>
      <c r="D35" s="1">
        <f>VLOOKUP(A35,[1]TDSheet!$A:$F,6,0)</f>
        <v>256</v>
      </c>
      <c r="E35" s="1">
        <f>VLOOKUP(A35,[2]TDSheet!$A:$B,2,0)</f>
        <v>239</v>
      </c>
      <c r="F35" s="1">
        <f>VLOOKUP(A35,[3]TDSheet!$A:$E,4,0)</f>
        <v>2</v>
      </c>
      <c r="G35" s="6">
        <v>0.4</v>
      </c>
      <c r="H35" s="1"/>
      <c r="I35" s="1"/>
      <c r="J35" s="1"/>
      <c r="K35" s="1"/>
      <c r="L35" s="1"/>
      <c r="M35" s="1"/>
      <c r="N35" s="12">
        <f>VLOOKUP(A35,[4]TDSheet!$A:$C,3,0)</f>
        <v>201.60000000000002</v>
      </c>
      <c r="O35" s="1">
        <f t="shared" si="3"/>
        <v>47.8</v>
      </c>
      <c r="P35" s="9">
        <f t="shared" si="17"/>
        <v>334.59999999999997</v>
      </c>
      <c r="Q35" s="9">
        <f t="shared" si="18"/>
        <v>478</v>
      </c>
      <c r="R35" s="9"/>
      <c r="S35" s="1"/>
      <c r="T35" s="1">
        <f t="shared" si="4"/>
        <v>14.259414225941423</v>
      </c>
      <c r="U35" s="1">
        <f t="shared" si="5"/>
        <v>11.259414225941423</v>
      </c>
      <c r="V35" s="1">
        <f t="shared" si="6"/>
        <v>4.2594142259414234</v>
      </c>
      <c r="W35" s="1" t="s">
        <v>50</v>
      </c>
      <c r="X35" s="1"/>
      <c r="Y35" s="1">
        <f t="shared" si="7"/>
        <v>134</v>
      </c>
      <c r="Z35" s="1">
        <f t="shared" si="8"/>
        <v>191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25">
      <c r="A36" s="1" t="s">
        <v>53</v>
      </c>
      <c r="B36" s="1" t="s">
        <v>25</v>
      </c>
      <c r="C36" s="1"/>
      <c r="D36" s="1">
        <f>VLOOKUP(A36,[1]TDSheet!$A:$F,6,0)</f>
        <v>252</v>
      </c>
      <c r="E36" s="11">
        <f>VLOOKUP(A36,[2]TDSheet!$A:$B,2,0)+E53</f>
        <v>247</v>
      </c>
      <c r="F36" s="1">
        <f>VLOOKUP(A36,[3]TDSheet!$A:$E,4,0)</f>
        <v>-2</v>
      </c>
      <c r="G36" s="6">
        <v>0.4</v>
      </c>
      <c r="H36" s="1"/>
      <c r="I36" s="1"/>
      <c r="J36" s="1"/>
      <c r="K36" s="1"/>
      <c r="L36" s="1"/>
      <c r="M36" s="1"/>
      <c r="N36" s="12">
        <f>VLOOKUP(A36,[4]TDSheet!$A:$C,3,0)</f>
        <v>201</v>
      </c>
      <c r="O36" s="1">
        <f t="shared" si="3"/>
        <v>49.4</v>
      </c>
      <c r="P36" s="9">
        <f t="shared" si="17"/>
        <v>345.8</v>
      </c>
      <c r="Q36" s="9">
        <f t="shared" si="18"/>
        <v>494</v>
      </c>
      <c r="R36" s="9"/>
      <c r="S36" s="1"/>
      <c r="T36" s="1">
        <f t="shared" si="4"/>
        <v>14.02834008097166</v>
      </c>
      <c r="U36" s="1">
        <f t="shared" si="5"/>
        <v>11.02834008097166</v>
      </c>
      <c r="V36" s="1">
        <f t="shared" si="6"/>
        <v>4.0283400809716596</v>
      </c>
      <c r="W36" s="1" t="s">
        <v>50</v>
      </c>
      <c r="X36" s="1"/>
      <c r="Y36" s="1">
        <f t="shared" si="7"/>
        <v>138</v>
      </c>
      <c r="Z36" s="1">
        <f t="shared" si="8"/>
        <v>198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25">
      <c r="A37" s="1" t="s">
        <v>54</v>
      </c>
      <c r="B37" s="1" t="s">
        <v>24</v>
      </c>
      <c r="C37" s="1"/>
      <c r="D37" s="1">
        <f>VLOOKUP(A37,[1]TDSheet!$A:$F,6,0)</f>
        <v>315.77100000000002</v>
      </c>
      <c r="E37" s="11">
        <f>VLOOKUP(A37,[2]TDSheet!$A:$B,2,0)+E54</f>
        <v>295.36499999999995</v>
      </c>
      <c r="F37" s="1">
        <f>VLOOKUP(A37,[3]TDSheet!$A:$E,4,0)</f>
        <v>7.899</v>
      </c>
      <c r="G37" s="6">
        <v>1</v>
      </c>
      <c r="H37" s="1"/>
      <c r="I37" s="1"/>
      <c r="J37" s="1"/>
      <c r="K37" s="1"/>
      <c r="L37" s="1"/>
      <c r="M37" s="1"/>
      <c r="N37" s="12">
        <f>VLOOKUP(A37,[4]TDSheet!$A:$C,3,0)</f>
        <v>357</v>
      </c>
      <c r="O37" s="1">
        <f t="shared" si="3"/>
        <v>59.072999999999993</v>
      </c>
      <c r="P37" s="9">
        <f t="shared" ref="P37:P38" si="19">6*O37</f>
        <v>354.43799999999999</v>
      </c>
      <c r="Q37" s="9">
        <f t="shared" ref="Q37:Q38" si="20">9*O37</f>
        <v>531.65699999999993</v>
      </c>
      <c r="R37" s="9"/>
      <c r="S37" s="1"/>
      <c r="T37" s="1">
        <f t="shared" si="4"/>
        <v>15.177085978365751</v>
      </c>
      <c r="U37" s="1">
        <f t="shared" si="5"/>
        <v>12.177085978365753</v>
      </c>
      <c r="V37" s="1">
        <f t="shared" si="6"/>
        <v>6.1770859783657519</v>
      </c>
      <c r="W37" s="1" t="s">
        <v>50</v>
      </c>
      <c r="X37" s="1"/>
      <c r="Y37" s="1">
        <f t="shared" si="7"/>
        <v>354</v>
      </c>
      <c r="Z37" s="1">
        <f t="shared" si="8"/>
        <v>532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5">
      <c r="A38" s="1" t="s">
        <v>55</v>
      </c>
      <c r="B38" s="1" t="s">
        <v>24</v>
      </c>
      <c r="C38" s="1"/>
      <c r="D38" s="1">
        <f>VLOOKUP(A38,[1]TDSheet!$A:$F,6,0)</f>
        <v>315.32299999999998</v>
      </c>
      <c r="E38" s="1">
        <f>VLOOKUP(A38,[2]TDSheet!$A:$B,2,0)</f>
        <v>314.20100000000002</v>
      </c>
      <c r="F38" s="1">
        <f>VLOOKUP(A38,[3]TDSheet!$A:$E,4,0)</f>
        <v>-0.32300000000000001</v>
      </c>
      <c r="G38" s="6">
        <v>1</v>
      </c>
      <c r="H38" s="1"/>
      <c r="I38" s="1"/>
      <c r="J38" s="1"/>
      <c r="K38" s="1"/>
      <c r="L38" s="1"/>
      <c r="M38" s="1"/>
      <c r="N38" s="12">
        <f>VLOOKUP(A38,[4]TDSheet!$A:$C,3,0)</f>
        <v>406</v>
      </c>
      <c r="O38" s="1">
        <f t="shared" si="3"/>
        <v>62.840200000000003</v>
      </c>
      <c r="P38" s="9">
        <f t="shared" si="19"/>
        <v>377.0412</v>
      </c>
      <c r="Q38" s="9">
        <f t="shared" si="20"/>
        <v>565.56180000000006</v>
      </c>
      <c r="R38" s="9"/>
      <c r="S38" s="1"/>
      <c r="T38" s="1">
        <f t="shared" si="4"/>
        <v>15.45569237526297</v>
      </c>
      <c r="U38" s="1">
        <f t="shared" si="5"/>
        <v>12.455692375262968</v>
      </c>
      <c r="V38" s="1">
        <f t="shared" si="6"/>
        <v>6.4556923752629682</v>
      </c>
      <c r="W38" s="1" t="s">
        <v>50</v>
      </c>
      <c r="X38" s="1"/>
      <c r="Y38" s="1">
        <f t="shared" si="7"/>
        <v>377</v>
      </c>
      <c r="Z38" s="1">
        <f t="shared" si="8"/>
        <v>566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25">
      <c r="A39" s="1" t="s">
        <v>56</v>
      </c>
      <c r="B39" s="1" t="s">
        <v>25</v>
      </c>
      <c r="C39" s="1"/>
      <c r="D39" s="1">
        <f>VLOOKUP(A39,[1]TDSheet!$A:$F,6,0)</f>
        <v>452</v>
      </c>
      <c r="E39" s="1">
        <f>VLOOKUP(A39,[2]TDSheet!$A:$B,2,0)</f>
        <v>358</v>
      </c>
      <c r="F39" s="1">
        <f>VLOOKUP(A39,[3]TDSheet!$A:$E,4,0)</f>
        <v>110</v>
      </c>
      <c r="G39" s="6">
        <v>0.45</v>
      </c>
      <c r="H39" s="1"/>
      <c r="I39" s="1"/>
      <c r="J39" s="1"/>
      <c r="K39" s="1"/>
      <c r="L39" s="1"/>
      <c r="M39" s="1"/>
      <c r="N39" s="12">
        <f>VLOOKUP(A39,[4]TDSheet!$A:$C,3,0)</f>
        <v>151.20000000000002</v>
      </c>
      <c r="O39" s="1">
        <f t="shared" si="3"/>
        <v>71.599999999999994</v>
      </c>
      <c r="P39" s="9">
        <f t="shared" si="17"/>
        <v>501.19999999999993</v>
      </c>
      <c r="Q39" s="9">
        <f t="shared" si="18"/>
        <v>716</v>
      </c>
      <c r="R39" s="9"/>
      <c r="S39" s="1"/>
      <c r="T39" s="1">
        <f t="shared" si="4"/>
        <v>13.648044692737432</v>
      </c>
      <c r="U39" s="1">
        <f t="shared" si="5"/>
        <v>10.648044692737431</v>
      </c>
      <c r="V39" s="1">
        <f t="shared" si="6"/>
        <v>3.648044692737431</v>
      </c>
      <c r="W39" s="1" t="s">
        <v>50</v>
      </c>
      <c r="X39" s="1"/>
      <c r="Y39" s="1">
        <f t="shared" si="7"/>
        <v>226</v>
      </c>
      <c r="Z39" s="1">
        <f t="shared" si="8"/>
        <v>322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25">
      <c r="A40" s="1" t="s">
        <v>57</v>
      </c>
      <c r="B40" s="1" t="s">
        <v>24</v>
      </c>
      <c r="C40" s="1"/>
      <c r="D40" s="1">
        <f>VLOOKUP(A40,[1]TDSheet!$A:$F,6,0)</f>
        <v>1206.9169999999999</v>
      </c>
      <c r="E40" s="1">
        <f>VLOOKUP(A40,[2]TDSheet!$A:$B,2,0)</f>
        <v>1087.271</v>
      </c>
      <c r="F40" s="1">
        <f>VLOOKUP(A40,[3]TDSheet!$A:$E,4,0)</f>
        <v>161.142</v>
      </c>
      <c r="G40" s="6">
        <v>1</v>
      </c>
      <c r="H40" s="1"/>
      <c r="I40" s="1"/>
      <c r="J40" s="1"/>
      <c r="K40" s="1"/>
      <c r="L40" s="1"/>
      <c r="M40" s="1"/>
      <c r="N40" s="12">
        <f>VLOOKUP(A40,[4]TDSheet!$A:$C,3,0)</f>
        <v>806</v>
      </c>
      <c r="O40" s="1">
        <f t="shared" si="3"/>
        <v>217.45419999999999</v>
      </c>
      <c r="P40" s="9">
        <f t="shared" si="17"/>
        <v>1522.1794</v>
      </c>
      <c r="Q40" s="9">
        <f t="shared" si="18"/>
        <v>2174.5419999999999</v>
      </c>
      <c r="R40" s="9"/>
      <c r="S40" s="1"/>
      <c r="T40" s="1">
        <f t="shared" si="4"/>
        <v>14.447566430080451</v>
      </c>
      <c r="U40" s="1">
        <f t="shared" si="5"/>
        <v>11.44756643008045</v>
      </c>
      <c r="V40" s="1">
        <f t="shared" si="6"/>
        <v>4.4475664300804496</v>
      </c>
      <c r="W40" s="1" t="s">
        <v>50</v>
      </c>
      <c r="X40" s="1"/>
      <c r="Y40" s="1">
        <f t="shared" si="7"/>
        <v>1522</v>
      </c>
      <c r="Z40" s="1">
        <f t="shared" si="8"/>
        <v>2175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25">
      <c r="A41" s="1" t="s">
        <v>58</v>
      </c>
      <c r="B41" s="1" t="s">
        <v>24</v>
      </c>
      <c r="C41" s="1"/>
      <c r="D41" s="1">
        <f>VLOOKUP(A41,[1]TDSheet!$A:$F,6,0)</f>
        <v>104.685</v>
      </c>
      <c r="E41" s="1">
        <f>VLOOKUP(A41,[2]TDSheet!$A:$B,2,0)</f>
        <v>102.598</v>
      </c>
      <c r="F41" s="1">
        <f>VLOOKUP(A41,[3]TDSheet!$A:$E,4,0)</f>
        <v>-0.33300000000000002</v>
      </c>
      <c r="G41" s="6">
        <v>1</v>
      </c>
      <c r="H41" s="1"/>
      <c r="I41" s="1"/>
      <c r="J41" s="1"/>
      <c r="K41" s="1"/>
      <c r="L41" s="1"/>
      <c r="M41" s="1"/>
      <c r="N41" s="12"/>
      <c r="O41" s="1">
        <f t="shared" si="3"/>
        <v>20.519600000000001</v>
      </c>
      <c r="P41" s="9">
        <f t="shared" si="17"/>
        <v>143.63720000000001</v>
      </c>
      <c r="Q41" s="9">
        <f t="shared" si="18"/>
        <v>205.196</v>
      </c>
      <c r="R41" s="9"/>
      <c r="S41" s="1"/>
      <c r="T41" s="1">
        <f t="shared" si="4"/>
        <v>9.9837716134817445</v>
      </c>
      <c r="U41" s="1">
        <f t="shared" si="5"/>
        <v>6.9837716134817445</v>
      </c>
      <c r="V41" s="1">
        <f t="shared" si="6"/>
        <v>-1.6228386518255717E-2</v>
      </c>
      <c r="W41" s="1" t="s">
        <v>50</v>
      </c>
      <c r="X41" s="1"/>
      <c r="Y41" s="1">
        <f t="shared" si="7"/>
        <v>144</v>
      </c>
      <c r="Z41" s="1">
        <f t="shared" si="8"/>
        <v>205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25">
      <c r="A42" s="1" t="s">
        <v>59</v>
      </c>
      <c r="B42" s="1" t="s">
        <v>24</v>
      </c>
      <c r="C42" s="1"/>
      <c r="D42" s="1">
        <f>VLOOKUP(A42,[1]TDSheet!$A:$F,6,0)</f>
        <v>270.95600000000002</v>
      </c>
      <c r="E42" s="11">
        <f>VLOOKUP(A42,[2]TDSheet!$A:$B,2,0)+E57</f>
        <v>270.85599999999999</v>
      </c>
      <c r="F42" s="1">
        <f>VLOOKUP(A42,[3]TDSheet!$A:$E,4,0)</f>
        <v>0.1</v>
      </c>
      <c r="G42" s="6">
        <v>1</v>
      </c>
      <c r="H42" s="1"/>
      <c r="I42" s="1"/>
      <c r="J42" s="1"/>
      <c r="K42" s="1"/>
      <c r="L42" s="1"/>
      <c r="M42" s="1"/>
      <c r="N42" s="12">
        <f>VLOOKUP(A42,[4]TDSheet!$A:$C,3,0)</f>
        <v>419</v>
      </c>
      <c r="O42" s="1">
        <f t="shared" si="3"/>
        <v>54.171199999999999</v>
      </c>
      <c r="P42" s="9">
        <f>4*O42</f>
        <v>216.6848</v>
      </c>
      <c r="Q42" s="9">
        <f>7*O42</f>
        <v>379.19839999999999</v>
      </c>
      <c r="R42" s="9"/>
      <c r="S42" s="1"/>
      <c r="T42" s="1">
        <f t="shared" si="4"/>
        <v>14.736583276722687</v>
      </c>
      <c r="U42" s="1">
        <f t="shared" si="5"/>
        <v>11.736583276722687</v>
      </c>
      <c r="V42" s="1">
        <f t="shared" si="6"/>
        <v>7.736583276722687</v>
      </c>
      <c r="W42" s="1" t="s">
        <v>50</v>
      </c>
      <c r="X42" s="1"/>
      <c r="Y42" s="1">
        <f t="shared" si="7"/>
        <v>217</v>
      </c>
      <c r="Z42" s="1">
        <f t="shared" si="8"/>
        <v>379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1" t="s">
        <v>60</v>
      </c>
      <c r="B43" s="1" t="s">
        <v>24</v>
      </c>
      <c r="C43" s="1"/>
      <c r="D43" s="1">
        <f>VLOOKUP(A43,[1]TDSheet!$A:$F,6,0)</f>
        <v>504.15899999999999</v>
      </c>
      <c r="E43" s="11">
        <f>VLOOKUP(A43,[2]TDSheet!$A:$B,2,0)+E63</f>
        <v>493.959</v>
      </c>
      <c r="F43" s="1">
        <f>VLOOKUP(A43,[3]TDSheet!$A:$E,4,0)</f>
        <v>1.36</v>
      </c>
      <c r="G43" s="6">
        <v>1</v>
      </c>
      <c r="H43" s="1"/>
      <c r="I43" s="1"/>
      <c r="J43" s="1"/>
      <c r="K43" s="1"/>
      <c r="L43" s="1"/>
      <c r="M43" s="1"/>
      <c r="N43" s="12">
        <f>VLOOKUP(A43,[4]TDSheet!$A:$C,3,0)</f>
        <v>411</v>
      </c>
      <c r="O43" s="1">
        <f t="shared" si="3"/>
        <v>98.791799999999995</v>
      </c>
      <c r="P43" s="9">
        <f t="shared" si="17"/>
        <v>691.54259999999999</v>
      </c>
      <c r="Q43" s="9">
        <f t="shared" si="18"/>
        <v>987.91799999999989</v>
      </c>
      <c r="R43" s="9"/>
      <c r="S43" s="1"/>
      <c r="T43" s="1">
        <f t="shared" si="4"/>
        <v>14.174030638170374</v>
      </c>
      <c r="U43" s="1">
        <f t="shared" si="5"/>
        <v>11.174030638170374</v>
      </c>
      <c r="V43" s="1">
        <f t="shared" si="6"/>
        <v>4.1740306381703745</v>
      </c>
      <c r="W43" s="1" t="s">
        <v>50</v>
      </c>
      <c r="X43" s="1"/>
      <c r="Y43" s="1">
        <f t="shared" si="7"/>
        <v>692</v>
      </c>
      <c r="Z43" s="1">
        <f t="shared" si="8"/>
        <v>988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1" t="s">
        <v>61</v>
      </c>
      <c r="B44" s="1" t="s">
        <v>24</v>
      </c>
      <c r="C44" s="1"/>
      <c r="D44" s="1">
        <f>VLOOKUP(A44,[1]TDSheet!$A:$F,6,0)</f>
        <v>304.41500000000002</v>
      </c>
      <c r="E44" s="11">
        <f>VLOOKUP(A44,[2]TDSheet!$A:$B,2,0)+E64</f>
        <v>299.20999999999998</v>
      </c>
      <c r="F44" s="1">
        <f>VLOOKUP(A44,[3]TDSheet!$A:$E,4,0)</f>
        <v>0.97099999999999997</v>
      </c>
      <c r="G44" s="6">
        <v>1</v>
      </c>
      <c r="H44" s="1"/>
      <c r="I44" s="1"/>
      <c r="J44" s="1"/>
      <c r="K44" s="1"/>
      <c r="L44" s="1"/>
      <c r="M44" s="1"/>
      <c r="N44" s="12"/>
      <c r="O44" s="1">
        <f t="shared" si="3"/>
        <v>59.841999999999999</v>
      </c>
      <c r="P44" s="9">
        <f t="shared" si="17"/>
        <v>418.89400000000001</v>
      </c>
      <c r="Q44" s="9">
        <f t="shared" si="18"/>
        <v>598.41999999999996</v>
      </c>
      <c r="R44" s="9"/>
      <c r="S44" s="1"/>
      <c r="T44" s="1">
        <f t="shared" si="4"/>
        <v>10.016226061963168</v>
      </c>
      <c r="U44" s="1">
        <f t="shared" si="5"/>
        <v>7.0162260619631702</v>
      </c>
      <c r="V44" s="1">
        <f t="shared" si="6"/>
        <v>1.6226061963169679E-2</v>
      </c>
      <c r="W44" s="1" t="s">
        <v>50</v>
      </c>
      <c r="X44" s="1"/>
      <c r="Y44" s="1">
        <f t="shared" si="7"/>
        <v>419</v>
      </c>
      <c r="Z44" s="1">
        <f t="shared" si="8"/>
        <v>598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1" t="s">
        <v>63</v>
      </c>
      <c r="B45" s="1" t="s">
        <v>24</v>
      </c>
      <c r="C45" s="1"/>
      <c r="D45" s="1">
        <f>VLOOKUP(A45,[1]TDSheet!$A:$F,6,0)</f>
        <v>106.625</v>
      </c>
      <c r="E45" s="1">
        <f>VLOOKUP(A45,[2]TDSheet!$A:$B,2,0)</f>
        <v>105.402</v>
      </c>
      <c r="F45" s="1">
        <f>VLOOKUP(A45,[3]TDSheet!$A:$E,4,0)</f>
        <v>7.2999999999999995E-2</v>
      </c>
      <c r="G45" s="6">
        <v>1</v>
      </c>
      <c r="H45" s="1"/>
      <c r="I45" s="1"/>
      <c r="J45" s="1"/>
      <c r="K45" s="1"/>
      <c r="L45" s="1"/>
      <c r="M45" s="1"/>
      <c r="N45" s="12">
        <f>VLOOKUP(A45,[4]TDSheet!$A:$C,3,0)</f>
        <v>150</v>
      </c>
      <c r="O45" s="1">
        <f t="shared" si="3"/>
        <v>21.080400000000001</v>
      </c>
      <c r="P45" s="9">
        <f>5*O45</f>
        <v>105.402</v>
      </c>
      <c r="Q45" s="9">
        <f>8*O45</f>
        <v>168.64320000000001</v>
      </c>
      <c r="R45" s="9"/>
      <c r="S45" s="1"/>
      <c r="T45" s="1">
        <f t="shared" si="4"/>
        <v>15.119077436860781</v>
      </c>
      <c r="U45" s="1">
        <f t="shared" si="5"/>
        <v>12.119077436860779</v>
      </c>
      <c r="V45" s="1">
        <f t="shared" si="6"/>
        <v>7.1190774368607803</v>
      </c>
      <c r="W45" s="1" t="s">
        <v>50</v>
      </c>
      <c r="X45" s="1"/>
      <c r="Y45" s="1">
        <f t="shared" si="7"/>
        <v>105</v>
      </c>
      <c r="Z45" s="1">
        <f t="shared" si="8"/>
        <v>169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s="1" t="s">
        <v>64</v>
      </c>
      <c r="B46" s="1" t="s">
        <v>24</v>
      </c>
      <c r="C46" s="1"/>
      <c r="D46" s="1">
        <f>VLOOKUP(A46,[1]TDSheet!$A:$F,6,0)</f>
        <v>110.25</v>
      </c>
      <c r="E46" s="1">
        <f>VLOOKUP(A46,[2]TDSheet!$A:$B,2,0)</f>
        <v>102.27800000000001</v>
      </c>
      <c r="F46" s="1">
        <f>VLOOKUP(A46,[3]TDSheet!$A:$E,4,0)</f>
        <v>-5.8000000000000003E-2</v>
      </c>
      <c r="G46" s="6">
        <v>1</v>
      </c>
      <c r="H46" s="1"/>
      <c r="I46" s="1"/>
      <c r="J46" s="1"/>
      <c r="K46" s="1"/>
      <c r="L46" s="1"/>
      <c r="M46" s="1"/>
      <c r="N46" s="12">
        <f>VLOOKUP(A46,[4]TDSheet!$A:$C,3,0)</f>
        <v>151</v>
      </c>
      <c r="O46" s="1">
        <f t="shared" si="3"/>
        <v>20.4556</v>
      </c>
      <c r="P46" s="9">
        <f>5*O46</f>
        <v>102.27800000000001</v>
      </c>
      <c r="Q46" s="9">
        <f>8*O46</f>
        <v>163.6448</v>
      </c>
      <c r="R46" s="9"/>
      <c r="S46" s="1"/>
      <c r="T46" s="1">
        <f t="shared" si="4"/>
        <v>15.379006237900626</v>
      </c>
      <c r="U46" s="1">
        <f t="shared" si="5"/>
        <v>12.379006237900624</v>
      </c>
      <c r="V46" s="1">
        <f t="shared" si="6"/>
        <v>7.379006237900624</v>
      </c>
      <c r="W46" s="1" t="s">
        <v>50</v>
      </c>
      <c r="X46" s="1"/>
      <c r="Y46" s="1">
        <f t="shared" si="7"/>
        <v>102</v>
      </c>
      <c r="Z46" s="1">
        <f t="shared" si="8"/>
        <v>164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25">
      <c r="A47" s="1" t="s">
        <v>80</v>
      </c>
      <c r="B47" s="1" t="s">
        <v>25</v>
      </c>
      <c r="C47" s="1"/>
      <c r="D47" s="1">
        <f>VLOOKUP(A47,[1]TDSheet!$A:$F,6,0)</f>
        <v>250</v>
      </c>
      <c r="E47" s="1">
        <f>VLOOKUP(A47,[2]TDSheet!$A:$B,2,0)</f>
        <v>243</v>
      </c>
      <c r="F47" s="1"/>
      <c r="G47" s="6">
        <v>0.4</v>
      </c>
      <c r="H47" s="1"/>
      <c r="I47" s="1"/>
      <c r="J47" s="1"/>
      <c r="K47" s="1"/>
      <c r="L47" s="1"/>
      <c r="M47" s="1"/>
      <c r="N47" s="12">
        <f>VLOOKUP(A47,[4]TDSheet!$A:$C,3,0)</f>
        <v>152</v>
      </c>
      <c r="O47" s="1">
        <f t="shared" si="3"/>
        <v>48.6</v>
      </c>
      <c r="P47" s="9">
        <f t="shared" si="17"/>
        <v>340.2</v>
      </c>
      <c r="Q47" s="9">
        <f t="shared" si="18"/>
        <v>486</v>
      </c>
      <c r="R47" s="9"/>
      <c r="S47" s="1"/>
      <c r="T47" s="1">
        <f t="shared" si="4"/>
        <v>13.127572016460904</v>
      </c>
      <c r="U47" s="1">
        <f t="shared" si="5"/>
        <v>10.127572016460904</v>
      </c>
      <c r="V47" s="1">
        <f t="shared" si="6"/>
        <v>3.1275720164609053</v>
      </c>
      <c r="W47" s="1" t="s">
        <v>50</v>
      </c>
      <c r="X47" s="1"/>
      <c r="Y47" s="1">
        <f t="shared" si="7"/>
        <v>136</v>
      </c>
      <c r="Z47" s="1">
        <f t="shared" si="8"/>
        <v>194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A48" s="1" t="s">
        <v>81</v>
      </c>
      <c r="B48" s="1" t="s">
        <v>25</v>
      </c>
      <c r="C48" s="1"/>
      <c r="D48" s="1">
        <f>VLOOKUP(A48,[1]TDSheet!$A:$F,6,0)</f>
        <v>450</v>
      </c>
      <c r="E48" s="1">
        <f>VLOOKUP(A48,[2]TDSheet!$A:$B,2,0)</f>
        <v>443</v>
      </c>
      <c r="F48" s="1"/>
      <c r="G48" s="6">
        <v>0.45</v>
      </c>
      <c r="H48" s="1"/>
      <c r="I48" s="1"/>
      <c r="J48" s="1"/>
      <c r="K48" s="1"/>
      <c r="L48" s="1"/>
      <c r="M48" s="1"/>
      <c r="N48" s="12">
        <f>VLOOKUP(A48,[4]TDSheet!$A:$C,3,0)</f>
        <v>301.5</v>
      </c>
      <c r="O48" s="1">
        <f t="shared" si="3"/>
        <v>88.6</v>
      </c>
      <c r="P48" s="9">
        <f t="shared" si="17"/>
        <v>620.19999999999993</v>
      </c>
      <c r="Q48" s="9">
        <f t="shared" si="18"/>
        <v>886</v>
      </c>
      <c r="R48" s="9"/>
      <c r="S48" s="1"/>
      <c r="T48" s="1">
        <f t="shared" si="4"/>
        <v>13.40293453724605</v>
      </c>
      <c r="U48" s="1">
        <f t="shared" si="5"/>
        <v>10.40293453724605</v>
      </c>
      <c r="V48" s="1">
        <f t="shared" si="6"/>
        <v>3.40293453724605</v>
      </c>
      <c r="W48" s="1" t="s">
        <v>50</v>
      </c>
      <c r="X48" s="1"/>
      <c r="Y48" s="1">
        <f t="shared" si="7"/>
        <v>279</v>
      </c>
      <c r="Z48" s="1">
        <f t="shared" si="8"/>
        <v>399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x14ac:dyDescent="0.25">
      <c r="A49" s="1" t="s">
        <v>62</v>
      </c>
      <c r="B49" s="1" t="s">
        <v>24</v>
      </c>
      <c r="C49" s="1"/>
      <c r="D49" s="1">
        <f>VLOOKUP(A49,[1]TDSheet!$A:$F,6,0)</f>
        <v>132.91499999999999</v>
      </c>
      <c r="E49" s="11">
        <f>VLOOKUP(A49,[2]TDSheet!$A:$B,2,0)</f>
        <v>132.92500000000001</v>
      </c>
      <c r="F49" s="1">
        <f>VLOOKUP(A49,[3]TDSheet!$A:$E,4,0)</f>
        <v>1.472</v>
      </c>
      <c r="G49" s="6">
        <v>0</v>
      </c>
      <c r="H49" s="1"/>
      <c r="I49" s="1" t="s">
        <v>86</v>
      </c>
      <c r="J49" s="1"/>
      <c r="K49" s="1"/>
      <c r="L49" s="1"/>
      <c r="M49" s="1"/>
      <c r="N49" s="12"/>
      <c r="O49" s="1">
        <f t="shared" si="3"/>
        <v>26.585000000000001</v>
      </c>
      <c r="P49" s="9"/>
      <c r="Q49" s="9"/>
      <c r="R49" s="9"/>
      <c r="S49" s="1"/>
      <c r="T49" s="1">
        <f t="shared" si="4"/>
        <v>5.5369569305999622E-2</v>
      </c>
      <c r="U49" s="1">
        <f t="shared" si="5"/>
        <v>5.5369569305999622E-2</v>
      </c>
      <c r="V49" s="1">
        <f t="shared" si="6"/>
        <v>5.5369569305999622E-2</v>
      </c>
      <c r="W49" s="1" t="s">
        <v>50</v>
      </c>
      <c r="X49" s="1"/>
      <c r="Y49" s="1">
        <f t="shared" si="7"/>
        <v>0</v>
      </c>
      <c r="Z49" s="1">
        <f t="shared" si="8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x14ac:dyDescent="0.25">
      <c r="A50" s="1" t="s">
        <v>65</v>
      </c>
      <c r="B50" s="1" t="s">
        <v>24</v>
      </c>
      <c r="C50" s="1"/>
      <c r="D50" s="1">
        <f>VLOOKUP(A50,[1]TDSheet!$A:$F,6,0)</f>
        <v>14.965</v>
      </c>
      <c r="E50" s="11">
        <f>VLOOKUP(A50,[2]TDSheet!$A:$B,2,0)</f>
        <v>14.965</v>
      </c>
      <c r="F50" s="1"/>
      <c r="G50" s="6">
        <v>0</v>
      </c>
      <c r="H50" s="1"/>
      <c r="I50" s="1" t="s">
        <v>86</v>
      </c>
      <c r="J50" s="1"/>
      <c r="K50" s="1"/>
      <c r="L50" s="1"/>
      <c r="M50" s="1"/>
      <c r="N50" s="12"/>
      <c r="O50" s="1">
        <f t="shared" si="3"/>
        <v>2.9929999999999999</v>
      </c>
      <c r="P50" s="9"/>
      <c r="Q50" s="9"/>
      <c r="R50" s="9"/>
      <c r="S50" s="1"/>
      <c r="T50" s="1">
        <f t="shared" si="4"/>
        <v>0</v>
      </c>
      <c r="U50" s="1">
        <f t="shared" si="5"/>
        <v>0</v>
      </c>
      <c r="V50" s="1">
        <f t="shared" si="6"/>
        <v>0</v>
      </c>
      <c r="W50" s="1" t="s">
        <v>50</v>
      </c>
      <c r="X50" s="1"/>
      <c r="Y50" s="1">
        <f t="shared" si="7"/>
        <v>0</v>
      </c>
      <c r="Z50" s="1">
        <f t="shared" si="8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25">
      <c r="A51" s="1" t="s">
        <v>66</v>
      </c>
      <c r="B51" s="1" t="s">
        <v>25</v>
      </c>
      <c r="C51" s="1"/>
      <c r="D51" s="1">
        <f>VLOOKUP(A51,[1]TDSheet!$A:$F,6,0)</f>
        <v>38</v>
      </c>
      <c r="E51" s="11">
        <f>VLOOKUP(A51,[2]TDSheet!$A:$B,2,0)</f>
        <v>38</v>
      </c>
      <c r="F51" s="1"/>
      <c r="G51" s="6">
        <v>0</v>
      </c>
      <c r="H51" s="1"/>
      <c r="I51" s="1" t="s">
        <v>86</v>
      </c>
      <c r="J51" s="1"/>
      <c r="K51" s="1"/>
      <c r="L51" s="1"/>
      <c r="M51" s="1"/>
      <c r="N51" s="12"/>
      <c r="O51" s="1">
        <f t="shared" si="3"/>
        <v>7.6</v>
      </c>
      <c r="P51" s="9"/>
      <c r="Q51" s="9"/>
      <c r="R51" s="9"/>
      <c r="S51" s="1"/>
      <c r="T51" s="1">
        <f t="shared" si="4"/>
        <v>0</v>
      </c>
      <c r="U51" s="1">
        <f t="shared" si="5"/>
        <v>0</v>
      </c>
      <c r="V51" s="1">
        <f t="shared" si="6"/>
        <v>0</v>
      </c>
      <c r="W51" s="1" t="s">
        <v>50</v>
      </c>
      <c r="X51" s="1"/>
      <c r="Y51" s="1">
        <f t="shared" si="7"/>
        <v>0</v>
      </c>
      <c r="Z51" s="1">
        <f t="shared" si="8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25">
      <c r="A52" s="1" t="s">
        <v>67</v>
      </c>
      <c r="B52" s="1" t="s">
        <v>24</v>
      </c>
      <c r="C52" s="1"/>
      <c r="D52" s="1">
        <f>VLOOKUP(A52,[1]TDSheet!$A:$F,6,0)</f>
        <v>19.123999999999999</v>
      </c>
      <c r="E52" s="11">
        <f>VLOOKUP(A52,[2]TDSheet!$A:$B,2,0)</f>
        <v>20.552</v>
      </c>
      <c r="F52" s="1"/>
      <c r="G52" s="6">
        <v>0</v>
      </c>
      <c r="H52" s="1"/>
      <c r="I52" s="1" t="s">
        <v>86</v>
      </c>
      <c r="J52" s="1"/>
      <c r="K52" s="1"/>
      <c r="L52" s="1"/>
      <c r="M52" s="1"/>
      <c r="N52" s="12"/>
      <c r="O52" s="1">
        <f t="shared" si="3"/>
        <v>4.1104000000000003</v>
      </c>
      <c r="P52" s="9"/>
      <c r="Q52" s="9"/>
      <c r="R52" s="9"/>
      <c r="S52" s="1"/>
      <c r="T52" s="1">
        <f t="shared" si="4"/>
        <v>0</v>
      </c>
      <c r="U52" s="1">
        <f t="shared" si="5"/>
        <v>0</v>
      </c>
      <c r="V52" s="1">
        <f t="shared" si="6"/>
        <v>0</v>
      </c>
      <c r="W52" s="1" t="s">
        <v>50</v>
      </c>
      <c r="X52" s="1"/>
      <c r="Y52" s="1">
        <f t="shared" si="7"/>
        <v>0</v>
      </c>
      <c r="Z52" s="1">
        <f t="shared" si="8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25">
      <c r="A53" s="1" t="s">
        <v>68</v>
      </c>
      <c r="B53" s="1" t="s">
        <v>25</v>
      </c>
      <c r="C53" s="1"/>
      <c r="D53" s="1">
        <f>VLOOKUP(A53,[1]TDSheet!$A:$F,6,0)</f>
        <v>28</v>
      </c>
      <c r="E53" s="11">
        <f>VLOOKUP(A53,[2]TDSheet!$A:$B,2,0)</f>
        <v>28</v>
      </c>
      <c r="F53" s="1"/>
      <c r="G53" s="6">
        <v>0</v>
      </c>
      <c r="H53" s="1"/>
      <c r="I53" s="1" t="s">
        <v>86</v>
      </c>
      <c r="J53" s="1"/>
      <c r="K53" s="1"/>
      <c r="L53" s="1"/>
      <c r="M53" s="1"/>
      <c r="N53" s="12"/>
      <c r="O53" s="1">
        <f t="shared" si="3"/>
        <v>5.6</v>
      </c>
      <c r="P53" s="9"/>
      <c r="Q53" s="9"/>
      <c r="R53" s="9"/>
      <c r="S53" s="1"/>
      <c r="T53" s="1">
        <f t="shared" si="4"/>
        <v>0</v>
      </c>
      <c r="U53" s="1">
        <f t="shared" si="5"/>
        <v>0</v>
      </c>
      <c r="V53" s="1">
        <f t="shared" si="6"/>
        <v>0</v>
      </c>
      <c r="W53" s="1" t="s">
        <v>50</v>
      </c>
      <c r="X53" s="1"/>
      <c r="Y53" s="1">
        <f t="shared" si="7"/>
        <v>0</v>
      </c>
      <c r="Z53" s="1">
        <f t="shared" si="8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25">
      <c r="A54" s="1" t="s">
        <v>69</v>
      </c>
      <c r="B54" s="1" t="s">
        <v>24</v>
      </c>
      <c r="C54" s="1"/>
      <c r="D54" s="1">
        <f>VLOOKUP(A54,[1]TDSheet!$A:$F,6,0)</f>
        <v>21.661999999999999</v>
      </c>
      <c r="E54" s="11">
        <f>VLOOKUP(A54,[2]TDSheet!$A:$B,2,0)</f>
        <v>21.661999999999999</v>
      </c>
      <c r="F54" s="1"/>
      <c r="G54" s="6">
        <v>0</v>
      </c>
      <c r="H54" s="1"/>
      <c r="I54" s="1" t="s">
        <v>86</v>
      </c>
      <c r="J54" s="1"/>
      <c r="K54" s="1"/>
      <c r="L54" s="1"/>
      <c r="M54" s="1"/>
      <c r="N54" s="12"/>
      <c r="O54" s="1">
        <f t="shared" si="3"/>
        <v>4.3323999999999998</v>
      </c>
      <c r="P54" s="9"/>
      <c r="Q54" s="9"/>
      <c r="R54" s="9"/>
      <c r="S54" s="1"/>
      <c r="T54" s="1">
        <f t="shared" si="4"/>
        <v>0</v>
      </c>
      <c r="U54" s="1">
        <f t="shared" si="5"/>
        <v>0</v>
      </c>
      <c r="V54" s="1">
        <f t="shared" si="6"/>
        <v>0</v>
      </c>
      <c r="W54" s="1" t="s">
        <v>50</v>
      </c>
      <c r="X54" s="1"/>
      <c r="Y54" s="1">
        <f t="shared" si="7"/>
        <v>0</v>
      </c>
      <c r="Z54" s="1">
        <f t="shared" si="8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25">
      <c r="A55" s="1" t="s">
        <v>70</v>
      </c>
      <c r="B55" s="1" t="s">
        <v>25</v>
      </c>
      <c r="C55" s="1"/>
      <c r="D55" s="1">
        <f>VLOOKUP(A55,[1]TDSheet!$A:$F,6,0)</f>
        <v>25</v>
      </c>
      <c r="E55" s="11">
        <f>VLOOKUP(A55,[2]TDSheet!$A:$B,2,0)</f>
        <v>25</v>
      </c>
      <c r="F55" s="1"/>
      <c r="G55" s="6">
        <v>0</v>
      </c>
      <c r="H55" s="1"/>
      <c r="I55" s="1" t="s">
        <v>86</v>
      </c>
      <c r="J55" s="1"/>
      <c r="K55" s="1"/>
      <c r="L55" s="1"/>
      <c r="M55" s="1"/>
      <c r="N55" s="12"/>
      <c r="O55" s="1">
        <f t="shared" si="3"/>
        <v>5</v>
      </c>
      <c r="P55" s="9"/>
      <c r="Q55" s="9"/>
      <c r="R55" s="9"/>
      <c r="S55" s="1"/>
      <c r="T55" s="1">
        <f t="shared" si="4"/>
        <v>0</v>
      </c>
      <c r="U55" s="1">
        <f t="shared" si="5"/>
        <v>0</v>
      </c>
      <c r="V55" s="1">
        <f t="shared" si="6"/>
        <v>0</v>
      </c>
      <c r="W55" s="1" t="s">
        <v>50</v>
      </c>
      <c r="X55" s="1"/>
      <c r="Y55" s="1">
        <f t="shared" si="7"/>
        <v>0</v>
      </c>
      <c r="Z55" s="1">
        <f t="shared" si="8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25">
      <c r="A56" s="1" t="s">
        <v>71</v>
      </c>
      <c r="B56" s="1" t="s">
        <v>24</v>
      </c>
      <c r="C56" s="1"/>
      <c r="D56" s="1">
        <f>VLOOKUP(A56,[1]TDSheet!$A:$F,6,0)</f>
        <v>47.088000000000001</v>
      </c>
      <c r="E56" s="11">
        <f>VLOOKUP(A56,[2]TDSheet!$A:$B,2,0)</f>
        <v>47.088000000000001</v>
      </c>
      <c r="F56" s="1"/>
      <c r="G56" s="6">
        <v>0</v>
      </c>
      <c r="H56" s="1"/>
      <c r="I56" s="1" t="s">
        <v>86</v>
      </c>
      <c r="J56" s="1"/>
      <c r="K56" s="1"/>
      <c r="L56" s="1"/>
      <c r="M56" s="1"/>
      <c r="N56" s="12"/>
      <c r="O56" s="1">
        <f t="shared" si="3"/>
        <v>9.4176000000000002</v>
      </c>
      <c r="P56" s="9"/>
      <c r="Q56" s="9"/>
      <c r="R56" s="9"/>
      <c r="S56" s="1"/>
      <c r="T56" s="1">
        <f t="shared" si="4"/>
        <v>0</v>
      </c>
      <c r="U56" s="1">
        <f t="shared" si="5"/>
        <v>0</v>
      </c>
      <c r="V56" s="1">
        <f t="shared" si="6"/>
        <v>0</v>
      </c>
      <c r="W56" s="1" t="s">
        <v>50</v>
      </c>
      <c r="X56" s="1"/>
      <c r="Y56" s="1">
        <f t="shared" si="7"/>
        <v>0</v>
      </c>
      <c r="Z56" s="1">
        <f t="shared" si="8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25">
      <c r="A57" s="1" t="s">
        <v>72</v>
      </c>
      <c r="B57" s="1" t="s">
        <v>24</v>
      </c>
      <c r="C57" s="1"/>
      <c r="D57" s="1">
        <f>VLOOKUP(A57,[1]TDSheet!$A:$F,6,0)</f>
        <v>40.186999999999998</v>
      </c>
      <c r="E57" s="11">
        <f>VLOOKUP(A57,[2]TDSheet!$A:$B,2,0)</f>
        <v>40.186999999999998</v>
      </c>
      <c r="F57" s="1"/>
      <c r="G57" s="6">
        <v>0</v>
      </c>
      <c r="H57" s="1"/>
      <c r="I57" s="1" t="s">
        <v>86</v>
      </c>
      <c r="J57" s="1"/>
      <c r="K57" s="1"/>
      <c r="L57" s="1"/>
      <c r="M57" s="1"/>
      <c r="N57" s="12"/>
      <c r="O57" s="1">
        <f t="shared" si="3"/>
        <v>8.0373999999999999</v>
      </c>
      <c r="P57" s="9"/>
      <c r="Q57" s="9"/>
      <c r="R57" s="9"/>
      <c r="S57" s="1"/>
      <c r="T57" s="1">
        <f t="shared" si="4"/>
        <v>0</v>
      </c>
      <c r="U57" s="1">
        <f t="shared" si="5"/>
        <v>0</v>
      </c>
      <c r="V57" s="1">
        <f t="shared" si="6"/>
        <v>0</v>
      </c>
      <c r="W57" s="1" t="s">
        <v>50</v>
      </c>
      <c r="X57" s="1"/>
      <c r="Y57" s="1">
        <f t="shared" si="7"/>
        <v>0</v>
      </c>
      <c r="Z57" s="1">
        <f t="shared" si="8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25">
      <c r="A58" s="1" t="s">
        <v>73</v>
      </c>
      <c r="B58" s="1" t="s">
        <v>25</v>
      </c>
      <c r="C58" s="1"/>
      <c r="D58" s="1">
        <f>VLOOKUP(A58,[1]TDSheet!$A:$F,6,0)</f>
        <v>41</v>
      </c>
      <c r="E58" s="11">
        <f>VLOOKUP(A58,[2]TDSheet!$A:$B,2,0)</f>
        <v>41</v>
      </c>
      <c r="F58" s="1"/>
      <c r="G58" s="6">
        <v>0</v>
      </c>
      <c r="H58" s="1"/>
      <c r="I58" s="1" t="s">
        <v>86</v>
      </c>
      <c r="J58" s="1"/>
      <c r="K58" s="1"/>
      <c r="L58" s="1"/>
      <c r="M58" s="1"/>
      <c r="N58" s="12"/>
      <c r="O58" s="1">
        <f t="shared" si="3"/>
        <v>8.1999999999999993</v>
      </c>
      <c r="P58" s="9"/>
      <c r="Q58" s="9"/>
      <c r="R58" s="9"/>
      <c r="S58" s="1"/>
      <c r="T58" s="1">
        <f t="shared" si="4"/>
        <v>0</v>
      </c>
      <c r="U58" s="1">
        <f t="shared" si="5"/>
        <v>0</v>
      </c>
      <c r="V58" s="1">
        <f t="shared" si="6"/>
        <v>0</v>
      </c>
      <c r="W58" s="1" t="s">
        <v>50</v>
      </c>
      <c r="X58" s="1"/>
      <c r="Y58" s="1">
        <f t="shared" si="7"/>
        <v>0</v>
      </c>
      <c r="Z58" s="1">
        <f t="shared" si="8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25">
      <c r="A59" s="1" t="s">
        <v>74</v>
      </c>
      <c r="B59" s="1" t="s">
        <v>24</v>
      </c>
      <c r="C59" s="1"/>
      <c r="D59" s="1">
        <f>VLOOKUP(A59,[1]TDSheet!$A:$F,6,0)</f>
        <v>60.512999999999998</v>
      </c>
      <c r="E59" s="11">
        <f>VLOOKUP(A59,[2]TDSheet!$A:$B,2,0)</f>
        <v>60.512999999999998</v>
      </c>
      <c r="F59" s="1"/>
      <c r="G59" s="6">
        <v>0</v>
      </c>
      <c r="H59" s="1"/>
      <c r="I59" s="1" t="s">
        <v>86</v>
      </c>
      <c r="J59" s="1"/>
      <c r="K59" s="1"/>
      <c r="L59" s="1"/>
      <c r="M59" s="1"/>
      <c r="N59" s="12"/>
      <c r="O59" s="1">
        <f t="shared" si="3"/>
        <v>12.102599999999999</v>
      </c>
      <c r="P59" s="9"/>
      <c r="Q59" s="9"/>
      <c r="R59" s="9"/>
      <c r="S59" s="1"/>
      <c r="T59" s="1">
        <f t="shared" si="4"/>
        <v>0</v>
      </c>
      <c r="U59" s="1">
        <f t="shared" si="5"/>
        <v>0</v>
      </c>
      <c r="V59" s="1">
        <f t="shared" si="6"/>
        <v>0</v>
      </c>
      <c r="W59" s="1" t="s">
        <v>50</v>
      </c>
      <c r="X59" s="1"/>
      <c r="Y59" s="1">
        <f t="shared" si="7"/>
        <v>0</v>
      </c>
      <c r="Z59" s="1">
        <f t="shared" si="8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25">
      <c r="A60" s="1" t="s">
        <v>75</v>
      </c>
      <c r="B60" s="1" t="s">
        <v>24</v>
      </c>
      <c r="C60" s="1"/>
      <c r="D60" s="1">
        <f>VLOOKUP(A60,[1]TDSheet!$A:$F,6,0)</f>
        <v>13.516</v>
      </c>
      <c r="E60" s="11">
        <f>VLOOKUP(A60,[2]TDSheet!$A:$B,2,0)</f>
        <v>13.516</v>
      </c>
      <c r="F60" s="1"/>
      <c r="G60" s="6">
        <v>0</v>
      </c>
      <c r="H60" s="1"/>
      <c r="I60" s="1" t="s">
        <v>86</v>
      </c>
      <c r="J60" s="1"/>
      <c r="K60" s="1"/>
      <c r="L60" s="1"/>
      <c r="M60" s="1"/>
      <c r="N60" s="12"/>
      <c r="O60" s="1">
        <f t="shared" si="3"/>
        <v>2.7031999999999998</v>
      </c>
      <c r="P60" s="9"/>
      <c r="Q60" s="9"/>
      <c r="R60" s="9"/>
      <c r="S60" s="1"/>
      <c r="T60" s="1">
        <f t="shared" si="4"/>
        <v>0</v>
      </c>
      <c r="U60" s="1">
        <f t="shared" si="5"/>
        <v>0</v>
      </c>
      <c r="V60" s="1">
        <f t="shared" si="6"/>
        <v>0</v>
      </c>
      <c r="W60" s="1" t="s">
        <v>50</v>
      </c>
      <c r="X60" s="1"/>
      <c r="Y60" s="1">
        <f t="shared" si="7"/>
        <v>0</v>
      </c>
      <c r="Z60" s="1">
        <f t="shared" si="8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25">
      <c r="A61" s="1" t="s">
        <v>76</v>
      </c>
      <c r="B61" s="1" t="s">
        <v>24</v>
      </c>
      <c r="C61" s="1"/>
      <c r="D61" s="1">
        <f>VLOOKUP(A61,[1]TDSheet!$A:$F,6,0)</f>
        <v>145.70699999999999</v>
      </c>
      <c r="E61" s="11">
        <f>VLOOKUP(A61,[2]TDSheet!$A:$B,2,0)</f>
        <v>147.45599999999999</v>
      </c>
      <c r="F61" s="1"/>
      <c r="G61" s="6">
        <v>0</v>
      </c>
      <c r="H61" s="1"/>
      <c r="I61" s="1" t="s">
        <v>86</v>
      </c>
      <c r="J61" s="1"/>
      <c r="K61" s="1"/>
      <c r="L61" s="1"/>
      <c r="M61" s="1"/>
      <c r="N61" s="12"/>
      <c r="O61" s="1">
        <f t="shared" si="3"/>
        <v>29.491199999999999</v>
      </c>
      <c r="P61" s="9"/>
      <c r="Q61" s="9"/>
      <c r="R61" s="9"/>
      <c r="S61" s="1"/>
      <c r="T61" s="1">
        <f t="shared" si="4"/>
        <v>0</v>
      </c>
      <c r="U61" s="1">
        <f t="shared" si="5"/>
        <v>0</v>
      </c>
      <c r="V61" s="1">
        <f t="shared" si="6"/>
        <v>0</v>
      </c>
      <c r="W61" s="1" t="s">
        <v>50</v>
      </c>
      <c r="X61" s="1"/>
      <c r="Y61" s="1">
        <f t="shared" si="7"/>
        <v>0</v>
      </c>
      <c r="Z61" s="1">
        <f t="shared" si="8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25">
      <c r="A62" s="1" t="s">
        <v>77</v>
      </c>
      <c r="B62" s="1" t="s">
        <v>25</v>
      </c>
      <c r="C62" s="1"/>
      <c r="D62" s="1">
        <f>VLOOKUP(A62,[1]TDSheet!$A:$F,6,0)</f>
        <v>144</v>
      </c>
      <c r="E62" s="11">
        <f>VLOOKUP(A62,[2]TDSheet!$A:$B,2,0)</f>
        <v>144</v>
      </c>
      <c r="F62" s="1"/>
      <c r="G62" s="6">
        <v>0</v>
      </c>
      <c r="H62" s="1"/>
      <c r="I62" s="1" t="s">
        <v>86</v>
      </c>
      <c r="J62" s="1"/>
      <c r="K62" s="1"/>
      <c r="L62" s="1"/>
      <c r="M62" s="1"/>
      <c r="N62" s="12"/>
      <c r="O62" s="1">
        <f t="shared" si="3"/>
        <v>28.8</v>
      </c>
      <c r="P62" s="9"/>
      <c r="Q62" s="9"/>
      <c r="R62" s="9"/>
      <c r="S62" s="1"/>
      <c r="T62" s="1">
        <f t="shared" si="4"/>
        <v>0</v>
      </c>
      <c r="U62" s="1">
        <f t="shared" si="5"/>
        <v>0</v>
      </c>
      <c r="V62" s="1">
        <f t="shared" si="6"/>
        <v>0</v>
      </c>
      <c r="W62" s="1" t="s">
        <v>50</v>
      </c>
      <c r="X62" s="1"/>
      <c r="Y62" s="1">
        <f t="shared" si="7"/>
        <v>0</v>
      </c>
      <c r="Z62" s="1">
        <f t="shared" si="8"/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25">
      <c r="A63" s="1" t="s">
        <v>78</v>
      </c>
      <c r="B63" s="1" t="s">
        <v>24</v>
      </c>
      <c r="C63" s="1"/>
      <c r="D63" s="1">
        <f>VLOOKUP(A63,[1]TDSheet!$A:$F,6,0)</f>
        <v>54.026000000000003</v>
      </c>
      <c r="E63" s="11">
        <f>VLOOKUP(A63,[2]TDSheet!$A:$B,2,0)</f>
        <v>54.026000000000003</v>
      </c>
      <c r="F63" s="1"/>
      <c r="G63" s="6">
        <v>0</v>
      </c>
      <c r="H63" s="1"/>
      <c r="I63" s="1" t="s">
        <v>86</v>
      </c>
      <c r="J63" s="1"/>
      <c r="K63" s="1"/>
      <c r="L63" s="1"/>
      <c r="M63" s="1"/>
      <c r="N63" s="12"/>
      <c r="O63" s="1">
        <f t="shared" si="3"/>
        <v>10.805200000000001</v>
      </c>
      <c r="P63" s="9"/>
      <c r="Q63" s="9"/>
      <c r="R63" s="9"/>
      <c r="S63" s="1"/>
      <c r="T63" s="1">
        <f t="shared" si="4"/>
        <v>0</v>
      </c>
      <c r="U63" s="1">
        <f t="shared" si="5"/>
        <v>0</v>
      </c>
      <c r="V63" s="1">
        <f t="shared" si="6"/>
        <v>0</v>
      </c>
      <c r="W63" s="1" t="s">
        <v>50</v>
      </c>
      <c r="X63" s="1"/>
      <c r="Y63" s="1">
        <f t="shared" si="7"/>
        <v>0</v>
      </c>
      <c r="Z63" s="1">
        <f t="shared" si="8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A64" s="1" t="s">
        <v>79</v>
      </c>
      <c r="B64" s="1" t="s">
        <v>24</v>
      </c>
      <c r="C64" s="1"/>
      <c r="D64" s="1">
        <f>VLOOKUP(A64,[1]TDSheet!$A:$F,6,0)</f>
        <v>41.607999999999997</v>
      </c>
      <c r="E64" s="11">
        <f>VLOOKUP(A64,[2]TDSheet!$A:$B,2,0)</f>
        <v>41.607999999999997</v>
      </c>
      <c r="F64" s="1"/>
      <c r="G64" s="6">
        <v>0</v>
      </c>
      <c r="H64" s="1"/>
      <c r="I64" s="1" t="s">
        <v>86</v>
      </c>
      <c r="J64" s="1"/>
      <c r="K64" s="1"/>
      <c r="L64" s="1"/>
      <c r="M64" s="1"/>
      <c r="N64" s="12"/>
      <c r="O64" s="1">
        <f t="shared" si="3"/>
        <v>8.3216000000000001</v>
      </c>
      <c r="P64" s="9"/>
      <c r="Q64" s="9"/>
      <c r="R64" s="9"/>
      <c r="S64" s="1"/>
      <c r="T64" s="1">
        <f t="shared" si="4"/>
        <v>0</v>
      </c>
      <c r="U64" s="1">
        <f t="shared" si="5"/>
        <v>0</v>
      </c>
      <c r="V64" s="1">
        <f t="shared" si="6"/>
        <v>0</v>
      </c>
      <c r="W64" s="1" t="s">
        <v>50</v>
      </c>
      <c r="X64" s="1"/>
      <c r="Y64" s="1">
        <f t="shared" si="7"/>
        <v>0</v>
      </c>
      <c r="Z64" s="1">
        <f t="shared" si="8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x14ac:dyDescent="0.25">
      <c r="A65" s="1" t="s">
        <v>90</v>
      </c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2">
        <f>VLOOKUP(A65,[4]TDSheet!$A:$C,3,0)</f>
        <v>155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x14ac:dyDescent="0.25">
      <c r="A66" s="1" t="s">
        <v>91</v>
      </c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2">
        <f>VLOOKUP(A66,[4]TDSheet!$A:$C,3,0)</f>
        <v>150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x14ac:dyDescent="0.25">
      <c r="A67" s="1" t="s">
        <v>92</v>
      </c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2">
        <f>VLOOKUP(A67,[4]TDSheet!$A:$C,3,0)</f>
        <v>108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x14ac:dyDescent="0.25">
      <c r="A68" s="1" t="s">
        <v>93</v>
      </c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2">
        <f>VLOOKUP(A68,[4]TDSheet!$A:$C,3,0)</f>
        <v>155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x14ac:dyDescent="0.25">
      <c r="A69" s="1" t="s">
        <v>94</v>
      </c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2">
        <f>VLOOKUP(A69,[4]TDSheet!$A:$C,3,0)</f>
        <v>100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x14ac:dyDescent="0.25">
      <c r="A70" s="1" t="s">
        <v>95</v>
      </c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2">
        <f>VLOOKUP(A70,[4]TDSheet!$A:$C,3,0)</f>
        <v>152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x14ac:dyDescent="0.25">
      <c r="A71" s="1" t="s">
        <v>96</v>
      </c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2">
        <f>VLOOKUP(A71,[4]TDSheet!$A:$C,3,0)</f>
        <v>600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</sheetData>
  <autoFilter ref="A3:Y71" xr:uid="{6FAE7EEA-498E-4674-8C12-01613199CA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2025-02-13T11:44:13Z</dcterms:created>
  <dcterms:modified xsi:type="dcterms:W3CDTF">2025-02-14T10:43:58Z</dcterms:modified>
</cp:coreProperties>
</file>