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ПОКОМ КИ Ташкент\Ташкент\"/>
    </mc:Choice>
  </mc:AlternateContent>
  <xr:revisionPtr revIDLastSave="0" documentId="13_ncr:1_{1C440191-E506-4082-A76B-CC89E2E46F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6" i="1"/>
  <c r="O5" i="1"/>
  <c r="AG30" i="1" l="1"/>
  <c r="AG6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7" i="1"/>
  <c r="AG8" i="1" l="1"/>
  <c r="AG14" i="1"/>
  <c r="X7" i="1" l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P6" i="1" l="1"/>
  <c r="F45" i="1"/>
  <c r="F44" i="1" s="1"/>
  <c r="E45" i="1"/>
  <c r="F48" i="1"/>
  <c r="E48" i="1"/>
  <c r="P48" i="1" s="1"/>
  <c r="F47" i="1"/>
  <c r="E47" i="1"/>
  <c r="K47" i="1" s="1"/>
  <c r="E46" i="1"/>
  <c r="K46" i="1" s="1"/>
  <c r="F43" i="1"/>
  <c r="E43" i="1"/>
  <c r="P43" i="1" s="1"/>
  <c r="F40" i="1"/>
  <c r="E40" i="1"/>
  <c r="P40" i="1" s="1"/>
  <c r="F39" i="1"/>
  <c r="E39" i="1"/>
  <c r="P39" i="1" s="1"/>
  <c r="F38" i="1"/>
  <c r="E38" i="1"/>
  <c r="P38" i="1" s="1"/>
  <c r="F37" i="1"/>
  <c r="E37" i="1"/>
  <c r="P37" i="1" s="1"/>
  <c r="F28" i="1"/>
  <c r="E28" i="1"/>
  <c r="P28" i="1" s="1"/>
  <c r="F27" i="1"/>
  <c r="E27" i="1"/>
  <c r="P27" i="1" s="1"/>
  <c r="F26" i="1"/>
  <c r="E26" i="1"/>
  <c r="K26" i="1" s="1"/>
  <c r="F24" i="1"/>
  <c r="E24" i="1"/>
  <c r="K24" i="1" s="1"/>
  <c r="F22" i="1"/>
  <c r="E22" i="1"/>
  <c r="K22" i="1" s="1"/>
  <c r="F16" i="1"/>
  <c r="E16" i="1"/>
  <c r="K16" i="1" s="1"/>
  <c r="F7" i="1"/>
  <c r="E7" i="1"/>
  <c r="P7" i="1" s="1"/>
  <c r="P8" i="1"/>
  <c r="P9" i="1"/>
  <c r="P10" i="1"/>
  <c r="P11" i="1"/>
  <c r="P12" i="1"/>
  <c r="P13" i="1"/>
  <c r="P14" i="1"/>
  <c r="X14" i="1" s="1"/>
  <c r="P15" i="1"/>
  <c r="P17" i="1"/>
  <c r="P18" i="1"/>
  <c r="P19" i="1"/>
  <c r="P20" i="1"/>
  <c r="P21" i="1"/>
  <c r="P23" i="1"/>
  <c r="P25" i="1"/>
  <c r="P29" i="1"/>
  <c r="P30" i="1"/>
  <c r="P31" i="1"/>
  <c r="P32" i="1"/>
  <c r="P33" i="1"/>
  <c r="P34" i="1"/>
  <c r="P35" i="1"/>
  <c r="P36" i="1"/>
  <c r="P41" i="1"/>
  <c r="P42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2" i="1"/>
  <c r="K41" i="1"/>
  <c r="K36" i="1"/>
  <c r="K35" i="1"/>
  <c r="K34" i="1"/>
  <c r="K33" i="1"/>
  <c r="K32" i="1"/>
  <c r="K31" i="1"/>
  <c r="K30" i="1"/>
  <c r="K29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6" i="1"/>
  <c r="V5" i="1"/>
  <c r="R5" i="1"/>
  <c r="N5" i="1"/>
  <c r="M5" i="1"/>
  <c r="L5" i="1"/>
  <c r="J5" i="1"/>
  <c r="P26" i="1" l="1"/>
  <c r="P24" i="1"/>
  <c r="P22" i="1"/>
  <c r="P16" i="1"/>
  <c r="P46" i="1"/>
  <c r="P45" i="1"/>
  <c r="E44" i="1"/>
  <c r="K45" i="1"/>
  <c r="K48" i="1"/>
  <c r="K43" i="1"/>
  <c r="K40" i="1"/>
  <c r="K39" i="1"/>
  <c r="K38" i="1"/>
  <c r="K37" i="1"/>
  <c r="K28" i="1"/>
  <c r="K27" i="1"/>
  <c r="F5" i="1"/>
  <c r="E5" i="1"/>
  <c r="K7" i="1"/>
  <c r="P44" i="1" l="1"/>
  <c r="K44" i="1"/>
  <c r="K5" i="1"/>
  <c r="Q5" i="1"/>
  <c r="P5" i="1" l="1"/>
  <c r="X5" i="1"/>
</calcChain>
</file>

<file path=xl/sharedStrings.xml><?xml version="1.0" encoding="utf-8"?>
<sst xmlns="http://schemas.openxmlformats.org/spreadsheetml/2006/main" count="337" uniqueCount="251">
  <si>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</si>
  <si>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</si>
  <si>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</si>
  <si>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</si>
  <si>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</si>
  <si>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</si>
  <si>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</si>
  <si>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</si>
  <si>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</si>
  <si>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</si>
  <si>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</si>
  <si>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</si>
  <si>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</si>
  <si>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</si>
  <si>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</si>
  <si>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</si>
  <si>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</si>
  <si>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</si>
  <si>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</si>
  <si>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</si>
  <si>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</si>
  <si>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</si>
  <si>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</si>
  <si>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20,02,</t>
  </si>
  <si>
    <t>13,02,</t>
  </si>
  <si>
    <t xml:space="preserve"> 1192 Колбаса Вязанка со шпикам Вязанка 0,5кг</t>
  </si>
  <si>
    <t>шт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</si>
  <si>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</si>
  <si>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</si>
  <si>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</si>
  <si>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</si>
  <si>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</si>
  <si>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</si>
  <si>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</si>
  <si>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</si>
  <si>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</si>
  <si>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</si>
  <si>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</si>
  <si>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</si>
  <si>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</si>
  <si>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</si>
  <si>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</si>
  <si>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</si>
  <si>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</si>
  <si>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</si>
  <si>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</si>
  <si>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</si>
  <si>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</si>
  <si>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</si>
  <si>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</si>
  <si>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</si>
  <si>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</si>
  <si>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</si>
  <si>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</si>
  <si>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</si>
  <si>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</si>
  <si>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</si>
  <si>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</si>
  <si>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</si>
  <si>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</si>
  <si>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</si>
  <si>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</si>
  <si>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</si>
  <si>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</si>
  <si>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</si>
  <si>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</si>
  <si>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</si>
  <si>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</si>
  <si>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дубль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</si>
  <si>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</si>
  <si>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</si>
  <si>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</si>
  <si>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</si>
  <si>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</si>
  <si>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</si>
  <si>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</si>
  <si>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</si>
  <si>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</si>
  <si>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</si>
  <si>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</si>
  <si>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</si>
  <si>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</si>
  <si>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</si>
  <si>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</si>
  <si>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</si>
  <si>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</si>
  <si>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</si>
  <si>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</si>
  <si>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</si>
  <si>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</si>
  <si>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</si>
  <si>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</si>
  <si>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</si>
  <si>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</si>
  <si>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</si>
  <si>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</si>
  <si>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</si>
  <si>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</si>
  <si>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прогноз / есть дубль</t>
  </si>
  <si>
    <t>дубль на 2094</t>
  </si>
  <si>
    <t>SU001485</t>
  </si>
  <si>
    <t>P003008</t>
  </si>
  <si>
    <t>Вареные колбасы Докторская ГОСТ Вязанка Фикс.вес 0,4 Вектор Вязанка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</si>
  <si>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</si>
  <si>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</si>
  <si>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</si>
  <si>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</si>
  <si>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</si>
  <si>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</si>
  <si>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SU002830</t>
  </si>
  <si>
    <t>P003239</t>
  </si>
  <si>
    <t>Вареные колбасы Молокуша Вязанка Вес п/а Вязанка</t>
  </si>
  <si>
    <t>SU001523</t>
  </si>
  <si>
    <t>P003328</t>
  </si>
  <si>
    <t>Сосиски «Вязанка Молочные» Весовые П/а мгс ТМ «Вязанка»</t>
  </si>
  <si>
    <t>SU002658</t>
  </si>
  <si>
    <t>P003326</t>
  </si>
  <si>
    <t>Сосиски Молокуши миникушай Вязанка Ф/в 0,45 амилюкс мгс Вязанка</t>
  </si>
  <si>
    <t>SU002734</t>
  </si>
  <si>
    <t>P003103</t>
  </si>
  <si>
    <t>Вареные колбасы Сливушка Вязанка Фикс.вес 0,45 П/а Вязанка</t>
  </si>
  <si>
    <t>SU001721</t>
  </si>
  <si>
    <t>P003905</t>
  </si>
  <si>
    <t>Сосиски «Вязанка Сливочные» Весовые П/а мгс ТМ «Вязанка»</t>
  </si>
  <si>
    <t>SU001720</t>
  </si>
  <si>
    <t>P003160</t>
  </si>
  <si>
    <t>Сосиски Сливочные Сливушки Фикс.вес 0,45 П/а мгс Вязанка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</si>
  <si>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</si>
  <si>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</si>
  <si>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</si>
  <si>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</si>
  <si>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</si>
  <si>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</si>
  <si>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</si>
  <si>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</si>
  <si>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</si>
  <si>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</si>
  <si>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</si>
  <si>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</si>
  <si>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</si>
  <si>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</si>
  <si>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</si>
  <si>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SU002845</t>
  </si>
  <si>
    <t>P003266</t>
  </si>
  <si>
    <t>Сосиски «Сочинки Сливочные» Весовые ТМ «Стародворье» 1,35 кг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</si>
  <si>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</si>
  <si>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</si>
  <si>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</si>
  <si>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</si>
  <si>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</si>
  <si>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</si>
  <si>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SU002857</t>
  </si>
  <si>
    <t>P003264</t>
  </si>
  <si>
    <t>Сосиски Сочинки по-баварски ТМ Стародворье полиамид мгс вес СК3</t>
  </si>
  <si>
    <t>SU001728</t>
  </si>
  <si>
    <t>P002207</t>
  </si>
  <si>
    <t>Сосиски Сливочные по-стародворски Бордо Весовые П/а мгс Стародворье</t>
  </si>
  <si>
    <t>SU001869</t>
  </si>
  <si>
    <t>P001909</t>
  </si>
  <si>
    <t>SU003422</t>
  </si>
  <si>
    <t>P004256</t>
  </si>
  <si>
    <t>Вареные колбасы «Молочная» Весовой п/а ТМ «Особый рецепт»</t>
  </si>
  <si>
    <t>SU003423</t>
  </si>
  <si>
    <t>P004257</t>
  </si>
  <si>
    <t>Вареные колбасы «Со шпиком»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</si>
  <si>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</si>
  <si>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</si>
  <si>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</si>
  <si>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</si>
  <si>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</si>
  <si>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</si>
  <si>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</si>
  <si>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</si>
  <si>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</si>
  <si>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</si>
  <si>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</si>
  <si>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</si>
  <si>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SU003425</t>
  </si>
  <si>
    <t>P004273</t>
  </si>
  <si>
    <t>Вареные колбасы «Филейная Оригинальная» Весовой п/а ТМ «Особый рецепт»</t>
  </si>
  <si>
    <t>SU002074</t>
  </si>
  <si>
    <t>P004844</t>
  </si>
  <si>
    <t>Сосиски «Молочные для завтрака» Весовой п/а ТМ «Особый рецепт»</t>
  </si>
  <si>
    <t>SU002896</t>
  </si>
  <si>
    <t>P004848</t>
  </si>
  <si>
    <t>Сосиски «Сочные без свинины» Весовой п/а ТМ «Особый рецепт»</t>
  </si>
  <si>
    <t>SU002205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</si>
  <si>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</si>
  <si>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</si>
  <si>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</si>
  <si>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</si>
  <si>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</si>
  <si>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</si>
  <si>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P004846</t>
  </si>
  <si>
    <t>Сардельки «Левантские» Весовой п/а ТМ «Особый рецепт»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</si>
  <si>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</si>
  <si>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</si>
  <si>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</si>
  <si>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SU002634</t>
  </si>
  <si>
    <t>P002989</t>
  </si>
  <si>
    <t>Вареные колбасы «Дугушка Стародворская» Вес п/а ТМ «Дугушка»</t>
  </si>
  <si>
    <t>SU002035</t>
  </si>
  <si>
    <t>P004460</t>
  </si>
  <si>
    <t>Ветчины Дугушка Дугушка Вес б/о Дугушка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</si>
  <si>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</si>
  <si>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</si>
  <si>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</si>
  <si>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</si>
  <si>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</si>
  <si>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</si>
  <si>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SU002151</t>
  </si>
  <si>
    <t>P004470</t>
  </si>
  <si>
    <t>В/к колбасы «Сервелат Запеченный» Весовые Вектор ТМ «Дугушка»</t>
  </si>
  <si>
    <t>SU002219</t>
  </si>
  <si>
    <t>P002855</t>
  </si>
  <si>
    <t>Сосиски «Сливочные Дугушки» Весовые П/а мгс ТМ «Дугушка»</t>
  </si>
  <si>
    <r>
      <t xml:space="preserve">квант / </t>
    </r>
    <r>
      <rPr>
        <b/>
        <sz val="10"/>
        <rFont val="Arial"/>
        <family val="2"/>
        <charset val="204"/>
      </rPr>
      <t>нет в бланке</t>
    </r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</si>
  <si>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</si>
  <si>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</si>
  <si>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</si>
  <si>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</si>
  <si>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</si>
  <si>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</si>
  <si>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SU003068</t>
  </si>
  <si>
    <t>P003611</t>
  </si>
  <si>
    <t>Ветчина «Сочинка с сочным окороком» Весовой п/а ТМ «Стародворье»</t>
  </si>
  <si>
    <t>SU002725</t>
  </si>
  <si>
    <t>P003959</t>
  </si>
  <si>
    <t>Сосиски «Сочинки» Весовой п/а ТМ «Стародворье»</t>
  </si>
  <si>
    <t>SU003167</t>
  </si>
  <si>
    <t>P003363</t>
  </si>
  <si>
    <t>Сосиски «Баварские» Фикс.вес 0,35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</si>
  <si>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</si>
  <si>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</si>
  <si>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</si>
  <si>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SU003426</t>
  </si>
  <si>
    <t>P004258</t>
  </si>
  <si>
    <t>Вареные колбасы «Филейная Оригинальная» ф/в 0,4 п/а ТМ «Особый рецепт»</t>
  </si>
  <si>
    <t>SU002027</t>
  </si>
  <si>
    <t>P002556</t>
  </si>
  <si>
    <t>Ветчины Нежная Особая Особая Фикс.вес 0,4 П/а Особый рецепт</t>
  </si>
  <si>
    <t>SU002092</t>
  </si>
  <si>
    <t>P002290</t>
  </si>
  <si>
    <t>ВЕС, 20,02,25</t>
  </si>
  <si>
    <t>Расчет, кг</t>
  </si>
  <si>
    <t>Бланк-завода, кг</t>
  </si>
  <si>
    <t>Расхождение</t>
  </si>
  <si>
    <t>из расчетника</t>
  </si>
  <si>
    <t>из бланка заказов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</si>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</sst>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 tint="0.499984740745262"/>
      <name val="Arial"/>
      <family val="2"/>
      <charset val="204"/>
    </font>
    <font>
      <b/>
      <sz val="11"/>
      <color theme="1" tint="0.499984740745262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1"/>
    <xf numFmtId="0" fontId="2" fillId="0" borderId="1"/>
    <xf numFmtId="0" fontId="7" fillId="0" borderId="1"/>
    <xf numFmtId="0" fontId="8" fillId="11" borderId="1" applyNumberFormat="0" applyBorder="0" applyAlignment="0" applyProtection="0"/>
    <xf numFmtId="0" fontId="8" fillId="12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0" borderId="1" applyNumberFormat="0" applyBorder="0" applyAlignment="0" applyProtection="0"/>
    <xf numFmtId="0" fontId="8" fillId="8" borderId="1" applyNumberFormat="0" applyBorder="0" applyAlignment="0" applyProtection="0"/>
    <xf numFmtId="0" fontId="8" fillId="18" borderId="1" applyNumberFormat="0" applyBorder="0" applyAlignment="0" applyProtection="0"/>
    <xf numFmtId="0" fontId="8" fillId="16" borderId="1" applyNumberFormat="0" applyBorder="0" applyAlignment="0" applyProtection="0"/>
    <xf numFmtId="0" fontId="8" fillId="19" borderId="1" applyNumberFormat="0" applyBorder="0" applyAlignment="0" applyProtection="0"/>
    <xf numFmtId="0" fontId="8" fillId="14" borderId="1" applyNumberFormat="0" applyBorder="0" applyAlignment="0" applyProtection="0"/>
    <xf numFmtId="0" fontId="8" fillId="18" borderId="1" applyNumberFormat="0" applyBorder="0" applyAlignment="0" applyProtection="0"/>
    <xf numFmtId="0" fontId="8" fillId="20" borderId="1" applyNumberFormat="0" applyBorder="0" applyAlignment="0" applyProtection="0"/>
    <xf numFmtId="0" fontId="9" fillId="22" borderId="1" applyNumberFormat="0" applyBorder="0" applyAlignment="0" applyProtection="0"/>
    <xf numFmtId="0" fontId="9" fillId="16" borderId="1" applyNumberFormat="0" applyBorder="0" applyAlignment="0" applyProtection="0"/>
    <xf numFmtId="0" fontId="9" fillId="19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4" borderId="1" applyNumberFormat="0" applyBorder="0" applyAlignment="0" applyProtection="0"/>
    <xf numFmtId="0" fontId="9" fillId="29" borderId="1" applyNumberFormat="0" applyBorder="0" applyAlignment="0" applyProtection="0"/>
    <xf numFmtId="0" fontId="9" fillId="25" borderId="1" applyNumberFormat="0" applyBorder="0" applyAlignment="0" applyProtection="0"/>
    <xf numFmtId="0" fontId="9" fillId="26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7" borderId="1" applyNumberFormat="0" applyBorder="0" applyAlignment="0" applyProtection="0"/>
    <xf numFmtId="0" fontId="10" fillId="8" borderId="9" applyNumberFormat="0" applyAlignment="0" applyProtection="0"/>
    <xf numFmtId="0" fontId="11" fillId="15" borderId="14" applyNumberFormat="0" applyAlignment="0" applyProtection="0"/>
    <xf numFmtId="0" fontId="12" fillId="15" borderId="9" applyNumberFormat="0" applyAlignment="0" applyProtection="0"/>
    <xf numFmtId="0" fontId="13" fillId="0" borderId="15" applyNumberFormat="0" applyFill="0" applyAlignment="0" applyProtection="0"/>
    <xf numFmtId="0" fontId="14" fillId="0" borderId="11" applyNumberFormat="0" applyFill="0" applyAlignment="0" applyProtection="0"/>
    <xf numFmtId="0" fontId="15" fillId="0" borderId="16" applyNumberFormat="0" applyFill="0" applyAlignment="0" applyProtection="0"/>
    <xf numFmtId="0" fontId="15" fillId="0" borderId="1" applyNumberFormat="0" applyFill="0" applyBorder="0" applyAlignment="0" applyProtection="0"/>
    <xf numFmtId="0" fontId="16" fillId="0" borderId="17" applyNumberFormat="0" applyFill="0" applyAlignment="0" applyProtection="0"/>
    <xf numFmtId="0" fontId="17" fillId="28" borderId="10" applyNumberFormat="0" applyAlignment="0" applyProtection="0"/>
    <xf numFmtId="0" fontId="18" fillId="0" borderId="1" applyNumberFormat="0" applyFill="0" applyBorder="0" applyAlignment="0" applyProtection="0"/>
    <xf numFmtId="0" fontId="19" fillId="17" borderId="1" applyNumberFormat="0" applyBorder="0" applyAlignment="0" applyProtection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1" fillId="0" borderId="1"/>
    <xf numFmtId="0" fontId="1" fillId="0" borderId="1"/>
    <xf numFmtId="0" fontId="1" fillId="0" borderId="1"/>
    <xf numFmtId="0" fontId="20" fillId="12" borderId="1" applyNumberFormat="0" applyBorder="0" applyAlignment="0" applyProtection="0"/>
    <xf numFmtId="0" fontId="21" fillId="0" borderId="1" applyNumberFormat="0" applyFill="0" applyBorder="0" applyAlignment="0" applyProtection="0"/>
    <xf numFmtId="0" fontId="7" fillId="9" borderId="13" applyNumberFormat="0" applyFont="0" applyAlignment="0" applyProtection="0"/>
    <xf numFmtId="0" fontId="7" fillId="9" borderId="13" applyNumberFormat="0" applyFont="0" applyAlignment="0" applyProtection="0"/>
    <xf numFmtId="0" fontId="22" fillId="0" borderId="12" applyNumberFormat="0" applyFill="0" applyAlignment="0" applyProtection="0"/>
    <xf numFmtId="0" fontId="23" fillId="0" borderId="1" applyNumberFormat="0" applyFill="0" applyBorder="0" applyAlignment="0" applyProtection="0"/>
    <xf numFmtId="0" fontId="24" fillId="13" borderId="1" applyNumberFormat="0" applyBorder="0" applyAlignment="0" applyProtection="0"/>
  </cellStyleXfs>
  <cellXfs count="47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 applyBorder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0" borderId="1" xfId="1" applyNumberFormat="1" applyFill="1"/>
    <xf numFmtId="164" fontId="5" fillId="0" borderId="1" xfId="1" applyNumberFormat="1" applyFont="1"/>
    <xf numFmtId="164" fontId="2" fillId="6" borderId="1" xfId="1" applyNumberFormat="1" applyFill="1"/>
    <xf numFmtId="164" fontId="6" fillId="6" borderId="1" xfId="1" applyNumberFormat="1" applyFont="1" applyFill="1"/>
    <xf numFmtId="164" fontId="5" fillId="5" borderId="1" xfId="1" applyNumberFormat="1" applyFont="1" applyFill="1"/>
    <xf numFmtId="164" fontId="2" fillId="0" borderId="2" xfId="1" applyNumberFormat="1" applyFill="1" applyBorder="1"/>
    <xf numFmtId="164" fontId="2" fillId="0" borderId="4" xfId="1" applyNumberFormat="1" applyBorder="1"/>
    <xf numFmtId="164" fontId="6" fillId="6" borderId="7" xfId="1" applyNumberFormat="1" applyFont="1" applyFill="1" applyBorder="1"/>
    <xf numFmtId="164" fontId="6" fillId="6" borderId="8" xfId="1" applyNumberFormat="1" applyFont="1" applyFill="1" applyBorder="1"/>
    <xf numFmtId="164" fontId="6" fillId="6" borderId="4" xfId="1" applyNumberFormat="1" applyFont="1" applyFill="1" applyBorder="1"/>
    <xf numFmtId="164" fontId="6" fillId="6" borderId="5" xfId="1" applyNumberFormat="1" applyFont="1" applyFill="1" applyBorder="1"/>
    <xf numFmtId="164" fontId="2" fillId="7" borderId="7" xfId="1" applyNumberFormat="1" applyFill="1" applyBorder="1"/>
    <xf numFmtId="2" fontId="2" fillId="7" borderId="1" xfId="1" applyNumberFormat="1" applyFill="1"/>
    <xf numFmtId="164" fontId="2" fillId="7" borderId="1" xfId="1" applyNumberFormat="1" applyFill="1"/>
    <xf numFmtId="164" fontId="5" fillId="7" borderId="1" xfId="1" applyNumberFormat="1" applyFont="1" applyFill="1"/>
    <xf numFmtId="164" fontId="2" fillId="7" borderId="2" xfId="1" applyNumberFormat="1" applyFill="1" applyBorder="1"/>
    <xf numFmtId="1" fontId="2" fillId="0" borderId="1" xfId="1" applyNumberFormat="1"/>
    <xf numFmtId="1" fontId="0" fillId="0" borderId="0" xfId="0" applyNumberFormat="1" applyBorder="1"/>
    <xf numFmtId="1" fontId="2" fillId="6" borderId="1" xfId="1" applyNumberFormat="1" applyFill="1"/>
    <xf numFmtId="164" fontId="2" fillId="30" borderId="1" xfId="1" applyNumberFormat="1" applyFill="1"/>
    <xf numFmtId="164" fontId="2" fillId="31" borderId="1" xfId="1" applyNumberFormat="1" applyFill="1"/>
    <xf numFmtId="164" fontId="5" fillId="0" borderId="3" xfId="1" applyNumberFormat="1" applyFont="1" applyBorder="1"/>
    <xf numFmtId="164" fontId="5" fillId="7" borderId="6" xfId="1" applyNumberFormat="1" applyFont="1" applyFill="1" applyBorder="1"/>
    <xf numFmtId="164" fontId="5" fillId="31" borderId="1" xfId="1" applyNumberFormat="1" applyFont="1" applyFill="1"/>
    <xf numFmtId="1" fontId="5" fillId="0" borderId="1" xfId="1" applyNumberFormat="1" applyFont="1"/>
    <xf numFmtId="0" fontId="0" fillId="0" borderId="1" xfId="0" applyBorder="1"/>
    <xf numFmtId="164" fontId="26" fillId="31" borderId="1" xfId="1" applyNumberFormat="1" applyFont="1" applyFill="1"/>
    <xf numFmtId="164" fontId="26" fillId="0" borderId="1" xfId="1" applyNumberFormat="1" applyFont="1"/>
    <xf numFmtId="164" fontId="26" fillId="30" borderId="1" xfId="1" applyNumberFormat="1" applyFont="1" applyFill="1"/>
    <xf numFmtId="164" fontId="26" fillId="7" borderId="1" xfId="1" applyNumberFormat="1" applyFont="1" applyFill="1"/>
    <xf numFmtId="164" fontId="27" fillId="2" borderId="1" xfId="1" applyNumberFormat="1" applyFont="1" applyFill="1"/>
    <xf numFmtId="164" fontId="26" fillId="3" borderId="1" xfId="1" applyNumberFormat="1" applyFont="1" applyFill="1"/>
    <xf numFmtId="164" fontId="2" fillId="0" borderId="1" xfId="1" applyNumberFormat="1" applyAlignment="1">
      <alignment horizontal="center"/>
    </xf>
    <xf numFmtId="164" fontId="2" fillId="0" borderId="1" xfId="1" applyNumberFormat="1" applyFont="1"/>
  </cellXfs>
  <cellStyles count="53">
    <cellStyle name="20% - Акцент1 2" xfId="3" xr:uid="{CEC6F3C8-0EE7-4863-97F9-E7192EF2C7F9}"/>
    <cellStyle name="20% - Акцент2 2" xfId="4" xr:uid="{4D2D4439-8E52-4040-812C-39D1D7F21876}"/>
    <cellStyle name="20% - Акцент3 2" xfId="5" xr:uid="{CD7B8F64-04D4-43AA-9683-68955DA7C4CF}"/>
    <cellStyle name="20% - Акцент4 2" xfId="6" xr:uid="{B7D53242-D264-407D-AF8F-3E5265CF9235}"/>
    <cellStyle name="20% - Акцент5 2" xfId="7" xr:uid="{78C20D28-F289-4BF1-9D04-8255A4C57A98}"/>
    <cellStyle name="20% - Акцент6 2" xfId="8" xr:uid="{A598596A-956C-43DE-B069-724391E42F8F}"/>
    <cellStyle name="40% - Акцент1 2" xfId="9" xr:uid="{E2FAF2E3-757E-4D62-8879-B4D1A67C0AC8}"/>
    <cellStyle name="40% - Акцент2 2" xfId="10" xr:uid="{E2E61FE8-8F4C-4F1A-8997-97277772E2E2}"/>
    <cellStyle name="40% - Акцент3 2" xfId="11" xr:uid="{B38C6BBE-CA3F-4EFF-9D52-458A936F757B}"/>
    <cellStyle name="40% - Акцент4 2" xfId="12" xr:uid="{35234232-B681-4880-9D3D-E25F0850D3A9}"/>
    <cellStyle name="40% - Акцент5 2" xfId="13" xr:uid="{3E4F5893-5D4D-4A7C-B1DB-BD14165E50C7}"/>
    <cellStyle name="40% - Акцент6 2" xfId="14" xr:uid="{FCC6E3CD-317A-48CD-912E-E0684EA5CD20}"/>
    <cellStyle name="60% - Акцент1 2" xfId="15" xr:uid="{82B3BB36-F365-4572-B91C-3C8D51FCC117}"/>
    <cellStyle name="60% - Акцент2 2" xfId="16" xr:uid="{E1A08D41-7428-4F0D-9BE3-0A956D0DEBA1}"/>
    <cellStyle name="60% - Акцент3 2" xfId="17" xr:uid="{A956DE43-FC8A-4599-BD65-66D538B70CB9}"/>
    <cellStyle name="60% - Акцент4 2" xfId="18" xr:uid="{56B2E58F-0CB4-41C6-BC75-F87C243FC69C}"/>
    <cellStyle name="60% - Акцент5 2" xfId="19" xr:uid="{DADF0292-9E11-4B0E-9110-A485CEDCDEB1}"/>
    <cellStyle name="60% - Акцент6 2" xfId="20" xr:uid="{0EAA780B-6400-4A24-941A-B7533D1356AE}"/>
    <cellStyle name="Arial10px" xfId="1" xr:uid="{00000000-0005-0000-0000-000001000000}"/>
    <cellStyle name="Акцент1 2" xfId="21" xr:uid="{E44D06FA-69E1-42B6-8BAE-67726A431601}"/>
    <cellStyle name="Акцент2 2" xfId="22" xr:uid="{A41C31DB-15C5-4CD8-B7E0-1F41ACDF0034}"/>
    <cellStyle name="Акцент3 2" xfId="23" xr:uid="{86702B2C-C2E2-457D-B55C-17D317E73037}"/>
    <cellStyle name="Акцент4 2" xfId="24" xr:uid="{C5F2EA78-86A1-4C9C-80A4-4319CA9598EE}"/>
    <cellStyle name="Акцент5 2" xfId="25" xr:uid="{68851A1B-ABE6-449A-8198-E419F0AFAF15}"/>
    <cellStyle name="Акцент6 2" xfId="26" xr:uid="{8EC4FCC5-81B2-4599-A343-4748AAC37737}"/>
    <cellStyle name="Ввод  2" xfId="27" xr:uid="{D87DC11B-7730-4691-B032-397CE0909135}"/>
    <cellStyle name="Вывод 2" xfId="28" xr:uid="{2B36C95B-9B42-4E05-B99A-4FB211CDB214}"/>
    <cellStyle name="Вычисление 2" xfId="29" xr:uid="{2BC62429-C310-4C82-996C-FC07270BD699}"/>
    <cellStyle name="Заголовок 1 2" xfId="30" xr:uid="{01D9ED1D-C8BB-44DE-B608-6A637E5F8D09}"/>
    <cellStyle name="Заголовок 2 2" xfId="31" xr:uid="{FD7F7E1F-A5F0-462C-9D41-25BAC1E40B87}"/>
    <cellStyle name="Заголовок 3 2" xfId="32" xr:uid="{AB40D090-2E0A-4C30-9B68-FED2739FFD65}"/>
    <cellStyle name="Заголовок 4 2" xfId="33" xr:uid="{2A5E03D2-58D2-494A-BD61-F21B0E06BACD}"/>
    <cellStyle name="Итог 2" xfId="34" xr:uid="{65F599B4-E103-4D20-A6B2-580AED502930}"/>
    <cellStyle name="Контрольная ячейка 2" xfId="35" xr:uid="{251A0413-693F-4392-A1DE-4E01F1821E99}"/>
    <cellStyle name="Название 2" xfId="36" xr:uid="{AE1FAC7E-5C8E-4E63-90D9-177F2E477449}"/>
    <cellStyle name="Нейтральный 2" xfId="37" xr:uid="{2C583183-4872-412D-82EC-574AECE39291}"/>
    <cellStyle name="Обычный" xfId="0" builtinId="0"/>
    <cellStyle name="Обычный 16" xfId="38" xr:uid="{BEF9B49D-0FD9-41BC-8212-E47195A924FE}"/>
    <cellStyle name="Обычный 16 2" xfId="39" xr:uid="{2703B8EA-4518-4BB7-B131-4E4130CBDCC3}"/>
    <cellStyle name="Обычный 16 2 2" xfId="40" xr:uid="{F4682B69-8981-41B5-B13F-AF47487F031A}"/>
    <cellStyle name="Обычный 2" xfId="2" xr:uid="{C3DE6D8A-4BE1-48C1-8329-0295E62C82AA}"/>
    <cellStyle name="Обычный 2 2" xfId="41" xr:uid="{D7C5672E-B51A-4ED3-93A2-D11153AC8B7C}"/>
    <cellStyle name="Обычный 2 2 2" xfId="42" xr:uid="{6143146B-0080-451B-A22D-873716E52CF9}"/>
    <cellStyle name="Обычный 3" xfId="43" xr:uid="{7C570F68-CBF0-49B3-9B75-34F173AD28FD}"/>
    <cellStyle name="Обычный 3 2" xfId="44" xr:uid="{B95ABC1D-AAC4-41F1-9BCE-D203CD68556C}"/>
    <cellStyle name="Обычный 3 3" xfId="45" xr:uid="{0CD9CC03-2728-4E81-98A5-B22F9EF2F82D}"/>
    <cellStyle name="Плохой 2" xfId="46" xr:uid="{6E7E9CE8-0F4E-4932-B3A4-5566C022D6A5}"/>
    <cellStyle name="Пояснение 2" xfId="47" xr:uid="{B08E52DF-F1D7-46FC-A5FA-C6A8F81F9E5D}"/>
    <cellStyle name="Примечание 2" xfId="48" xr:uid="{D7B65B11-7D69-4247-9AFD-CA42F7FC46FC}"/>
    <cellStyle name="Примечание 2 2" xfId="49" xr:uid="{32B8EE01-657C-4B0E-BF80-0A862AA08B9A}"/>
    <cellStyle name="Связанная ячейка 2" xfId="50" xr:uid="{3090F25A-FCAD-4F4B-B1FE-9C3C2A41313B}"/>
    <cellStyle name="Текст предупреждения 2" xfId="51" xr:uid="{EB82CEDF-0F6E-4F5A-98F9-045ED505C8DE}"/>
    <cellStyle name="Хороший 2" xfId="52" xr:uid="{08C8F77B-0211-4E9B-B4E5-B7D469F331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4" width="7" customWidth="1"/>
    <col min="15" max="15" width="7" style="38" customWidth="1"/>
    <col min="16" max="18" width="7" customWidth="1"/>
    <col min="19" max="19" width="21" customWidth="1"/>
    <col min="20" max="21" width="5" customWidth="1"/>
    <col min="22" max="22" width="6" customWidth="1"/>
    <col min="23" max="23" width="25" customWidth="1"/>
    <col min="24" max="24" width="7" customWidth="1"/>
    <col min="25" max="25" width="3" customWidth="1"/>
    <col min="26" max="26" width="10.140625" style="30" hidden="1" customWidth="1"/>
    <col min="27" max="27" width="8.140625" style="30" hidden="1" customWidth="1"/>
    <col min="28" max="28" width="11.5703125" style="30" hidden="1" customWidth="1"/>
    <col min="29" max="29" width="15" style="30" hidden="1" customWidth="1"/>
    <col min="30" max="30" width="19.85546875" hidden="1" customWidth="1"/>
    <col min="31" max="32" width="15.140625" hidden="1" customWidth="1"/>
    <col min="33" max="33" width="13.28515625" hidden="1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9"/>
      <c r="AA1" s="29"/>
      <c r="AB1" s="29"/>
      <c r="AC1" s="2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 t="s">
        <v>247</v>
      </c>
      <c r="O2" s="1" t="s">
        <v>248</v>
      </c>
      <c r="P2" s="1"/>
      <c r="Q2" s="1"/>
      <c r="R2" s="1"/>
      <c r="S2" s="1"/>
      <c r="T2" s="1"/>
      <c r="U2" s="1"/>
      <c r="V2" s="1"/>
      <c r="W2" s="1"/>
      <c r="X2" s="1"/>
      <c r="Y2" s="1"/>
      <c r="Z2" s="29"/>
      <c r="AA2" s="29"/>
      <c r="AB2" s="29"/>
      <c r="AC2" s="2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43" t="s">
        <v>13</v>
      </c>
      <c r="O3" s="2" t="s">
        <v>13</v>
      </c>
      <c r="P3" s="2" t="s">
        <v>14</v>
      </c>
      <c r="Q3" s="3" t="s">
        <v>249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1"/>
      <c r="Z3" s="29"/>
      <c r="AA3" s="29"/>
      <c r="AB3" s="29"/>
      <c r="AC3" s="29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40" t="s">
        <v>22</v>
      </c>
      <c r="O4" s="1" t="s">
        <v>22</v>
      </c>
      <c r="P4" s="1" t="s">
        <v>23</v>
      </c>
      <c r="Q4" s="46" t="s">
        <v>250</v>
      </c>
      <c r="R4" s="1"/>
      <c r="S4" s="1"/>
      <c r="T4" s="1"/>
      <c r="U4" s="1"/>
      <c r="V4" s="1" t="s">
        <v>24</v>
      </c>
      <c r="W4" s="1"/>
      <c r="X4" s="1"/>
      <c r="Y4" s="1"/>
      <c r="Z4" s="29"/>
      <c r="AA4" s="29"/>
      <c r="AB4" s="29"/>
      <c r="AC4" s="29"/>
      <c r="AD4" s="1"/>
      <c r="AE4" s="45" t="s">
        <v>243</v>
      </c>
      <c r="AF4" s="45"/>
      <c r="AG4" s="4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10829.474999999999</v>
      </c>
      <c r="F5" s="4">
        <f>SUM(F6:F480)</f>
        <v>7423.7510000000011</v>
      </c>
      <c r="G5" s="7"/>
      <c r="H5" s="1"/>
      <c r="I5" s="1"/>
      <c r="J5" s="4">
        <f t="shared" ref="J5:R5" si="0">SUM(J6:J480)</f>
        <v>0</v>
      </c>
      <c r="K5" s="4">
        <f t="shared" si="0"/>
        <v>10829.474999999999</v>
      </c>
      <c r="L5" s="4">
        <f t="shared" si="0"/>
        <v>0</v>
      </c>
      <c r="M5" s="4">
        <f t="shared" si="0"/>
        <v>0</v>
      </c>
      <c r="N5" s="44">
        <f t="shared" si="0"/>
        <v>16630</v>
      </c>
      <c r="O5" s="4">
        <f t="shared" si="0"/>
        <v>17116.549953314658</v>
      </c>
      <c r="P5" s="4">
        <f t="shared" si="0"/>
        <v>2165.8949999999991</v>
      </c>
      <c r="Q5" s="4">
        <f t="shared" si="0"/>
        <v>11350</v>
      </c>
      <c r="R5" s="4">
        <f t="shared" si="0"/>
        <v>0</v>
      </c>
      <c r="S5" s="1"/>
      <c r="T5" s="1"/>
      <c r="U5" s="1"/>
      <c r="V5" s="4">
        <f>SUM(V6:V480)</f>
        <v>2663.4131999999995</v>
      </c>
      <c r="W5" s="1"/>
      <c r="X5" s="4">
        <f>SUM(X6:X480)</f>
        <v>8678</v>
      </c>
      <c r="Y5" s="1"/>
      <c r="Z5" s="29"/>
      <c r="AA5" s="29"/>
      <c r="AB5" s="29"/>
      <c r="AC5" s="29"/>
      <c r="AD5" s="1"/>
      <c r="AE5" s="14" t="s">
        <v>244</v>
      </c>
      <c r="AF5" s="1" t="s">
        <v>245</v>
      </c>
      <c r="AG5" s="1" t="s">
        <v>246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25</v>
      </c>
      <c r="B6" s="1" t="s">
        <v>26</v>
      </c>
      <c r="C6" s="1"/>
      <c r="D6" s="1"/>
      <c r="E6" s="1">
        <v>-7</v>
      </c>
      <c r="F6" s="1"/>
      <c r="G6" s="7">
        <v>0.5</v>
      </c>
      <c r="H6" s="1"/>
      <c r="I6" s="1"/>
      <c r="J6" s="1"/>
      <c r="K6" s="1">
        <f t="shared" ref="K6:K37" si="1">E6-J6</f>
        <v>-7</v>
      </c>
      <c r="L6" s="1"/>
      <c r="M6" s="1"/>
      <c r="N6" s="39">
        <v>200</v>
      </c>
      <c r="O6" s="33">
        <v>0</v>
      </c>
      <c r="P6" s="1">
        <f>E6/5</f>
        <v>-1.4</v>
      </c>
      <c r="Q6" s="5"/>
      <c r="R6" s="5"/>
      <c r="S6" s="1"/>
      <c r="T6" s="1">
        <f>(F6+O6+Q6)/P6</f>
        <v>0</v>
      </c>
      <c r="U6" s="1">
        <f>(F6+O6)/P6</f>
        <v>0</v>
      </c>
      <c r="V6" s="1">
        <v>6</v>
      </c>
      <c r="W6" s="36" t="s">
        <v>216</v>
      </c>
      <c r="X6" s="1">
        <f>ROUND(Q6*G6,0)</f>
        <v>0</v>
      </c>
      <c r="Y6" s="1"/>
      <c r="Z6" s="29"/>
      <c r="AA6" s="29"/>
      <c r="AB6" s="29"/>
      <c r="AC6" s="29"/>
      <c r="AD6" s="1"/>
      <c r="AE6" s="1">
        <v>100</v>
      </c>
      <c r="AF6" s="1">
        <v>0</v>
      </c>
      <c r="AG6" s="1">
        <f>AE6-AF6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27</v>
      </c>
      <c r="B7" s="1" t="s">
        <v>28</v>
      </c>
      <c r="C7" s="1">
        <v>15.032999999999999</v>
      </c>
      <c r="D7" s="1">
        <v>403.428</v>
      </c>
      <c r="E7" s="16">
        <f>323.392+E56</f>
        <v>398.36599999999999</v>
      </c>
      <c r="F7" s="16">
        <f>80.036+F56</f>
        <v>5.0619999999999976</v>
      </c>
      <c r="G7" s="7">
        <v>1</v>
      </c>
      <c r="H7" s="1">
        <v>50</v>
      </c>
      <c r="I7" s="1"/>
      <c r="J7" s="1"/>
      <c r="K7" s="1">
        <f t="shared" si="1"/>
        <v>398.36599999999999</v>
      </c>
      <c r="L7" s="1"/>
      <c r="M7" s="1"/>
      <c r="N7" s="40">
        <v>500</v>
      </c>
      <c r="O7" s="1">
        <v>500</v>
      </c>
      <c r="P7" s="1">
        <f t="shared" ref="P7:P70" si="2">E7/5</f>
        <v>79.673199999999994</v>
      </c>
      <c r="Q7" s="18">
        <v>700</v>
      </c>
      <c r="R7" s="5"/>
      <c r="S7" s="1"/>
      <c r="T7" s="1">
        <f t="shared" ref="T7:T70" si="3">(F7+O7+Q7)/P7</f>
        <v>15.125060873668938</v>
      </c>
      <c r="U7" s="1">
        <f t="shared" ref="U7:U70" si="4">(F7+O7)/P7</f>
        <v>6.3391705115396402</v>
      </c>
      <c r="V7" s="1">
        <v>29.937000000000001</v>
      </c>
      <c r="W7" s="1"/>
      <c r="X7" s="1">
        <f t="shared" ref="X7:X55" si="5">ROUND(Q7*G7,0)</f>
        <v>700</v>
      </c>
      <c r="Y7" s="1"/>
      <c r="Z7" s="29" t="s">
        <v>174</v>
      </c>
      <c r="AA7" s="29" t="s">
        <v>175</v>
      </c>
      <c r="AB7" s="29">
        <v>4301020178</v>
      </c>
      <c r="AC7" s="29">
        <v>4607091383980</v>
      </c>
      <c r="AD7" s="1" t="s">
        <v>176</v>
      </c>
      <c r="AE7" s="1">
        <v>500</v>
      </c>
      <c r="AF7" s="1">
        <v>500</v>
      </c>
      <c r="AG7" s="1">
        <f t="shared" ref="AG7:AG55" si="6">AE7-AF7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29</v>
      </c>
      <c r="B8" s="1" t="s">
        <v>28</v>
      </c>
      <c r="C8" s="1">
        <v>60.584000000000003</v>
      </c>
      <c r="D8" s="1">
        <v>200.08199999999999</v>
      </c>
      <c r="E8" s="1">
        <v>189.37299999999999</v>
      </c>
      <c r="F8" s="1">
        <v>10.702999999999999</v>
      </c>
      <c r="G8" s="7">
        <v>1</v>
      </c>
      <c r="H8" s="1">
        <v>55</v>
      </c>
      <c r="I8" s="1"/>
      <c r="J8" s="1"/>
      <c r="K8" s="1">
        <f t="shared" si="1"/>
        <v>189.37299999999999</v>
      </c>
      <c r="L8" s="1"/>
      <c r="M8" s="1"/>
      <c r="N8" s="40">
        <v>500</v>
      </c>
      <c r="O8" s="1">
        <v>500</v>
      </c>
      <c r="P8" s="1">
        <f t="shared" si="2"/>
        <v>37.874600000000001</v>
      </c>
      <c r="Q8" s="18">
        <v>250</v>
      </c>
      <c r="R8" s="5"/>
      <c r="S8" s="1"/>
      <c r="T8" s="1">
        <f t="shared" si="3"/>
        <v>20.084779773251729</v>
      </c>
      <c r="U8" s="1">
        <f t="shared" si="4"/>
        <v>13.48404999656762</v>
      </c>
      <c r="V8" s="1">
        <v>69.441600000000008</v>
      </c>
      <c r="W8" s="1"/>
      <c r="X8" s="1">
        <f t="shared" si="5"/>
        <v>250</v>
      </c>
      <c r="Y8" s="1"/>
      <c r="Z8" s="29" t="s">
        <v>201</v>
      </c>
      <c r="AA8" s="29" t="s">
        <v>202</v>
      </c>
      <c r="AB8" s="29">
        <v>4301020334</v>
      </c>
      <c r="AC8" s="29">
        <v>4607091388930</v>
      </c>
      <c r="AD8" s="1" t="s">
        <v>203</v>
      </c>
      <c r="AE8" s="1">
        <v>500</v>
      </c>
      <c r="AF8" s="1">
        <v>500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30</v>
      </c>
      <c r="B9" s="1" t="s">
        <v>28</v>
      </c>
      <c r="C9" s="1">
        <v>93.328000000000003</v>
      </c>
      <c r="D9" s="1">
        <v>7.1999999999999995E-2</v>
      </c>
      <c r="E9" s="1">
        <v>0.38900000000000001</v>
      </c>
      <c r="F9" s="1">
        <v>93.010999999999996</v>
      </c>
      <c r="G9" s="7">
        <v>1</v>
      </c>
      <c r="H9" s="1">
        <v>180</v>
      </c>
      <c r="I9" s="1"/>
      <c r="J9" s="1"/>
      <c r="K9" s="1">
        <f t="shared" si="1"/>
        <v>0.38900000000000001</v>
      </c>
      <c r="L9" s="1"/>
      <c r="M9" s="1"/>
      <c r="N9" s="40"/>
      <c r="O9" s="1">
        <v>0</v>
      </c>
      <c r="P9" s="1">
        <f t="shared" si="2"/>
        <v>7.7800000000000008E-2</v>
      </c>
      <c r="Q9" s="5"/>
      <c r="R9" s="5"/>
      <c r="S9" s="1"/>
      <c r="T9" s="1">
        <f t="shared" si="3"/>
        <v>1195.5141388174804</v>
      </c>
      <c r="U9" s="1">
        <f t="shared" si="4"/>
        <v>1195.5141388174804</v>
      </c>
      <c r="V9" s="1">
        <v>0.83019999999999994</v>
      </c>
      <c r="W9" s="1"/>
      <c r="X9" s="1">
        <f t="shared" si="5"/>
        <v>0</v>
      </c>
      <c r="Y9" s="1"/>
      <c r="Z9" s="1" t="s">
        <v>217</v>
      </c>
      <c r="AA9" s="1" t="s">
        <v>218</v>
      </c>
      <c r="AB9" s="1">
        <v>4301030232</v>
      </c>
      <c r="AC9" s="1">
        <v>4607091388374</v>
      </c>
      <c r="AD9" s="1" t="s">
        <v>219</v>
      </c>
      <c r="AE9" s="1">
        <v>0</v>
      </c>
      <c r="AF9" s="1">
        <v>0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31</v>
      </c>
      <c r="B10" s="1" t="s">
        <v>28</v>
      </c>
      <c r="C10" s="1">
        <v>74.605000000000004</v>
      </c>
      <c r="D10" s="1">
        <v>9.5000000000000001E-2</v>
      </c>
      <c r="E10" s="1">
        <v>0.36599999999999999</v>
      </c>
      <c r="F10" s="1">
        <v>74.334000000000003</v>
      </c>
      <c r="G10" s="7">
        <v>1</v>
      </c>
      <c r="H10" s="1">
        <v>180</v>
      </c>
      <c r="I10" s="1"/>
      <c r="J10" s="1"/>
      <c r="K10" s="1">
        <f t="shared" si="1"/>
        <v>0.36599999999999999</v>
      </c>
      <c r="L10" s="1"/>
      <c r="M10" s="1"/>
      <c r="N10" s="40"/>
      <c r="O10" s="1">
        <v>0</v>
      </c>
      <c r="P10" s="1">
        <f t="shared" si="2"/>
        <v>7.3200000000000001E-2</v>
      </c>
      <c r="Q10" s="5"/>
      <c r="R10" s="5"/>
      <c r="S10" s="1"/>
      <c r="T10" s="1">
        <f t="shared" si="3"/>
        <v>1015.4918032786885</v>
      </c>
      <c r="U10" s="1">
        <f t="shared" si="4"/>
        <v>1015.4918032786885</v>
      </c>
      <c r="V10" s="1">
        <v>1.0316000000000001</v>
      </c>
      <c r="W10" s="1"/>
      <c r="X10" s="1">
        <f t="shared" si="5"/>
        <v>0</v>
      </c>
      <c r="Y10" s="1"/>
      <c r="Z10" s="1" t="s">
        <v>220</v>
      </c>
      <c r="AA10" s="1" t="s">
        <v>221</v>
      </c>
      <c r="AB10" s="1">
        <v>4301030235</v>
      </c>
      <c r="AC10" s="1">
        <v>4607091388381</v>
      </c>
      <c r="AD10" s="1" t="s">
        <v>222</v>
      </c>
      <c r="AE10" s="1">
        <v>0</v>
      </c>
      <c r="AF10" s="1"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32</v>
      </c>
      <c r="B11" s="1" t="s">
        <v>28</v>
      </c>
      <c r="C11" s="1"/>
      <c r="D11" s="1">
        <v>108.56399999999999</v>
      </c>
      <c r="E11" s="1">
        <v>54.186999999999998</v>
      </c>
      <c r="F11" s="1">
        <v>54.377000000000002</v>
      </c>
      <c r="G11" s="7">
        <v>1</v>
      </c>
      <c r="H11" s="1">
        <v>50</v>
      </c>
      <c r="I11" s="1"/>
      <c r="J11" s="1"/>
      <c r="K11" s="1">
        <f t="shared" si="1"/>
        <v>54.186999999999998</v>
      </c>
      <c r="L11" s="1"/>
      <c r="M11" s="1"/>
      <c r="N11" s="40"/>
      <c r="O11" s="1">
        <v>0</v>
      </c>
      <c r="P11" s="1">
        <f t="shared" si="2"/>
        <v>10.837399999999999</v>
      </c>
      <c r="Q11" s="18">
        <v>90</v>
      </c>
      <c r="R11" s="5"/>
      <c r="S11" s="1"/>
      <c r="T11" s="1">
        <f t="shared" si="3"/>
        <v>13.322106778378581</v>
      </c>
      <c r="U11" s="1">
        <f t="shared" si="4"/>
        <v>5.0175318803403037</v>
      </c>
      <c r="V11" s="1"/>
      <c r="W11" s="1"/>
      <c r="X11" s="1">
        <f t="shared" si="5"/>
        <v>90</v>
      </c>
      <c r="Y11" s="1"/>
      <c r="Z11" s="1" t="s">
        <v>223</v>
      </c>
      <c r="AA11" s="1" t="s">
        <v>224</v>
      </c>
      <c r="AB11" s="1">
        <v>4301020262</v>
      </c>
      <c r="AC11" s="1">
        <v>4680115882935</v>
      </c>
      <c r="AD11" s="1" t="s">
        <v>225</v>
      </c>
      <c r="AE11" s="1">
        <v>0</v>
      </c>
      <c r="AF11" s="1"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33</v>
      </c>
      <c r="B12" s="1" t="s">
        <v>28</v>
      </c>
      <c r="C12" s="1">
        <v>190.12200000000001</v>
      </c>
      <c r="D12" s="1">
        <v>14.436</v>
      </c>
      <c r="E12" s="1">
        <v>140.154</v>
      </c>
      <c r="F12" s="1">
        <v>5.8999999999999997E-2</v>
      </c>
      <c r="G12" s="7">
        <v>1</v>
      </c>
      <c r="H12" s="1">
        <v>60</v>
      </c>
      <c r="I12" s="1"/>
      <c r="J12" s="1"/>
      <c r="K12" s="1">
        <f t="shared" si="1"/>
        <v>140.154</v>
      </c>
      <c r="L12" s="1"/>
      <c r="M12" s="1"/>
      <c r="N12" s="40">
        <v>400</v>
      </c>
      <c r="O12" s="1">
        <v>400</v>
      </c>
      <c r="P12" s="1">
        <f t="shared" si="2"/>
        <v>28.030799999999999</v>
      </c>
      <c r="Q12" s="18">
        <v>200</v>
      </c>
      <c r="R12" s="5"/>
      <c r="S12" s="1"/>
      <c r="T12" s="1">
        <f t="shared" si="3"/>
        <v>21.407130727628179</v>
      </c>
      <c r="U12" s="1">
        <f t="shared" si="4"/>
        <v>14.272122094267734</v>
      </c>
      <c r="V12" s="1">
        <v>48.481200000000001</v>
      </c>
      <c r="W12" s="1"/>
      <c r="X12" s="1">
        <f t="shared" si="5"/>
        <v>200</v>
      </c>
      <c r="Y12" s="1"/>
      <c r="Z12" s="29" t="s">
        <v>207</v>
      </c>
      <c r="AA12" s="29" t="s">
        <v>208</v>
      </c>
      <c r="AB12" s="29">
        <v>4301031350</v>
      </c>
      <c r="AC12" s="29">
        <v>4680115883093</v>
      </c>
      <c r="AD12" s="1" t="s">
        <v>209</v>
      </c>
      <c r="AE12" s="1">
        <v>400</v>
      </c>
      <c r="AF12" s="1">
        <v>400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34</v>
      </c>
      <c r="B13" s="1" t="s">
        <v>28</v>
      </c>
      <c r="C13" s="1">
        <v>251.28700000000001</v>
      </c>
      <c r="D13" s="1"/>
      <c r="E13" s="1">
        <v>173.94300000000001</v>
      </c>
      <c r="F13" s="1">
        <v>0.16500000000000001</v>
      </c>
      <c r="G13" s="7">
        <v>1</v>
      </c>
      <c r="H13" s="1">
        <v>60</v>
      </c>
      <c r="I13" s="1"/>
      <c r="J13" s="1"/>
      <c r="K13" s="1">
        <f t="shared" si="1"/>
        <v>173.94300000000001</v>
      </c>
      <c r="L13" s="1"/>
      <c r="M13" s="1"/>
      <c r="N13" s="40">
        <v>500</v>
      </c>
      <c r="O13" s="1">
        <v>500</v>
      </c>
      <c r="P13" s="1">
        <f t="shared" si="2"/>
        <v>34.788600000000002</v>
      </c>
      <c r="Q13" s="18">
        <v>250</v>
      </c>
      <c r="R13" s="5"/>
      <c r="S13" s="1"/>
      <c r="T13" s="1">
        <f t="shared" si="3"/>
        <v>21.563529432055326</v>
      </c>
      <c r="U13" s="1">
        <f t="shared" si="4"/>
        <v>14.377267265713481</v>
      </c>
      <c r="V13" s="1">
        <v>64.041200000000003</v>
      </c>
      <c r="W13" s="1"/>
      <c r="X13" s="1">
        <f t="shared" si="5"/>
        <v>250</v>
      </c>
      <c r="Y13" s="1"/>
      <c r="Z13" s="29" t="s">
        <v>210</v>
      </c>
      <c r="AA13" s="29" t="s">
        <v>211</v>
      </c>
      <c r="AB13" s="29">
        <v>4301031353</v>
      </c>
      <c r="AC13" s="29">
        <v>4680115883109</v>
      </c>
      <c r="AD13" s="1" t="s">
        <v>212</v>
      </c>
      <c r="AE13" s="1">
        <v>500</v>
      </c>
      <c r="AF13" s="1">
        <v>500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35</v>
      </c>
      <c r="B14" s="1" t="s">
        <v>28</v>
      </c>
      <c r="C14" s="1"/>
      <c r="D14" s="1">
        <v>150.529</v>
      </c>
      <c r="E14" s="1">
        <v>142.00899999999999</v>
      </c>
      <c r="F14" s="1">
        <v>8.52</v>
      </c>
      <c r="G14" s="7">
        <v>1</v>
      </c>
      <c r="H14" s="1">
        <v>40</v>
      </c>
      <c r="I14" s="1"/>
      <c r="J14" s="1"/>
      <c r="K14" s="1">
        <f t="shared" si="1"/>
        <v>142.00899999999999</v>
      </c>
      <c r="L14" s="1"/>
      <c r="M14" s="1"/>
      <c r="N14" s="40">
        <v>200</v>
      </c>
      <c r="O14" s="1">
        <v>200</v>
      </c>
      <c r="P14" s="1">
        <f t="shared" si="2"/>
        <v>28.401799999999998</v>
      </c>
      <c r="Q14" s="18">
        <v>180</v>
      </c>
      <c r="R14" s="5"/>
      <c r="S14" s="1"/>
      <c r="T14" s="1">
        <f t="shared" si="3"/>
        <v>13.679414684984755</v>
      </c>
      <c r="U14" s="1">
        <f t="shared" si="4"/>
        <v>7.3417881965227565</v>
      </c>
      <c r="V14" s="1"/>
      <c r="W14" s="1"/>
      <c r="X14" s="1">
        <f t="shared" si="5"/>
        <v>180</v>
      </c>
      <c r="Y14" s="1"/>
      <c r="Z14" s="29" t="s">
        <v>130</v>
      </c>
      <c r="AA14" s="29" t="s">
        <v>131</v>
      </c>
      <c r="AB14" s="29">
        <v>4301031201</v>
      </c>
      <c r="AC14" s="29">
        <v>4680115881563</v>
      </c>
      <c r="AD14" s="1" t="s">
        <v>132</v>
      </c>
      <c r="AE14" s="1">
        <v>200</v>
      </c>
      <c r="AF14" s="1">
        <v>200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36</v>
      </c>
      <c r="B15" s="1" t="s">
        <v>26</v>
      </c>
      <c r="C15" s="1"/>
      <c r="D15" s="1">
        <v>576</v>
      </c>
      <c r="E15" s="1">
        <v>395</v>
      </c>
      <c r="F15" s="1">
        <v>180</v>
      </c>
      <c r="G15" s="7">
        <v>0.35</v>
      </c>
      <c r="H15" s="1">
        <v>40</v>
      </c>
      <c r="I15" s="1"/>
      <c r="J15" s="1"/>
      <c r="K15" s="1">
        <f t="shared" si="1"/>
        <v>395</v>
      </c>
      <c r="L15" s="1"/>
      <c r="M15" s="1"/>
      <c r="N15" s="40">
        <v>500</v>
      </c>
      <c r="O15" s="1">
        <v>571.42857142857144</v>
      </c>
      <c r="P15" s="1">
        <f t="shared" si="2"/>
        <v>79</v>
      </c>
      <c r="Q15" s="18">
        <v>450</v>
      </c>
      <c r="R15" s="5"/>
      <c r="S15" s="1"/>
      <c r="T15" s="1">
        <f t="shared" si="3"/>
        <v>15.207956600361666</v>
      </c>
      <c r="U15" s="1">
        <f t="shared" si="4"/>
        <v>9.511754068716094</v>
      </c>
      <c r="V15" s="1">
        <v>85.2</v>
      </c>
      <c r="W15" s="1"/>
      <c r="X15" s="1">
        <f t="shared" si="5"/>
        <v>158</v>
      </c>
      <c r="Y15" s="1"/>
      <c r="Z15" s="29" t="s">
        <v>136</v>
      </c>
      <c r="AA15" s="29" t="s">
        <v>137</v>
      </c>
      <c r="AB15" s="29">
        <v>4301031202</v>
      </c>
      <c r="AC15" s="29">
        <v>4680115881679</v>
      </c>
      <c r="AD15" s="1" t="s">
        <v>138</v>
      </c>
      <c r="AE15" s="1">
        <v>175</v>
      </c>
      <c r="AF15" s="1">
        <v>200</v>
      </c>
      <c r="AG15" s="1">
        <f t="shared" si="6"/>
        <v>-25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37</v>
      </c>
      <c r="B16" s="1" t="s">
        <v>28</v>
      </c>
      <c r="C16" s="1"/>
      <c r="D16" s="1">
        <v>152.07499999999999</v>
      </c>
      <c r="E16" s="16">
        <f>123.138+E57</f>
        <v>150.679</v>
      </c>
      <c r="F16" s="16">
        <f>27.516+F57</f>
        <v>-2.5000000000002132E-2</v>
      </c>
      <c r="G16" s="7">
        <v>1</v>
      </c>
      <c r="H16" s="1">
        <v>40</v>
      </c>
      <c r="I16" s="1"/>
      <c r="J16" s="1"/>
      <c r="K16" s="1">
        <f t="shared" si="1"/>
        <v>150.679</v>
      </c>
      <c r="L16" s="1"/>
      <c r="M16" s="1"/>
      <c r="N16" s="40">
        <v>150</v>
      </c>
      <c r="O16" s="1">
        <v>200</v>
      </c>
      <c r="P16" s="1">
        <f t="shared" si="2"/>
        <v>30.1358</v>
      </c>
      <c r="Q16" s="18">
        <v>220</v>
      </c>
      <c r="R16" s="5"/>
      <c r="S16" s="1"/>
      <c r="T16" s="1">
        <f t="shared" si="3"/>
        <v>13.936082665799482</v>
      </c>
      <c r="U16" s="1">
        <f t="shared" si="4"/>
        <v>6.6357952999422611</v>
      </c>
      <c r="V16" s="1"/>
      <c r="W16" s="1"/>
      <c r="X16" s="1">
        <f t="shared" si="5"/>
        <v>220</v>
      </c>
      <c r="Y16" s="1"/>
      <c r="Z16" s="29" t="s">
        <v>127</v>
      </c>
      <c r="AA16" s="29" t="s">
        <v>128</v>
      </c>
      <c r="AB16" s="29">
        <v>4301031204</v>
      </c>
      <c r="AC16" s="29">
        <v>4680115881761</v>
      </c>
      <c r="AD16" s="1" t="s">
        <v>129</v>
      </c>
      <c r="AE16" s="1">
        <v>150</v>
      </c>
      <c r="AF16" s="1">
        <v>200</v>
      </c>
      <c r="AG16" s="1">
        <f t="shared" si="6"/>
        <v>-50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38</v>
      </c>
      <c r="B17" s="1" t="s">
        <v>26</v>
      </c>
      <c r="C17" s="1">
        <v>38</v>
      </c>
      <c r="D17" s="1"/>
      <c r="E17" s="1">
        <v>-3</v>
      </c>
      <c r="F17" s="1"/>
      <c r="G17" s="7">
        <v>0.35</v>
      </c>
      <c r="H17" s="1">
        <v>40</v>
      </c>
      <c r="I17" s="1"/>
      <c r="J17" s="1"/>
      <c r="K17" s="1">
        <f t="shared" si="1"/>
        <v>-3</v>
      </c>
      <c r="L17" s="1"/>
      <c r="M17" s="1"/>
      <c r="N17" s="40">
        <v>500</v>
      </c>
      <c r="O17" s="1">
        <v>571.42857142857144</v>
      </c>
      <c r="P17" s="1">
        <f t="shared" si="2"/>
        <v>-0.6</v>
      </c>
      <c r="Q17" s="5"/>
      <c r="R17" s="5"/>
      <c r="S17" s="1"/>
      <c r="T17" s="1">
        <f t="shared" si="3"/>
        <v>-952.38095238095241</v>
      </c>
      <c r="U17" s="1">
        <f t="shared" si="4"/>
        <v>-952.38095238095241</v>
      </c>
      <c r="V17" s="1">
        <v>85.4</v>
      </c>
      <c r="W17" s="1"/>
      <c r="X17" s="1">
        <f t="shared" si="5"/>
        <v>0</v>
      </c>
      <c r="Y17" s="1"/>
      <c r="Z17" s="29" t="s">
        <v>133</v>
      </c>
      <c r="AA17" s="29" t="s">
        <v>134</v>
      </c>
      <c r="AB17" s="29">
        <v>4301031205</v>
      </c>
      <c r="AC17" s="29">
        <v>4680115881785</v>
      </c>
      <c r="AD17" s="1" t="s">
        <v>135</v>
      </c>
      <c r="AE17" s="1">
        <v>175</v>
      </c>
      <c r="AF17" s="1">
        <v>200</v>
      </c>
      <c r="AG17" s="1">
        <f t="shared" si="6"/>
        <v>-25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39</v>
      </c>
      <c r="B18" s="1" t="s">
        <v>28</v>
      </c>
      <c r="C18" s="1"/>
      <c r="D18" s="1">
        <v>154.679</v>
      </c>
      <c r="E18" s="1">
        <v>148.44399999999999</v>
      </c>
      <c r="F18" s="1">
        <v>4.5999999999999996</v>
      </c>
      <c r="G18" s="7">
        <v>1</v>
      </c>
      <c r="H18" s="1">
        <v>40</v>
      </c>
      <c r="I18" s="1"/>
      <c r="J18" s="1"/>
      <c r="K18" s="1">
        <f t="shared" si="1"/>
        <v>148.44399999999999</v>
      </c>
      <c r="L18" s="1"/>
      <c r="M18" s="1"/>
      <c r="N18" s="40">
        <v>150</v>
      </c>
      <c r="O18" s="1">
        <v>150</v>
      </c>
      <c r="P18" s="1">
        <f t="shared" si="2"/>
        <v>29.688799999999997</v>
      </c>
      <c r="Q18" s="18">
        <v>200</v>
      </c>
      <c r="R18" s="5"/>
      <c r="S18" s="1"/>
      <c r="T18" s="1">
        <f t="shared" si="3"/>
        <v>11.943898035622864</v>
      </c>
      <c r="U18" s="1">
        <f t="shared" si="4"/>
        <v>5.2073509202123365</v>
      </c>
      <c r="V18" s="1"/>
      <c r="W18" s="1"/>
      <c r="X18" s="1">
        <f t="shared" si="5"/>
        <v>200</v>
      </c>
      <c r="Y18" s="1"/>
      <c r="Z18" s="29" t="s">
        <v>139</v>
      </c>
      <c r="AA18" s="29" t="s">
        <v>140</v>
      </c>
      <c r="AB18" s="29">
        <v>4301031224</v>
      </c>
      <c r="AC18" s="29">
        <v>4680115882683</v>
      </c>
      <c r="AD18" s="1" t="s">
        <v>141</v>
      </c>
      <c r="AE18" s="1">
        <v>150</v>
      </c>
      <c r="AF18" s="1">
        <v>150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40</v>
      </c>
      <c r="B19" s="1" t="s">
        <v>28</v>
      </c>
      <c r="C19" s="1"/>
      <c r="D19" s="1">
        <v>154.24</v>
      </c>
      <c r="E19" s="1">
        <v>146.714</v>
      </c>
      <c r="F19" s="1">
        <v>7.5259999999999998</v>
      </c>
      <c r="G19" s="7">
        <v>1</v>
      </c>
      <c r="H19" s="1">
        <v>45</v>
      </c>
      <c r="I19" s="1"/>
      <c r="J19" s="1"/>
      <c r="K19" s="1">
        <f t="shared" si="1"/>
        <v>146.714</v>
      </c>
      <c r="L19" s="1"/>
      <c r="M19" s="1"/>
      <c r="N19" s="40">
        <v>150</v>
      </c>
      <c r="O19" s="1">
        <v>150</v>
      </c>
      <c r="P19" s="1">
        <f t="shared" si="2"/>
        <v>29.3428</v>
      </c>
      <c r="Q19" s="18">
        <v>200</v>
      </c>
      <c r="R19" s="5"/>
      <c r="S19" s="1"/>
      <c r="T19" s="1">
        <f t="shared" si="3"/>
        <v>12.184454107992421</v>
      </c>
      <c r="U19" s="1">
        <f t="shared" si="4"/>
        <v>5.3684719931294902</v>
      </c>
      <c r="V19" s="1"/>
      <c r="W19" s="1"/>
      <c r="X19" s="1">
        <f t="shared" si="5"/>
        <v>200</v>
      </c>
      <c r="Y19" s="1"/>
      <c r="Z19" s="29" t="s">
        <v>213</v>
      </c>
      <c r="AA19" s="29" t="s">
        <v>214</v>
      </c>
      <c r="AB19" s="29">
        <v>4301051231</v>
      </c>
      <c r="AC19" s="29">
        <v>4607091383416</v>
      </c>
      <c r="AD19" s="1" t="s">
        <v>215</v>
      </c>
      <c r="AE19" s="1">
        <v>150</v>
      </c>
      <c r="AF19" s="1">
        <v>150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41</v>
      </c>
      <c r="B20" s="1" t="s">
        <v>26</v>
      </c>
      <c r="C20" s="1">
        <v>2</v>
      </c>
      <c r="D20" s="1"/>
      <c r="E20" s="1">
        <v>2</v>
      </c>
      <c r="F20" s="1"/>
      <c r="G20" s="7">
        <v>0.6</v>
      </c>
      <c r="H20" s="1">
        <v>45</v>
      </c>
      <c r="I20" s="1"/>
      <c r="J20" s="1"/>
      <c r="K20" s="1">
        <f t="shared" si="1"/>
        <v>2</v>
      </c>
      <c r="L20" s="1"/>
      <c r="M20" s="1"/>
      <c r="N20" s="40">
        <v>250</v>
      </c>
      <c r="O20" s="1">
        <v>166.66666666666669</v>
      </c>
      <c r="P20" s="1">
        <f t="shared" si="2"/>
        <v>0.4</v>
      </c>
      <c r="Q20" s="18">
        <v>100</v>
      </c>
      <c r="R20" s="5"/>
      <c r="S20" s="1"/>
      <c r="T20" s="1">
        <f t="shared" si="3"/>
        <v>666.66666666666663</v>
      </c>
      <c r="U20" s="1">
        <f t="shared" si="4"/>
        <v>416.66666666666669</v>
      </c>
      <c r="V20" s="1">
        <v>32.799999999999997</v>
      </c>
      <c r="W20" s="1"/>
      <c r="X20" s="1">
        <f t="shared" si="5"/>
        <v>60</v>
      </c>
      <c r="Y20" s="1"/>
      <c r="Z20" s="29" t="s">
        <v>195</v>
      </c>
      <c r="AA20" s="29" t="s">
        <v>196</v>
      </c>
      <c r="AB20" s="29">
        <v>4301051284</v>
      </c>
      <c r="AC20" s="29">
        <v>4607091384352</v>
      </c>
      <c r="AD20" s="1" t="s">
        <v>197</v>
      </c>
      <c r="AE20" s="1">
        <v>150</v>
      </c>
      <c r="AF20" s="1">
        <v>100</v>
      </c>
      <c r="AG20" s="1">
        <f t="shared" si="6"/>
        <v>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42</v>
      </c>
      <c r="B21" s="1" t="s">
        <v>26</v>
      </c>
      <c r="C21" s="1"/>
      <c r="D21" s="1">
        <v>230</v>
      </c>
      <c r="E21" s="1">
        <v>175</v>
      </c>
      <c r="F21" s="1">
        <v>53</v>
      </c>
      <c r="G21" s="7">
        <v>0.45</v>
      </c>
      <c r="H21" s="1">
        <v>45</v>
      </c>
      <c r="I21" s="1"/>
      <c r="J21" s="1"/>
      <c r="K21" s="1">
        <f t="shared" si="1"/>
        <v>175</v>
      </c>
      <c r="L21" s="1"/>
      <c r="M21" s="1"/>
      <c r="N21" s="40">
        <v>320</v>
      </c>
      <c r="O21" s="1">
        <v>333.33333333333331</v>
      </c>
      <c r="P21" s="1">
        <f t="shared" si="2"/>
        <v>35</v>
      </c>
      <c r="Q21" s="18">
        <v>220</v>
      </c>
      <c r="R21" s="5"/>
      <c r="S21" s="1"/>
      <c r="T21" s="1">
        <f t="shared" si="3"/>
        <v>17.323809523809523</v>
      </c>
      <c r="U21" s="1">
        <f t="shared" si="4"/>
        <v>11.038095238095238</v>
      </c>
      <c r="V21" s="1">
        <v>43.8</v>
      </c>
      <c r="W21" s="1"/>
      <c r="X21" s="1">
        <f t="shared" si="5"/>
        <v>99</v>
      </c>
      <c r="Y21" s="1"/>
      <c r="Z21" s="29" t="s">
        <v>115</v>
      </c>
      <c r="AA21" s="29" t="s">
        <v>116</v>
      </c>
      <c r="AB21" s="29">
        <v>4301051439</v>
      </c>
      <c r="AC21" s="29">
        <v>4680115880214</v>
      </c>
      <c r="AD21" s="1" t="s">
        <v>117</v>
      </c>
      <c r="AE21" s="1">
        <v>144</v>
      </c>
      <c r="AF21" s="1">
        <v>150</v>
      </c>
      <c r="AG21" s="1">
        <f t="shared" si="6"/>
        <v>-6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43</v>
      </c>
      <c r="B22" s="1" t="s">
        <v>28</v>
      </c>
      <c r="C22" s="1">
        <v>213.27099999999999</v>
      </c>
      <c r="D22" s="1">
        <v>360.59199999999998</v>
      </c>
      <c r="E22" s="16">
        <f>288.27+E59</f>
        <v>305.63099999999997</v>
      </c>
      <c r="F22" s="16">
        <f>235.931+F59</f>
        <v>227.357</v>
      </c>
      <c r="G22" s="7">
        <v>1</v>
      </c>
      <c r="H22" s="1">
        <v>45</v>
      </c>
      <c r="I22" s="1"/>
      <c r="J22" s="1"/>
      <c r="K22" s="1">
        <f t="shared" si="1"/>
        <v>305.63099999999997</v>
      </c>
      <c r="L22" s="1"/>
      <c r="M22" s="1"/>
      <c r="N22" s="40"/>
      <c r="O22" s="1">
        <v>0</v>
      </c>
      <c r="P22" s="1">
        <f t="shared" si="2"/>
        <v>61.126199999999997</v>
      </c>
      <c r="Q22" s="18">
        <v>350</v>
      </c>
      <c r="R22" s="5"/>
      <c r="S22" s="1"/>
      <c r="T22" s="1">
        <f t="shared" si="3"/>
        <v>9.4453278626840866</v>
      </c>
      <c r="U22" s="1">
        <f t="shared" si="4"/>
        <v>3.7194689020420051</v>
      </c>
      <c r="V22" s="1">
        <v>54.539400000000001</v>
      </c>
      <c r="W22" s="1"/>
      <c r="X22" s="1">
        <f t="shared" si="5"/>
        <v>350</v>
      </c>
      <c r="Y22" s="1"/>
      <c r="Z22" s="1" t="s">
        <v>226</v>
      </c>
      <c r="AA22" s="1" t="s">
        <v>227</v>
      </c>
      <c r="AB22" s="1">
        <v>4301051632</v>
      </c>
      <c r="AC22" s="1">
        <v>4680115880573</v>
      </c>
      <c r="AD22" s="1" t="s">
        <v>228</v>
      </c>
      <c r="AE22" s="1">
        <v>0</v>
      </c>
      <c r="AF22" s="1">
        <v>0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44</v>
      </c>
      <c r="B23" s="1" t="s">
        <v>26</v>
      </c>
      <c r="C23" s="1">
        <v>2</v>
      </c>
      <c r="D23" s="1">
        <v>504</v>
      </c>
      <c r="E23" s="1">
        <v>224</v>
      </c>
      <c r="F23" s="1">
        <v>247</v>
      </c>
      <c r="G23" s="7">
        <v>0.4</v>
      </c>
      <c r="H23" s="1">
        <v>45</v>
      </c>
      <c r="I23" s="1"/>
      <c r="J23" s="1"/>
      <c r="K23" s="1">
        <f t="shared" si="1"/>
        <v>224</v>
      </c>
      <c r="L23" s="1"/>
      <c r="M23" s="1"/>
      <c r="N23" s="40">
        <v>370</v>
      </c>
      <c r="O23" s="1">
        <v>500</v>
      </c>
      <c r="P23" s="1">
        <f t="shared" si="2"/>
        <v>44.8</v>
      </c>
      <c r="Q23" s="18">
        <v>250</v>
      </c>
      <c r="R23" s="5"/>
      <c r="S23" s="1"/>
      <c r="T23" s="1">
        <f t="shared" si="3"/>
        <v>22.254464285714288</v>
      </c>
      <c r="U23" s="1">
        <f t="shared" si="4"/>
        <v>16.674107142857142</v>
      </c>
      <c r="V23" s="1">
        <v>47.8</v>
      </c>
      <c r="W23" s="1"/>
      <c r="X23" s="1">
        <f t="shared" si="5"/>
        <v>100</v>
      </c>
      <c r="Y23" s="1"/>
      <c r="Z23" s="29" t="s">
        <v>145</v>
      </c>
      <c r="AA23" s="29" t="s">
        <v>146</v>
      </c>
      <c r="AB23" s="29">
        <v>4301051630</v>
      </c>
      <c r="AC23" s="29">
        <v>4680115880092</v>
      </c>
      <c r="AD23" s="1" t="s">
        <v>147</v>
      </c>
      <c r="AE23" s="1">
        <v>148</v>
      </c>
      <c r="AF23" s="1">
        <v>200</v>
      </c>
      <c r="AG23" s="1">
        <f t="shared" si="6"/>
        <v>-52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45</v>
      </c>
      <c r="B24" s="1" t="s">
        <v>26</v>
      </c>
      <c r="C24" s="1">
        <v>38</v>
      </c>
      <c r="D24" s="1">
        <v>506</v>
      </c>
      <c r="E24" s="16">
        <f>224+E60</f>
        <v>237</v>
      </c>
      <c r="F24" s="16">
        <f>279+F60</f>
        <v>266</v>
      </c>
      <c r="G24" s="7">
        <v>0.4</v>
      </c>
      <c r="H24" s="1">
        <v>45</v>
      </c>
      <c r="I24" s="1"/>
      <c r="J24" s="1"/>
      <c r="K24" s="1">
        <f t="shared" si="1"/>
        <v>237</v>
      </c>
      <c r="L24" s="1"/>
      <c r="M24" s="1"/>
      <c r="N24" s="40">
        <v>370</v>
      </c>
      <c r="O24" s="1">
        <v>500</v>
      </c>
      <c r="P24" s="1">
        <f t="shared" si="2"/>
        <v>47.4</v>
      </c>
      <c r="Q24" s="18">
        <v>250</v>
      </c>
      <c r="R24" s="5"/>
      <c r="S24" s="1"/>
      <c r="T24" s="1">
        <f t="shared" si="3"/>
        <v>21.434599156118143</v>
      </c>
      <c r="U24" s="1">
        <f t="shared" si="4"/>
        <v>16.160337552742618</v>
      </c>
      <c r="V24" s="1">
        <v>49.4</v>
      </c>
      <c r="W24" s="1"/>
      <c r="X24" s="1">
        <f t="shared" si="5"/>
        <v>100</v>
      </c>
      <c r="Y24" s="1"/>
      <c r="Z24" s="29" t="s">
        <v>148</v>
      </c>
      <c r="AA24" s="29" t="s">
        <v>149</v>
      </c>
      <c r="AB24" s="29">
        <v>4301051631</v>
      </c>
      <c r="AC24" s="29">
        <v>4680115880221</v>
      </c>
      <c r="AD24" s="1" t="s">
        <v>150</v>
      </c>
      <c r="AE24" s="1">
        <v>148</v>
      </c>
      <c r="AF24" s="1">
        <v>200</v>
      </c>
      <c r="AG24" s="1">
        <f t="shared" si="6"/>
        <v>-52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46</v>
      </c>
      <c r="B25" s="1" t="s">
        <v>28</v>
      </c>
      <c r="C25" s="1"/>
      <c r="D25" s="1">
        <v>99.480999999999995</v>
      </c>
      <c r="E25" s="1">
        <v>32.401000000000003</v>
      </c>
      <c r="F25" s="1">
        <v>67.08</v>
      </c>
      <c r="G25" s="7">
        <v>1</v>
      </c>
      <c r="H25" s="1">
        <v>45</v>
      </c>
      <c r="I25" s="1"/>
      <c r="J25" s="1"/>
      <c r="K25" s="1">
        <f t="shared" si="1"/>
        <v>32.401000000000003</v>
      </c>
      <c r="L25" s="1"/>
      <c r="M25" s="1"/>
      <c r="N25" s="40">
        <v>100</v>
      </c>
      <c r="O25" s="1">
        <v>100</v>
      </c>
      <c r="P25" s="1">
        <f t="shared" si="2"/>
        <v>6.4802000000000008</v>
      </c>
      <c r="Q25" s="5"/>
      <c r="R25" s="5"/>
      <c r="S25" s="1"/>
      <c r="T25" s="1">
        <f t="shared" si="3"/>
        <v>25.783154840899968</v>
      </c>
      <c r="U25" s="1">
        <f t="shared" si="4"/>
        <v>25.783154840899968</v>
      </c>
      <c r="V25" s="1">
        <v>0</v>
      </c>
      <c r="W25" s="1"/>
      <c r="X25" s="1">
        <f t="shared" si="5"/>
        <v>0</v>
      </c>
      <c r="Y25" s="1"/>
      <c r="Z25" s="29" t="s">
        <v>151</v>
      </c>
      <c r="AA25" s="29" t="s">
        <v>152</v>
      </c>
      <c r="AB25" s="29">
        <v>4301051409</v>
      </c>
      <c r="AC25" s="29">
        <v>4680115881556</v>
      </c>
      <c r="AD25" s="1" t="s">
        <v>153</v>
      </c>
      <c r="AE25" s="1">
        <v>100</v>
      </c>
      <c r="AF25" s="1">
        <v>100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47</v>
      </c>
      <c r="B26" s="1" t="s">
        <v>28</v>
      </c>
      <c r="C26" s="1">
        <v>45.76</v>
      </c>
      <c r="D26" s="1">
        <v>357.14400000000001</v>
      </c>
      <c r="E26" s="16">
        <f>235.079+E61</f>
        <v>247.22</v>
      </c>
      <c r="F26" s="16">
        <f>122.065+F61</f>
        <v>111.364</v>
      </c>
      <c r="G26" s="7">
        <v>1</v>
      </c>
      <c r="H26" s="1">
        <v>40</v>
      </c>
      <c r="I26" s="1"/>
      <c r="J26" s="1"/>
      <c r="K26" s="1">
        <f t="shared" si="1"/>
        <v>247.22</v>
      </c>
      <c r="L26" s="1"/>
      <c r="M26" s="1"/>
      <c r="N26" s="40">
        <v>400</v>
      </c>
      <c r="O26" s="1">
        <v>400</v>
      </c>
      <c r="P26" s="1">
        <f t="shared" si="2"/>
        <v>49.444000000000003</v>
      </c>
      <c r="Q26" s="18">
        <v>220</v>
      </c>
      <c r="R26" s="5"/>
      <c r="S26" s="1"/>
      <c r="T26" s="1">
        <f t="shared" si="3"/>
        <v>14.79176442035434</v>
      </c>
      <c r="U26" s="1">
        <f t="shared" si="4"/>
        <v>10.342286222797508</v>
      </c>
      <c r="V26" s="1">
        <v>59.072999999999993</v>
      </c>
      <c r="W26" s="1"/>
      <c r="X26" s="1">
        <f t="shared" si="5"/>
        <v>220</v>
      </c>
      <c r="Y26" s="1"/>
      <c r="Z26" s="29" t="s">
        <v>142</v>
      </c>
      <c r="AA26" s="29" t="s">
        <v>143</v>
      </c>
      <c r="AB26" s="29">
        <v>4301051411</v>
      </c>
      <c r="AC26" s="29">
        <v>4680115881617</v>
      </c>
      <c r="AD26" s="1" t="s">
        <v>144</v>
      </c>
      <c r="AE26" s="1">
        <v>400</v>
      </c>
      <c r="AF26" s="1">
        <v>400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48</v>
      </c>
      <c r="B27" s="1" t="s">
        <v>26</v>
      </c>
      <c r="C27" s="1">
        <v>37</v>
      </c>
      <c r="D27" s="1">
        <v>618</v>
      </c>
      <c r="E27" s="16">
        <f>130+E62</f>
        <v>141</v>
      </c>
      <c r="F27" s="16">
        <f>486+F62</f>
        <v>475</v>
      </c>
      <c r="G27" s="7">
        <v>0.4</v>
      </c>
      <c r="H27" s="1">
        <v>40</v>
      </c>
      <c r="I27" s="1"/>
      <c r="J27" s="1"/>
      <c r="K27" s="1">
        <f t="shared" si="1"/>
        <v>141</v>
      </c>
      <c r="L27" s="1"/>
      <c r="M27" s="1"/>
      <c r="N27" s="40">
        <v>250</v>
      </c>
      <c r="O27" s="1">
        <v>250</v>
      </c>
      <c r="P27" s="1">
        <f t="shared" si="2"/>
        <v>28.2</v>
      </c>
      <c r="Q27" s="18">
        <v>0</v>
      </c>
      <c r="R27" s="5"/>
      <c r="S27" s="1"/>
      <c r="T27" s="1">
        <f t="shared" si="3"/>
        <v>25.709219858156029</v>
      </c>
      <c r="U27" s="1">
        <f t="shared" si="4"/>
        <v>25.709219858156029</v>
      </c>
      <c r="V27" s="1">
        <v>42</v>
      </c>
      <c r="W27" s="1"/>
      <c r="X27" s="1">
        <f t="shared" si="5"/>
        <v>0</v>
      </c>
      <c r="Y27" s="1"/>
      <c r="Z27" s="29" t="s">
        <v>189</v>
      </c>
      <c r="AA27" s="29" t="s">
        <v>190</v>
      </c>
      <c r="AB27" s="29">
        <v>4301051444</v>
      </c>
      <c r="AC27" s="29">
        <v>4680115881969</v>
      </c>
      <c r="AD27" s="1" t="s">
        <v>191</v>
      </c>
      <c r="AE27" s="1">
        <v>100</v>
      </c>
      <c r="AF27" s="1">
        <v>100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49</v>
      </c>
      <c r="B28" s="1" t="s">
        <v>28</v>
      </c>
      <c r="C28" s="1">
        <v>214.30799999999999</v>
      </c>
      <c r="D28" s="1">
        <v>412.78699999999998</v>
      </c>
      <c r="E28" s="16">
        <f>214.299+E63</f>
        <v>227.41</v>
      </c>
      <c r="F28" s="16">
        <f>208.642+F63</f>
        <v>195.53100000000001</v>
      </c>
      <c r="G28" s="7">
        <v>1</v>
      </c>
      <c r="H28" s="1">
        <v>40</v>
      </c>
      <c r="I28" s="1"/>
      <c r="J28" s="1"/>
      <c r="K28" s="1">
        <f t="shared" si="1"/>
        <v>227.41</v>
      </c>
      <c r="L28" s="1"/>
      <c r="M28" s="1"/>
      <c r="N28" s="40">
        <v>600</v>
      </c>
      <c r="O28" s="1">
        <v>600</v>
      </c>
      <c r="P28" s="1">
        <f t="shared" si="2"/>
        <v>45.481999999999999</v>
      </c>
      <c r="Q28" s="18">
        <v>300</v>
      </c>
      <c r="R28" s="5"/>
      <c r="S28" s="1"/>
      <c r="T28" s="1">
        <f t="shared" si="3"/>
        <v>24.087133371443649</v>
      </c>
      <c r="U28" s="1">
        <f t="shared" si="4"/>
        <v>17.491117365111471</v>
      </c>
      <c r="V28" s="1">
        <v>78.061999999999998</v>
      </c>
      <c r="W28" s="1"/>
      <c r="X28" s="1">
        <f t="shared" si="5"/>
        <v>300</v>
      </c>
      <c r="Y28" s="1"/>
      <c r="Z28" s="29" t="s">
        <v>183</v>
      </c>
      <c r="AA28" s="29" t="s">
        <v>184</v>
      </c>
      <c r="AB28" s="29">
        <v>4301051901</v>
      </c>
      <c r="AC28" s="29">
        <v>4680115881976</v>
      </c>
      <c r="AD28" s="1" t="s">
        <v>185</v>
      </c>
      <c r="AE28" s="1">
        <v>600</v>
      </c>
      <c r="AF28" s="1">
        <v>600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50</v>
      </c>
      <c r="B29" s="1" t="s">
        <v>26</v>
      </c>
      <c r="C29" s="1"/>
      <c r="D29" s="1">
        <v>288</v>
      </c>
      <c r="E29" s="1">
        <v>103</v>
      </c>
      <c r="F29" s="1">
        <v>185</v>
      </c>
      <c r="G29" s="7">
        <v>0.35</v>
      </c>
      <c r="H29" s="1">
        <v>45</v>
      </c>
      <c r="I29" s="1"/>
      <c r="J29" s="1"/>
      <c r="K29" s="1">
        <f t="shared" si="1"/>
        <v>103</v>
      </c>
      <c r="L29" s="1"/>
      <c r="M29" s="1"/>
      <c r="N29" s="40"/>
      <c r="O29" s="1">
        <v>0</v>
      </c>
      <c r="P29" s="1">
        <f t="shared" si="2"/>
        <v>20.6</v>
      </c>
      <c r="Q29" s="18">
        <v>150</v>
      </c>
      <c r="R29" s="5"/>
      <c r="S29" s="1"/>
      <c r="T29" s="1">
        <f t="shared" si="3"/>
        <v>16.262135922330096</v>
      </c>
      <c r="U29" s="1">
        <f t="shared" si="4"/>
        <v>8.9805825242718438</v>
      </c>
      <c r="V29" s="1">
        <v>1.2</v>
      </c>
      <c r="W29" s="1"/>
      <c r="X29" s="1">
        <f t="shared" si="5"/>
        <v>53</v>
      </c>
      <c r="Y29" s="1"/>
      <c r="Z29" s="1" t="s">
        <v>229</v>
      </c>
      <c r="AA29" s="1" t="s">
        <v>230</v>
      </c>
      <c r="AB29" s="1">
        <v>4301051461</v>
      </c>
      <c r="AC29" s="1">
        <v>4680115883604</v>
      </c>
      <c r="AD29" s="1" t="s">
        <v>231</v>
      </c>
      <c r="AE29" s="1">
        <v>0</v>
      </c>
      <c r="AF29" s="1">
        <v>0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51</v>
      </c>
      <c r="B30" s="1" t="s">
        <v>28</v>
      </c>
      <c r="C30" s="1">
        <v>60.658999999999999</v>
      </c>
      <c r="D30" s="1">
        <v>406.90499999999997</v>
      </c>
      <c r="E30" s="1">
        <v>192.86500000000001</v>
      </c>
      <c r="F30" s="1">
        <v>213.71700000000001</v>
      </c>
      <c r="G30" s="7">
        <v>1</v>
      </c>
      <c r="H30" s="1">
        <v>45</v>
      </c>
      <c r="I30" s="1"/>
      <c r="J30" s="1"/>
      <c r="K30" s="1">
        <f t="shared" si="1"/>
        <v>192.86500000000001</v>
      </c>
      <c r="L30" s="1"/>
      <c r="M30" s="1"/>
      <c r="N30" s="40">
        <v>400</v>
      </c>
      <c r="O30" s="1">
        <v>400</v>
      </c>
      <c r="P30" s="1">
        <f t="shared" si="2"/>
        <v>38.573</v>
      </c>
      <c r="Q30" s="18"/>
      <c r="R30" s="5"/>
      <c r="S30" s="1"/>
      <c r="T30" s="1">
        <f t="shared" si="3"/>
        <v>15.910533274570295</v>
      </c>
      <c r="U30" s="1">
        <f t="shared" si="4"/>
        <v>15.910533274570295</v>
      </c>
      <c r="V30" s="1">
        <v>62.840200000000003</v>
      </c>
      <c r="W30" s="1"/>
      <c r="X30" s="1">
        <f t="shared" si="5"/>
        <v>0</v>
      </c>
      <c r="Y30" s="1"/>
      <c r="Z30" s="29" t="s">
        <v>112</v>
      </c>
      <c r="AA30" s="29" t="s">
        <v>113</v>
      </c>
      <c r="AB30" s="29">
        <v>4301051437</v>
      </c>
      <c r="AC30" s="29">
        <v>4607091386967</v>
      </c>
      <c r="AD30" s="1" t="s">
        <v>114</v>
      </c>
      <c r="AE30" s="1">
        <v>400</v>
      </c>
      <c r="AF30" s="1">
        <v>400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52</v>
      </c>
      <c r="B31" s="1" t="s">
        <v>26</v>
      </c>
      <c r="C31" s="1">
        <v>118</v>
      </c>
      <c r="D31" s="1">
        <v>336</v>
      </c>
      <c r="E31" s="1">
        <v>325</v>
      </c>
      <c r="F31" s="1">
        <v>121</v>
      </c>
      <c r="G31" s="7">
        <v>0.45</v>
      </c>
      <c r="H31" s="1">
        <v>45</v>
      </c>
      <c r="I31" s="1"/>
      <c r="J31" s="1"/>
      <c r="K31" s="1">
        <f t="shared" si="1"/>
        <v>325</v>
      </c>
      <c r="L31" s="1"/>
      <c r="M31" s="1"/>
      <c r="N31" s="40">
        <v>350</v>
      </c>
      <c r="O31" s="1">
        <v>351.11111111111109</v>
      </c>
      <c r="P31" s="1">
        <f t="shared" si="2"/>
        <v>65</v>
      </c>
      <c r="Q31" s="18">
        <v>400</v>
      </c>
      <c r="R31" s="5"/>
      <c r="S31" s="1"/>
      <c r="T31" s="1">
        <f t="shared" si="3"/>
        <v>13.417094017094017</v>
      </c>
      <c r="U31" s="1">
        <f t="shared" si="4"/>
        <v>7.2632478632478632</v>
      </c>
      <c r="V31" s="1">
        <v>71.599999999999994</v>
      </c>
      <c r="W31" s="1"/>
      <c r="X31" s="1">
        <f t="shared" si="5"/>
        <v>180</v>
      </c>
      <c r="Y31" s="1"/>
      <c r="Z31" s="29" t="s">
        <v>124</v>
      </c>
      <c r="AA31" s="29" t="s">
        <v>125</v>
      </c>
      <c r="AB31" s="29">
        <v>4301051358</v>
      </c>
      <c r="AC31" s="29">
        <v>4607091385748</v>
      </c>
      <c r="AD31" s="1" t="s">
        <v>126</v>
      </c>
      <c r="AE31" s="1">
        <v>157.5</v>
      </c>
      <c r="AF31" s="1">
        <v>158</v>
      </c>
      <c r="AG31" s="1">
        <f t="shared" si="6"/>
        <v>-0.5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53</v>
      </c>
      <c r="B32" s="1" t="s">
        <v>28</v>
      </c>
      <c r="C32" s="1">
        <v>241.06800000000001</v>
      </c>
      <c r="D32" s="1">
        <v>806.99099999999999</v>
      </c>
      <c r="E32" s="1">
        <v>590.30799999999999</v>
      </c>
      <c r="F32" s="1">
        <v>357.755</v>
      </c>
      <c r="G32" s="7">
        <v>1</v>
      </c>
      <c r="H32" s="1">
        <v>45</v>
      </c>
      <c r="I32" s="1"/>
      <c r="J32" s="1"/>
      <c r="K32" s="1">
        <f t="shared" si="1"/>
        <v>590.30799999999999</v>
      </c>
      <c r="L32" s="1"/>
      <c r="M32" s="1"/>
      <c r="N32" s="40">
        <v>1000</v>
      </c>
      <c r="O32" s="1">
        <v>800</v>
      </c>
      <c r="P32" s="1">
        <f t="shared" si="2"/>
        <v>118.0616</v>
      </c>
      <c r="Q32" s="18">
        <v>650</v>
      </c>
      <c r="R32" s="5"/>
      <c r="S32" s="1"/>
      <c r="T32" s="1">
        <f t="shared" si="3"/>
        <v>15.311964262723867</v>
      </c>
      <c r="U32" s="1">
        <f t="shared" si="4"/>
        <v>9.8063637965265595</v>
      </c>
      <c r="V32" s="1">
        <v>217.45419999999999</v>
      </c>
      <c r="W32" s="1"/>
      <c r="X32" s="1">
        <f t="shared" si="5"/>
        <v>650</v>
      </c>
      <c r="Y32" s="1"/>
      <c r="Z32" s="29" t="s">
        <v>121</v>
      </c>
      <c r="AA32" s="29" t="s">
        <v>122</v>
      </c>
      <c r="AB32" s="29">
        <v>4301051625</v>
      </c>
      <c r="AC32" s="29">
        <v>4607091385168</v>
      </c>
      <c r="AD32" s="1" t="s">
        <v>123</v>
      </c>
      <c r="AE32" s="1">
        <v>1000</v>
      </c>
      <c r="AF32" s="1">
        <v>800</v>
      </c>
      <c r="AG32" s="1">
        <f t="shared" si="6"/>
        <v>200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54</v>
      </c>
      <c r="B33" s="1" t="s">
        <v>28</v>
      </c>
      <c r="C33" s="1">
        <v>-0.33300000000000002</v>
      </c>
      <c r="D33" s="1">
        <v>0.33300000000000002</v>
      </c>
      <c r="E33" s="1"/>
      <c r="F33" s="1"/>
      <c r="G33" s="7">
        <v>1</v>
      </c>
      <c r="H33" s="1">
        <v>40</v>
      </c>
      <c r="I33" s="1"/>
      <c r="J33" s="1"/>
      <c r="K33" s="1">
        <f t="shared" si="1"/>
        <v>0</v>
      </c>
      <c r="L33" s="1"/>
      <c r="M33" s="1"/>
      <c r="N33" s="40">
        <v>120</v>
      </c>
      <c r="O33" s="1">
        <v>120</v>
      </c>
      <c r="P33" s="1">
        <f t="shared" si="2"/>
        <v>0</v>
      </c>
      <c r="Q33" s="18"/>
      <c r="R33" s="5"/>
      <c r="S33" s="1"/>
      <c r="T33" s="1" t="e">
        <f t="shared" si="3"/>
        <v>#DIV/0!</v>
      </c>
      <c r="U33" s="1" t="e">
        <f t="shared" si="4"/>
        <v>#DIV/0!</v>
      </c>
      <c r="V33" s="1">
        <v>20.519600000000001</v>
      </c>
      <c r="W33" s="1"/>
      <c r="X33" s="1">
        <f t="shared" si="5"/>
        <v>0</v>
      </c>
      <c r="Y33" s="1"/>
      <c r="Z33" s="29" t="s">
        <v>154</v>
      </c>
      <c r="AA33" s="29" t="s">
        <v>155</v>
      </c>
      <c r="AB33" s="29">
        <v>4301051115</v>
      </c>
      <c r="AC33" s="29">
        <v>4607091387964</v>
      </c>
      <c r="AD33" s="1" t="s">
        <v>156</v>
      </c>
      <c r="AE33" s="1">
        <v>120</v>
      </c>
      <c r="AF33" s="1">
        <v>120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55</v>
      </c>
      <c r="B34" s="1" t="s">
        <v>26</v>
      </c>
      <c r="C34" s="1">
        <v>386</v>
      </c>
      <c r="D34" s="1"/>
      <c r="E34" s="1">
        <v>175</v>
      </c>
      <c r="F34" s="1">
        <v>186</v>
      </c>
      <c r="G34" s="7">
        <v>0.4</v>
      </c>
      <c r="H34" s="1">
        <v>55</v>
      </c>
      <c r="I34" s="1"/>
      <c r="J34" s="1"/>
      <c r="K34" s="1">
        <f t="shared" si="1"/>
        <v>175</v>
      </c>
      <c r="L34" s="1"/>
      <c r="M34" s="1"/>
      <c r="N34" s="40"/>
      <c r="O34" s="1">
        <v>0</v>
      </c>
      <c r="P34" s="1">
        <f t="shared" si="2"/>
        <v>35</v>
      </c>
      <c r="Q34" s="18">
        <v>250</v>
      </c>
      <c r="R34" s="5"/>
      <c r="S34" s="1"/>
      <c r="T34" s="1">
        <f t="shared" si="3"/>
        <v>12.457142857142857</v>
      </c>
      <c r="U34" s="1">
        <f t="shared" si="4"/>
        <v>5.3142857142857141</v>
      </c>
      <c r="V34" s="1">
        <v>31.8</v>
      </c>
      <c r="W34" s="1"/>
      <c r="X34" s="1">
        <f t="shared" si="5"/>
        <v>100</v>
      </c>
      <c r="Y34" s="1"/>
      <c r="Z34" s="1" t="s">
        <v>232</v>
      </c>
      <c r="AA34" s="1" t="s">
        <v>233</v>
      </c>
      <c r="AB34" s="1">
        <v>4301011851</v>
      </c>
      <c r="AC34" s="1">
        <v>4680115885820</v>
      </c>
      <c r="AD34" s="1" t="s">
        <v>234</v>
      </c>
      <c r="AE34" s="1">
        <v>0</v>
      </c>
      <c r="AF34" s="1"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56</v>
      </c>
      <c r="B35" s="1" t="s">
        <v>28</v>
      </c>
      <c r="C35" s="1">
        <v>118.248</v>
      </c>
      <c r="D35" s="1">
        <v>220.99100000000001</v>
      </c>
      <c r="E35" s="1">
        <v>220.197</v>
      </c>
      <c r="F35" s="1">
        <v>-0.01</v>
      </c>
      <c r="G35" s="7">
        <v>1</v>
      </c>
      <c r="H35" s="1">
        <v>60</v>
      </c>
      <c r="I35" s="1"/>
      <c r="J35" s="1"/>
      <c r="K35" s="1">
        <f t="shared" si="1"/>
        <v>220.197</v>
      </c>
      <c r="L35" s="1"/>
      <c r="M35" s="1"/>
      <c r="N35" s="40">
        <v>1200</v>
      </c>
      <c r="O35" s="1">
        <v>1000</v>
      </c>
      <c r="P35" s="1">
        <f t="shared" si="2"/>
        <v>44.039400000000001</v>
      </c>
      <c r="Q35" s="18">
        <v>700</v>
      </c>
      <c r="R35" s="5"/>
      <c r="S35" s="1"/>
      <c r="T35" s="1">
        <f t="shared" si="3"/>
        <v>38.601570411949297</v>
      </c>
      <c r="U35" s="1">
        <f t="shared" si="4"/>
        <v>22.706712625512608</v>
      </c>
      <c r="V35" s="1">
        <v>99.839399999999998</v>
      </c>
      <c r="W35" s="1"/>
      <c r="X35" s="1">
        <f t="shared" si="5"/>
        <v>700</v>
      </c>
      <c r="Y35" s="1"/>
      <c r="Z35" s="29" t="s">
        <v>165</v>
      </c>
      <c r="AA35" s="29" t="s">
        <v>166</v>
      </c>
      <c r="AB35" s="29">
        <v>4301011867</v>
      </c>
      <c r="AC35" s="29">
        <v>4680115884830</v>
      </c>
      <c r="AD35" s="1" t="s">
        <v>167</v>
      </c>
      <c r="AE35" s="1">
        <v>1200</v>
      </c>
      <c r="AF35" s="1">
        <v>1000</v>
      </c>
      <c r="AG35" s="1">
        <f t="shared" si="6"/>
        <v>200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57</v>
      </c>
      <c r="B36" s="1" t="s">
        <v>26</v>
      </c>
      <c r="C36" s="1">
        <v>196</v>
      </c>
      <c r="D36" s="1">
        <v>300</v>
      </c>
      <c r="E36" s="1">
        <v>184</v>
      </c>
      <c r="F36" s="1">
        <v>310</v>
      </c>
      <c r="G36" s="7">
        <v>0.5</v>
      </c>
      <c r="H36" s="1">
        <v>60</v>
      </c>
      <c r="I36" s="1"/>
      <c r="J36" s="1"/>
      <c r="K36" s="1">
        <f t="shared" si="1"/>
        <v>184</v>
      </c>
      <c r="L36" s="1"/>
      <c r="M36" s="1"/>
      <c r="N36" s="41"/>
      <c r="O36" s="32">
        <v>400</v>
      </c>
      <c r="P36" s="1">
        <f t="shared" si="2"/>
        <v>36.799999999999997</v>
      </c>
      <c r="Q36" s="18">
        <v>100</v>
      </c>
      <c r="R36" s="5"/>
      <c r="S36" s="1"/>
      <c r="T36" s="1">
        <f t="shared" si="3"/>
        <v>22.010869565217394</v>
      </c>
      <c r="U36" s="1">
        <f t="shared" si="4"/>
        <v>19.293478260869566</v>
      </c>
      <c r="V36" s="1">
        <v>28</v>
      </c>
      <c r="W36" s="1"/>
      <c r="X36" s="1">
        <f t="shared" si="5"/>
        <v>50</v>
      </c>
      <c r="Y36" s="1"/>
      <c r="Z36" s="1" t="s">
        <v>171</v>
      </c>
      <c r="AA36" s="1" t="s">
        <v>172</v>
      </c>
      <c r="AB36" s="1">
        <v>4301011868</v>
      </c>
      <c r="AC36" s="1">
        <v>4680115884861</v>
      </c>
      <c r="AD36" s="1" t="s">
        <v>173</v>
      </c>
      <c r="AE36" s="1">
        <v>0</v>
      </c>
      <c r="AF36" s="1">
        <v>200</v>
      </c>
      <c r="AG36" s="1">
        <f t="shared" si="6"/>
        <v>-200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58</v>
      </c>
      <c r="B37" s="1" t="s">
        <v>28</v>
      </c>
      <c r="C37" s="1">
        <v>40.286999999999999</v>
      </c>
      <c r="D37" s="1">
        <v>412.94</v>
      </c>
      <c r="E37" s="16">
        <f>390.668+E64</f>
        <v>412.84800000000001</v>
      </c>
      <c r="F37" s="16">
        <f>22.272+F64</f>
        <v>9.1999999999998749E-2</v>
      </c>
      <c r="G37" s="7">
        <v>1</v>
      </c>
      <c r="H37" s="1">
        <v>60</v>
      </c>
      <c r="I37" s="1"/>
      <c r="J37" s="1"/>
      <c r="K37" s="1">
        <f t="shared" si="1"/>
        <v>412.84800000000001</v>
      </c>
      <c r="L37" s="1"/>
      <c r="M37" s="1"/>
      <c r="N37" s="40">
        <v>800</v>
      </c>
      <c r="O37" s="1">
        <v>800</v>
      </c>
      <c r="P37" s="1">
        <f t="shared" si="2"/>
        <v>82.569600000000008</v>
      </c>
      <c r="Q37" s="18">
        <v>700</v>
      </c>
      <c r="R37" s="5"/>
      <c r="S37" s="1"/>
      <c r="T37" s="1">
        <f t="shared" si="3"/>
        <v>18.167606479866681</v>
      </c>
      <c r="U37" s="1">
        <f t="shared" si="4"/>
        <v>9.6899100879742655</v>
      </c>
      <c r="V37" s="1">
        <v>54.171199999999999</v>
      </c>
      <c r="W37" s="1"/>
      <c r="X37" s="1">
        <f t="shared" si="5"/>
        <v>700</v>
      </c>
      <c r="Y37" s="1"/>
      <c r="Z37" s="29" t="s">
        <v>159</v>
      </c>
      <c r="AA37" s="29" t="s">
        <v>160</v>
      </c>
      <c r="AB37" s="29">
        <v>4301011869</v>
      </c>
      <c r="AC37" s="29">
        <v>4680115884847</v>
      </c>
      <c r="AD37" s="1" t="s">
        <v>161</v>
      </c>
      <c r="AE37" s="1">
        <v>800</v>
      </c>
      <c r="AF37" s="1">
        <v>800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59</v>
      </c>
      <c r="B38" s="1" t="s">
        <v>28</v>
      </c>
      <c r="C38" s="1"/>
      <c r="D38" s="1">
        <v>597.74099999999999</v>
      </c>
      <c r="E38" s="16">
        <f>475.658+E65</f>
        <v>560.524</v>
      </c>
      <c r="F38" s="16">
        <f>119.66+F65</f>
        <v>34.793999999999997</v>
      </c>
      <c r="G38" s="7">
        <v>1</v>
      </c>
      <c r="H38" s="1">
        <v>60</v>
      </c>
      <c r="I38" s="1"/>
      <c r="J38" s="1"/>
      <c r="K38" s="1">
        <f t="shared" ref="K38:K69" si="7">E38-J38</f>
        <v>560.524</v>
      </c>
      <c r="L38" s="1"/>
      <c r="M38" s="1"/>
      <c r="N38" s="40">
        <v>600</v>
      </c>
      <c r="O38" s="1">
        <v>600</v>
      </c>
      <c r="P38" s="1">
        <f t="shared" si="2"/>
        <v>112.1048</v>
      </c>
      <c r="Q38" s="18">
        <v>800</v>
      </c>
      <c r="R38" s="5"/>
      <c r="S38" s="1"/>
      <c r="T38" s="1">
        <f t="shared" si="3"/>
        <v>12.798684802078055</v>
      </c>
      <c r="U38" s="1">
        <f t="shared" si="4"/>
        <v>5.6625050845280489</v>
      </c>
      <c r="V38" s="1"/>
      <c r="W38" s="1"/>
      <c r="X38" s="1">
        <f t="shared" si="5"/>
        <v>800</v>
      </c>
      <c r="Y38" s="1"/>
      <c r="Z38" s="29" t="s">
        <v>162</v>
      </c>
      <c r="AA38" s="29" t="s">
        <v>163</v>
      </c>
      <c r="AB38" s="29">
        <v>4301011870</v>
      </c>
      <c r="AC38" s="29">
        <v>4680115884854</v>
      </c>
      <c r="AD38" s="1" t="s">
        <v>164</v>
      </c>
      <c r="AE38" s="1">
        <v>600</v>
      </c>
      <c r="AF38" s="1">
        <v>600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60</v>
      </c>
      <c r="B39" s="1" t="s">
        <v>26</v>
      </c>
      <c r="C39" s="1">
        <v>333</v>
      </c>
      <c r="D39" s="1"/>
      <c r="E39" s="16">
        <f>166+E66</f>
        <v>182</v>
      </c>
      <c r="F39" s="16">
        <f>71+F66</f>
        <v>62</v>
      </c>
      <c r="G39" s="7">
        <v>0.4</v>
      </c>
      <c r="H39" s="1">
        <v>60</v>
      </c>
      <c r="I39" s="1"/>
      <c r="J39" s="1"/>
      <c r="K39" s="1">
        <f t="shared" si="7"/>
        <v>182</v>
      </c>
      <c r="L39" s="1"/>
      <c r="M39" s="1"/>
      <c r="N39" s="39">
        <v>500</v>
      </c>
      <c r="O39" s="33">
        <v>0</v>
      </c>
      <c r="P39" s="1">
        <f t="shared" si="2"/>
        <v>36.4</v>
      </c>
      <c r="Q39" s="18">
        <v>500</v>
      </c>
      <c r="R39" s="5"/>
      <c r="S39" s="1"/>
      <c r="T39" s="1">
        <f t="shared" si="3"/>
        <v>15.43956043956044</v>
      </c>
      <c r="U39" s="1">
        <f t="shared" si="4"/>
        <v>1.7032967032967035</v>
      </c>
      <c r="V39" s="1">
        <v>62</v>
      </c>
      <c r="W39" s="1"/>
      <c r="X39" s="1">
        <f t="shared" si="5"/>
        <v>200</v>
      </c>
      <c r="Y39" s="1"/>
      <c r="Z39" s="29" t="s">
        <v>235</v>
      </c>
      <c r="AA39" s="29" t="s">
        <v>236</v>
      </c>
      <c r="AB39" s="29">
        <v>4301011871</v>
      </c>
      <c r="AC39" s="29">
        <v>4680115884908</v>
      </c>
      <c r="AD39" s="1" t="s">
        <v>237</v>
      </c>
      <c r="AE39" s="1">
        <v>200</v>
      </c>
      <c r="AF39" s="1">
        <v>0</v>
      </c>
      <c r="AG39" s="1">
        <f t="shared" si="6"/>
        <v>200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61</v>
      </c>
      <c r="B40" s="1" t="s">
        <v>28</v>
      </c>
      <c r="C40" s="1">
        <v>812.97199999999998</v>
      </c>
      <c r="D40" s="1">
        <v>668.33799999999997</v>
      </c>
      <c r="E40" s="16">
        <f>270.286+E67</f>
        <v>306.601</v>
      </c>
      <c r="F40" s="16">
        <f>626.216+F67</f>
        <v>601.99</v>
      </c>
      <c r="G40" s="7">
        <v>1</v>
      </c>
      <c r="H40" s="1">
        <v>60</v>
      </c>
      <c r="I40" s="1"/>
      <c r="J40" s="1"/>
      <c r="K40" s="1">
        <f t="shared" si="7"/>
        <v>306.601</v>
      </c>
      <c r="L40" s="1"/>
      <c r="M40" s="1"/>
      <c r="N40" s="41"/>
      <c r="O40" s="32">
        <v>300</v>
      </c>
      <c r="P40" s="1">
        <f t="shared" si="2"/>
        <v>61.3202</v>
      </c>
      <c r="Q40" s="18"/>
      <c r="R40" s="5"/>
      <c r="S40" s="1"/>
      <c r="T40" s="1">
        <f t="shared" si="3"/>
        <v>14.709508449091816</v>
      </c>
      <c r="U40" s="1">
        <f t="shared" si="4"/>
        <v>14.709508449091816</v>
      </c>
      <c r="V40" s="1">
        <v>71.735600000000005</v>
      </c>
      <c r="W40" s="1"/>
      <c r="X40" s="1">
        <f t="shared" si="5"/>
        <v>0</v>
      </c>
      <c r="Y40" s="1"/>
      <c r="Z40" s="1" t="s">
        <v>177</v>
      </c>
      <c r="AA40" s="1" t="s">
        <v>178</v>
      </c>
      <c r="AB40" s="1">
        <v>4301011875</v>
      </c>
      <c r="AC40" s="1">
        <v>4680115884885</v>
      </c>
      <c r="AD40" s="1" t="s">
        <v>179</v>
      </c>
      <c r="AE40" s="1">
        <v>0</v>
      </c>
      <c r="AF40" s="1">
        <v>300</v>
      </c>
      <c r="AG40" s="1">
        <f t="shared" si="6"/>
        <v>-300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62</v>
      </c>
      <c r="B41" s="1" t="s">
        <v>26</v>
      </c>
      <c r="C41" s="1">
        <v>84</v>
      </c>
      <c r="D41" s="1"/>
      <c r="E41" s="1">
        <v>59</v>
      </c>
      <c r="F41" s="1">
        <v>5</v>
      </c>
      <c r="G41" s="7">
        <v>0.5</v>
      </c>
      <c r="H41" s="1">
        <v>60</v>
      </c>
      <c r="I41" s="1"/>
      <c r="J41" s="1"/>
      <c r="K41" s="1">
        <f t="shared" si="7"/>
        <v>59</v>
      </c>
      <c r="L41" s="1"/>
      <c r="M41" s="1"/>
      <c r="N41" s="41"/>
      <c r="O41" s="32">
        <v>200</v>
      </c>
      <c r="P41" s="1">
        <f t="shared" si="2"/>
        <v>11.8</v>
      </c>
      <c r="Q41" s="18">
        <v>100</v>
      </c>
      <c r="R41" s="5"/>
      <c r="S41" s="1"/>
      <c r="T41" s="1">
        <f t="shared" si="3"/>
        <v>25.847457627118644</v>
      </c>
      <c r="U41" s="1">
        <f t="shared" si="4"/>
        <v>17.372881355932201</v>
      </c>
      <c r="V41" s="1">
        <v>5.6</v>
      </c>
      <c r="W41" s="1"/>
      <c r="X41" s="1">
        <f t="shared" si="5"/>
        <v>50</v>
      </c>
      <c r="Y41" s="1"/>
      <c r="Z41" s="1" t="s">
        <v>168</v>
      </c>
      <c r="AA41" s="1" t="s">
        <v>169</v>
      </c>
      <c r="AB41" s="1">
        <v>4301011952</v>
      </c>
      <c r="AC41" s="1">
        <v>4680115884922</v>
      </c>
      <c r="AD41" s="1" t="s">
        <v>170</v>
      </c>
      <c r="AE41" s="1">
        <v>0</v>
      </c>
      <c r="AF41" s="1">
        <v>100</v>
      </c>
      <c r="AG41" s="1">
        <f t="shared" si="6"/>
        <v>-100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63</v>
      </c>
      <c r="B42" s="1" t="s">
        <v>26</v>
      </c>
      <c r="C42" s="1"/>
      <c r="D42" s="1">
        <v>250</v>
      </c>
      <c r="E42" s="1">
        <v>101</v>
      </c>
      <c r="F42" s="1">
        <v>148</v>
      </c>
      <c r="G42" s="7">
        <v>0.4</v>
      </c>
      <c r="H42" s="1">
        <v>50</v>
      </c>
      <c r="I42" s="1"/>
      <c r="J42" s="1"/>
      <c r="K42" s="1">
        <f t="shared" si="7"/>
        <v>101</v>
      </c>
      <c r="L42" s="1"/>
      <c r="M42" s="1"/>
      <c r="N42" s="40"/>
      <c r="O42" s="1">
        <v>0</v>
      </c>
      <c r="P42" s="1">
        <f t="shared" si="2"/>
        <v>20.2</v>
      </c>
      <c r="Q42" s="18">
        <v>120</v>
      </c>
      <c r="R42" s="5"/>
      <c r="S42" s="1"/>
      <c r="T42" s="1">
        <f t="shared" si="3"/>
        <v>13.267326732673268</v>
      </c>
      <c r="U42" s="1">
        <f t="shared" si="4"/>
        <v>7.326732673267327</v>
      </c>
      <c r="V42" s="1">
        <v>5.2</v>
      </c>
      <c r="W42" s="1"/>
      <c r="X42" s="1">
        <f t="shared" si="5"/>
        <v>48</v>
      </c>
      <c r="Y42" s="1"/>
      <c r="Z42" s="1" t="s">
        <v>238</v>
      </c>
      <c r="AA42" s="1" t="s">
        <v>239</v>
      </c>
      <c r="AB42" s="1">
        <v>4301020179</v>
      </c>
      <c r="AC42" s="1">
        <v>4607091384178</v>
      </c>
      <c r="AD42" s="1" t="s">
        <v>240</v>
      </c>
      <c r="AE42" s="1">
        <v>0</v>
      </c>
      <c r="AF42" s="1">
        <v>0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64</v>
      </c>
      <c r="B43" s="1" t="s">
        <v>28</v>
      </c>
      <c r="C43" s="1">
        <v>1965.4739999999999</v>
      </c>
      <c r="D43" s="1">
        <v>1915.6369999999999</v>
      </c>
      <c r="E43" s="16">
        <f>811.044+E68</f>
        <v>892.60400000000004</v>
      </c>
      <c r="F43" s="16">
        <f>1730.021+F68</f>
        <v>1685.771</v>
      </c>
      <c r="G43" s="7">
        <v>1</v>
      </c>
      <c r="H43" s="1">
        <v>40</v>
      </c>
      <c r="I43" s="1"/>
      <c r="J43" s="1"/>
      <c r="K43" s="1">
        <f t="shared" si="7"/>
        <v>892.60400000000004</v>
      </c>
      <c r="L43" s="1"/>
      <c r="M43" s="1"/>
      <c r="N43" s="40">
        <v>1000</v>
      </c>
      <c r="O43" s="1">
        <v>1000</v>
      </c>
      <c r="P43" s="1">
        <f t="shared" si="2"/>
        <v>178.52080000000001</v>
      </c>
      <c r="Q43" s="18"/>
      <c r="R43" s="5"/>
      <c r="S43" s="1"/>
      <c r="T43" s="1">
        <f t="shared" si="3"/>
        <v>15.04458304018355</v>
      </c>
      <c r="U43" s="1">
        <f t="shared" si="4"/>
        <v>15.04458304018355</v>
      </c>
      <c r="V43" s="1">
        <v>241.73</v>
      </c>
      <c r="W43" s="1" t="s">
        <v>65</v>
      </c>
      <c r="X43" s="1">
        <f t="shared" si="5"/>
        <v>0</v>
      </c>
      <c r="Y43" s="1"/>
      <c r="Z43" s="37" t="s">
        <v>180</v>
      </c>
      <c r="AA43" s="29" t="s">
        <v>181</v>
      </c>
      <c r="AB43" s="29">
        <v>4301051899</v>
      </c>
      <c r="AC43" s="29">
        <v>4607091384246</v>
      </c>
      <c r="AD43" s="1" t="s">
        <v>182</v>
      </c>
      <c r="AE43" s="1">
        <v>1000</v>
      </c>
      <c r="AF43" s="1">
        <v>1000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34" t="s">
        <v>66</v>
      </c>
      <c r="B44" s="19" t="s">
        <v>28</v>
      </c>
      <c r="C44" s="19">
        <v>2.488</v>
      </c>
      <c r="D44" s="19"/>
      <c r="E44" s="22">
        <f>E45</f>
        <v>197.99600000000001</v>
      </c>
      <c r="F44" s="23">
        <f>F45</f>
        <v>5.1399999999999988</v>
      </c>
      <c r="G44" s="7">
        <v>1</v>
      </c>
      <c r="H44" s="1">
        <v>60</v>
      </c>
      <c r="I44" s="1"/>
      <c r="J44" s="1"/>
      <c r="K44" s="1">
        <f t="shared" si="7"/>
        <v>197.99600000000001</v>
      </c>
      <c r="L44" s="1"/>
      <c r="M44" s="1"/>
      <c r="N44" s="40">
        <v>500</v>
      </c>
      <c r="O44" s="1">
        <v>500</v>
      </c>
      <c r="P44" s="1">
        <f t="shared" si="2"/>
        <v>39.599200000000003</v>
      </c>
      <c r="Q44" s="5">
        <v>300</v>
      </c>
      <c r="R44" s="5"/>
      <c r="S44" s="1"/>
      <c r="T44" s="1">
        <f t="shared" si="3"/>
        <v>20.332228933917854</v>
      </c>
      <c r="U44" s="1">
        <f t="shared" si="4"/>
        <v>12.756318309460795</v>
      </c>
      <c r="V44" s="1">
        <v>11.9422</v>
      </c>
      <c r="W44" s="14" t="s">
        <v>98</v>
      </c>
      <c r="X44" s="1">
        <f t="shared" si="5"/>
        <v>300</v>
      </c>
      <c r="Y44" s="1"/>
      <c r="Z44" s="31" t="s">
        <v>198</v>
      </c>
      <c r="AA44" s="31" t="s">
        <v>199</v>
      </c>
      <c r="AB44" s="31">
        <v>4301011376</v>
      </c>
      <c r="AC44" s="31">
        <v>4680115885226</v>
      </c>
      <c r="AD44" s="15" t="s">
        <v>200</v>
      </c>
      <c r="AE44" s="1">
        <v>500</v>
      </c>
      <c r="AF44" s="1">
        <v>500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5" t="s">
        <v>71</v>
      </c>
      <c r="B45" s="24" t="s">
        <v>28</v>
      </c>
      <c r="C45" s="24">
        <v>93.561999999999998</v>
      </c>
      <c r="D45" s="24">
        <v>202.16499999999999</v>
      </c>
      <c r="E45" s="20">
        <f>186.959+E72</f>
        <v>197.99600000000001</v>
      </c>
      <c r="F45" s="21">
        <f>16.177+F72</f>
        <v>5.1399999999999988</v>
      </c>
      <c r="G45" s="25">
        <v>0</v>
      </c>
      <c r="H45" s="26"/>
      <c r="I45" s="27" t="s">
        <v>99</v>
      </c>
      <c r="J45" s="26"/>
      <c r="K45" s="26">
        <f>E45-J45</f>
        <v>197.99600000000001</v>
      </c>
      <c r="L45" s="26"/>
      <c r="M45" s="26"/>
      <c r="N45" s="42"/>
      <c r="O45" s="26"/>
      <c r="P45" s="26">
        <f>E45/5</f>
        <v>39.599200000000003</v>
      </c>
      <c r="Q45" s="28"/>
      <c r="R45" s="28"/>
      <c r="S45" s="1"/>
      <c r="T45" s="26">
        <f t="shared" si="3"/>
        <v>0.12980060203236424</v>
      </c>
      <c r="U45" s="26">
        <f t="shared" si="4"/>
        <v>0.12980060203236424</v>
      </c>
      <c r="V45" s="26">
        <v>59.841999999999999</v>
      </c>
      <c r="W45" s="26" t="s">
        <v>68</v>
      </c>
      <c r="X45" s="1">
        <f t="shared" si="5"/>
        <v>0</v>
      </c>
      <c r="Y45" s="1"/>
      <c r="Z45" s="1"/>
      <c r="AA45" s="1"/>
      <c r="AB45" s="1"/>
      <c r="AC45" s="1"/>
      <c r="AD45" s="1"/>
      <c r="AE45" s="1">
        <v>0</v>
      </c>
      <c r="AF45" s="1" t="e">
        <v>#N/A</v>
      </c>
      <c r="AG45" s="1" t="e">
        <f t="shared" si="6"/>
        <v>#N/A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67</v>
      </c>
      <c r="B46" s="1" t="s">
        <v>28</v>
      </c>
      <c r="C46" s="1">
        <v>309.56700000000001</v>
      </c>
      <c r="D46" s="1">
        <v>1.4670000000000001</v>
      </c>
      <c r="E46" s="15">
        <f>107.969+E69</f>
        <v>120.20399999999999</v>
      </c>
      <c r="F46" s="1"/>
      <c r="G46" s="7">
        <v>1</v>
      </c>
      <c r="H46" s="1">
        <v>70</v>
      </c>
      <c r="I46" s="1"/>
      <c r="J46" s="1"/>
      <c r="K46" s="1">
        <f t="shared" si="7"/>
        <v>120.20399999999999</v>
      </c>
      <c r="L46" s="1"/>
      <c r="M46" s="1"/>
      <c r="N46" s="40">
        <v>550</v>
      </c>
      <c r="O46" s="1">
        <v>550</v>
      </c>
      <c r="P46" s="1">
        <f t="shared" si="2"/>
        <v>24.040799999999997</v>
      </c>
      <c r="Q46" s="18"/>
      <c r="R46" s="5"/>
      <c r="S46" s="1"/>
      <c r="T46" s="1">
        <f t="shared" si="3"/>
        <v>22.877774450101498</v>
      </c>
      <c r="U46" s="1">
        <f t="shared" si="4"/>
        <v>22.877774450101498</v>
      </c>
      <c r="V46" s="1">
        <v>74.7774</v>
      </c>
      <c r="W46" s="1"/>
      <c r="X46" s="1">
        <f t="shared" si="5"/>
        <v>0</v>
      </c>
      <c r="Y46" s="1"/>
      <c r="Z46" s="29" t="s">
        <v>204</v>
      </c>
      <c r="AA46" s="29" t="s">
        <v>205</v>
      </c>
      <c r="AB46" s="29">
        <v>4301031349</v>
      </c>
      <c r="AC46" s="29">
        <v>4680115883116</v>
      </c>
      <c r="AD46" s="1" t="s">
        <v>206</v>
      </c>
      <c r="AE46" s="1">
        <v>550</v>
      </c>
      <c r="AF46" s="1">
        <v>550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69</v>
      </c>
      <c r="B47" s="1" t="s">
        <v>26</v>
      </c>
      <c r="C47" s="1">
        <v>1538</v>
      </c>
      <c r="D47" s="1">
        <v>752</v>
      </c>
      <c r="E47" s="16">
        <f>486+E70</f>
        <v>538</v>
      </c>
      <c r="F47" s="16">
        <f>505+F70</f>
        <v>485</v>
      </c>
      <c r="G47" s="7">
        <v>0.4</v>
      </c>
      <c r="H47" s="1">
        <v>40</v>
      </c>
      <c r="I47" s="1"/>
      <c r="J47" s="1"/>
      <c r="K47" s="1">
        <f t="shared" si="7"/>
        <v>538</v>
      </c>
      <c r="L47" s="1"/>
      <c r="M47" s="1"/>
      <c r="N47" s="40">
        <v>900</v>
      </c>
      <c r="O47" s="1">
        <v>875</v>
      </c>
      <c r="P47" s="1">
        <f t="shared" si="2"/>
        <v>107.6</v>
      </c>
      <c r="Q47" s="18">
        <v>600</v>
      </c>
      <c r="R47" s="5"/>
      <c r="S47" s="1"/>
      <c r="T47" s="1">
        <f t="shared" si="3"/>
        <v>18.21561338289963</v>
      </c>
      <c r="U47" s="1">
        <f t="shared" si="4"/>
        <v>12.639405204460967</v>
      </c>
      <c r="V47" s="1">
        <v>227.8</v>
      </c>
      <c r="W47" s="1"/>
      <c r="X47" s="1">
        <f t="shared" si="5"/>
        <v>240</v>
      </c>
      <c r="Y47" s="1"/>
      <c r="Z47" s="29" t="s">
        <v>186</v>
      </c>
      <c r="AA47" s="29" t="s">
        <v>187</v>
      </c>
      <c r="AB47" s="29">
        <v>4301051634</v>
      </c>
      <c r="AC47" s="29">
        <v>4607091384253</v>
      </c>
      <c r="AD47" s="1" t="s">
        <v>188</v>
      </c>
      <c r="AE47" s="1">
        <v>360</v>
      </c>
      <c r="AF47" s="1">
        <v>350</v>
      </c>
      <c r="AG47" s="1">
        <f t="shared" si="6"/>
        <v>10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70</v>
      </c>
      <c r="B48" s="1" t="s">
        <v>28</v>
      </c>
      <c r="C48" s="1">
        <v>267.61799999999999</v>
      </c>
      <c r="D48" s="1">
        <v>411.58800000000002</v>
      </c>
      <c r="E48" s="16">
        <f>187.274+E71</f>
        <v>201.96</v>
      </c>
      <c r="F48" s="16">
        <f>219.852+F71</f>
        <v>205.166</v>
      </c>
      <c r="G48" s="7">
        <v>1</v>
      </c>
      <c r="H48" s="1">
        <v>40</v>
      </c>
      <c r="I48" s="1"/>
      <c r="J48" s="1"/>
      <c r="K48" s="1">
        <f t="shared" si="7"/>
        <v>201.96</v>
      </c>
      <c r="L48" s="1"/>
      <c r="M48" s="1"/>
      <c r="N48" s="40">
        <v>450</v>
      </c>
      <c r="O48" s="1">
        <v>500</v>
      </c>
      <c r="P48" s="1">
        <f t="shared" si="2"/>
        <v>40.392000000000003</v>
      </c>
      <c r="Q48" s="18">
        <v>400</v>
      </c>
      <c r="R48" s="5"/>
      <c r="S48" s="1"/>
      <c r="T48" s="1">
        <f t="shared" si="3"/>
        <v>27.361012081600315</v>
      </c>
      <c r="U48" s="1">
        <f t="shared" si="4"/>
        <v>17.458061002178646</v>
      </c>
      <c r="V48" s="1">
        <v>98.791799999999995</v>
      </c>
      <c r="W48" s="1" t="s">
        <v>65</v>
      </c>
      <c r="X48" s="1">
        <f t="shared" si="5"/>
        <v>400</v>
      </c>
      <c r="Y48" s="1"/>
      <c r="Z48" s="29" t="s">
        <v>192</v>
      </c>
      <c r="AA48" s="29" t="s">
        <v>193</v>
      </c>
      <c r="AB48" s="29">
        <v>4301060441</v>
      </c>
      <c r="AC48" s="29">
        <v>4607091389357</v>
      </c>
      <c r="AD48" s="1" t="s">
        <v>194</v>
      </c>
      <c r="AE48" s="1">
        <v>450</v>
      </c>
      <c r="AF48" s="1">
        <v>500</v>
      </c>
      <c r="AG48" s="1">
        <f t="shared" si="6"/>
        <v>-50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72</v>
      </c>
      <c r="B49" s="1" t="s">
        <v>28</v>
      </c>
      <c r="C49" s="1">
        <v>4.0730000000000004</v>
      </c>
      <c r="D49" s="1">
        <v>150.286</v>
      </c>
      <c r="E49" s="1">
        <v>63.107999999999997</v>
      </c>
      <c r="F49" s="1">
        <v>85.855999999999995</v>
      </c>
      <c r="G49" s="7">
        <v>1</v>
      </c>
      <c r="H49" s="1">
        <v>50</v>
      </c>
      <c r="I49" s="1"/>
      <c r="J49" s="1"/>
      <c r="K49" s="1">
        <f t="shared" si="7"/>
        <v>63.107999999999997</v>
      </c>
      <c r="L49" s="1"/>
      <c r="M49" s="1"/>
      <c r="N49" s="40">
        <v>150</v>
      </c>
      <c r="O49" s="1">
        <v>200</v>
      </c>
      <c r="P49" s="1">
        <f t="shared" si="2"/>
        <v>12.621599999999999</v>
      </c>
      <c r="Q49" s="18"/>
      <c r="R49" s="5"/>
      <c r="S49" s="1"/>
      <c r="T49" s="1">
        <f t="shared" si="3"/>
        <v>22.648158712049188</v>
      </c>
      <c r="U49" s="1">
        <f t="shared" si="4"/>
        <v>22.648158712049188</v>
      </c>
      <c r="V49" s="1">
        <v>21.080400000000001</v>
      </c>
      <c r="W49" s="1"/>
      <c r="X49" s="1">
        <f t="shared" si="5"/>
        <v>0</v>
      </c>
      <c r="Y49" s="1"/>
      <c r="Z49" s="29" t="s">
        <v>103</v>
      </c>
      <c r="AA49" s="29" t="s">
        <v>104</v>
      </c>
      <c r="AB49" s="29">
        <v>4301011816</v>
      </c>
      <c r="AC49" s="29">
        <v>4680115881426</v>
      </c>
      <c r="AD49" s="1" t="s">
        <v>105</v>
      </c>
      <c r="AE49" s="1">
        <v>150</v>
      </c>
      <c r="AF49" s="1">
        <v>200</v>
      </c>
      <c r="AG49" s="1">
        <f t="shared" si="6"/>
        <v>-50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73</v>
      </c>
      <c r="B50" s="1" t="s">
        <v>26</v>
      </c>
      <c r="C50" s="1">
        <v>127</v>
      </c>
      <c r="D50" s="1">
        <v>352</v>
      </c>
      <c r="E50" s="1">
        <v>285</v>
      </c>
      <c r="F50" s="1">
        <v>184</v>
      </c>
      <c r="G50" s="7">
        <v>0.45</v>
      </c>
      <c r="H50" s="1">
        <v>50</v>
      </c>
      <c r="I50" s="1"/>
      <c r="J50" s="1"/>
      <c r="K50" s="1">
        <f t="shared" si="7"/>
        <v>285</v>
      </c>
      <c r="L50" s="1"/>
      <c r="M50" s="1"/>
      <c r="N50" s="40">
        <v>450</v>
      </c>
      <c r="O50" s="1">
        <v>451.11111111111109</v>
      </c>
      <c r="P50" s="1">
        <f t="shared" si="2"/>
        <v>57</v>
      </c>
      <c r="Q50" s="18">
        <v>300</v>
      </c>
      <c r="R50" s="5"/>
      <c r="S50" s="1"/>
      <c r="T50" s="1">
        <f t="shared" si="3"/>
        <v>16.405458089668617</v>
      </c>
      <c r="U50" s="1">
        <f t="shared" si="4"/>
        <v>11.142300194931773</v>
      </c>
      <c r="V50" s="1">
        <v>54.4</v>
      </c>
      <c r="W50" s="1"/>
      <c r="X50" s="1">
        <f t="shared" si="5"/>
        <v>135</v>
      </c>
      <c r="Y50" s="1"/>
      <c r="Z50" s="29" t="s">
        <v>106</v>
      </c>
      <c r="AA50" s="29" t="s">
        <v>107</v>
      </c>
      <c r="AB50" s="29">
        <v>4301011801</v>
      </c>
      <c r="AC50" s="29">
        <v>4680115881419</v>
      </c>
      <c r="AD50" s="1" t="s">
        <v>108</v>
      </c>
      <c r="AE50" s="1">
        <v>202.5</v>
      </c>
      <c r="AF50" s="1">
        <v>203</v>
      </c>
      <c r="AG50" s="1">
        <f t="shared" si="6"/>
        <v>-0.5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74</v>
      </c>
      <c r="B51" s="1" t="s">
        <v>26</v>
      </c>
      <c r="C51" s="1"/>
      <c r="D51" s="1">
        <v>380</v>
      </c>
      <c r="E51" s="1">
        <v>289</v>
      </c>
      <c r="F51" s="1">
        <v>91</v>
      </c>
      <c r="G51" s="7">
        <v>0.4</v>
      </c>
      <c r="H51" s="1">
        <v>50</v>
      </c>
      <c r="I51" s="1"/>
      <c r="J51" s="1"/>
      <c r="K51" s="1">
        <f t="shared" si="7"/>
        <v>289</v>
      </c>
      <c r="L51" s="1"/>
      <c r="M51" s="1"/>
      <c r="N51" s="40">
        <v>400</v>
      </c>
      <c r="O51" s="1">
        <v>400</v>
      </c>
      <c r="P51" s="1">
        <f t="shared" si="2"/>
        <v>57.8</v>
      </c>
      <c r="Q51" s="18">
        <v>300</v>
      </c>
      <c r="R51" s="5"/>
      <c r="S51" s="1"/>
      <c r="T51" s="1">
        <f t="shared" si="3"/>
        <v>13.685121107266436</v>
      </c>
      <c r="U51" s="1">
        <f t="shared" si="4"/>
        <v>8.4948096885813147</v>
      </c>
      <c r="V51" s="1">
        <v>48.6</v>
      </c>
      <c r="W51" s="1"/>
      <c r="X51" s="1">
        <f t="shared" si="5"/>
        <v>120</v>
      </c>
      <c r="Y51" s="1"/>
      <c r="Z51" s="29" t="s">
        <v>100</v>
      </c>
      <c r="AA51" s="29" t="s">
        <v>101</v>
      </c>
      <c r="AB51" s="29">
        <v>4301011382</v>
      </c>
      <c r="AC51" s="29">
        <v>4607091385687</v>
      </c>
      <c r="AD51" s="1" t="s">
        <v>102</v>
      </c>
      <c r="AE51" s="1">
        <v>160</v>
      </c>
      <c r="AF51" s="1">
        <v>160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75</v>
      </c>
      <c r="B52" s="1" t="s">
        <v>28</v>
      </c>
      <c r="C52" s="1">
        <v>-5.8000000000000003E-2</v>
      </c>
      <c r="D52" s="1">
        <v>151.19399999999999</v>
      </c>
      <c r="E52" s="1">
        <v>108.971</v>
      </c>
      <c r="F52" s="1">
        <v>40.822000000000003</v>
      </c>
      <c r="G52" s="7">
        <v>1</v>
      </c>
      <c r="H52" s="1">
        <v>50</v>
      </c>
      <c r="I52" s="1"/>
      <c r="J52" s="1"/>
      <c r="K52" s="1">
        <f t="shared" si="7"/>
        <v>108.971</v>
      </c>
      <c r="L52" s="1"/>
      <c r="M52" s="1"/>
      <c r="N52" s="40">
        <v>150</v>
      </c>
      <c r="O52" s="1">
        <v>200</v>
      </c>
      <c r="P52" s="1">
        <f t="shared" si="2"/>
        <v>21.7942</v>
      </c>
      <c r="Q52" s="18">
        <v>50</v>
      </c>
      <c r="R52" s="5"/>
      <c r="S52" s="1"/>
      <c r="T52" s="1">
        <f t="shared" si="3"/>
        <v>13.344008956511365</v>
      </c>
      <c r="U52" s="1">
        <f t="shared" si="4"/>
        <v>11.049820594470088</v>
      </c>
      <c r="V52" s="1">
        <v>20.4556</v>
      </c>
      <c r="W52" s="1"/>
      <c r="X52" s="1">
        <f t="shared" si="5"/>
        <v>50</v>
      </c>
      <c r="Y52" s="1"/>
      <c r="Z52" s="29" t="s">
        <v>109</v>
      </c>
      <c r="AA52" s="29" t="s">
        <v>110</v>
      </c>
      <c r="AB52" s="29">
        <v>4301011468</v>
      </c>
      <c r="AC52" s="29">
        <v>4680115881327</v>
      </c>
      <c r="AD52" s="1" t="s">
        <v>111</v>
      </c>
      <c r="AE52" s="1">
        <v>150</v>
      </c>
      <c r="AF52" s="1">
        <v>200</v>
      </c>
      <c r="AG52" s="1">
        <f t="shared" si="6"/>
        <v>-50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76</v>
      </c>
      <c r="B53" s="1" t="s">
        <v>26</v>
      </c>
      <c r="C53" s="1"/>
      <c r="D53" s="1">
        <v>670</v>
      </c>
      <c r="E53" s="1">
        <v>408</v>
      </c>
      <c r="F53" s="1">
        <v>262</v>
      </c>
      <c r="G53" s="7">
        <v>0.45</v>
      </c>
      <c r="H53" s="1">
        <v>50</v>
      </c>
      <c r="I53" s="1"/>
      <c r="J53" s="1"/>
      <c r="K53" s="1">
        <f t="shared" si="7"/>
        <v>408</v>
      </c>
      <c r="L53" s="1"/>
      <c r="M53" s="1"/>
      <c r="N53" s="40">
        <v>700</v>
      </c>
      <c r="O53" s="1">
        <v>700</v>
      </c>
      <c r="P53" s="1">
        <f t="shared" si="2"/>
        <v>81.599999999999994</v>
      </c>
      <c r="Q53" s="18">
        <v>500</v>
      </c>
      <c r="R53" s="5"/>
      <c r="S53" s="1"/>
      <c r="T53" s="1">
        <f t="shared" si="3"/>
        <v>17.916666666666668</v>
      </c>
      <c r="U53" s="1">
        <f t="shared" si="4"/>
        <v>11.789215686274511</v>
      </c>
      <c r="V53" s="1">
        <v>88.6</v>
      </c>
      <c r="W53" s="1"/>
      <c r="X53" s="1">
        <f t="shared" si="5"/>
        <v>225</v>
      </c>
      <c r="Y53" s="1"/>
      <c r="Z53" s="29" t="s">
        <v>118</v>
      </c>
      <c r="AA53" s="29" t="s">
        <v>119</v>
      </c>
      <c r="AB53" s="29">
        <v>4301011415</v>
      </c>
      <c r="AC53" s="29">
        <v>4680115880429</v>
      </c>
      <c r="AD53" s="1" t="s">
        <v>120</v>
      </c>
      <c r="AE53" s="1">
        <v>315</v>
      </c>
      <c r="AF53" s="1">
        <v>315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77</v>
      </c>
      <c r="B54" s="1" t="s">
        <v>26</v>
      </c>
      <c r="C54" s="1">
        <v>498</v>
      </c>
      <c r="D54" s="1"/>
      <c r="E54" s="1">
        <v>40</v>
      </c>
      <c r="F54" s="1">
        <v>457</v>
      </c>
      <c r="G54" s="7">
        <v>0.17</v>
      </c>
      <c r="H54" s="1">
        <v>180</v>
      </c>
      <c r="I54" s="1"/>
      <c r="J54" s="1"/>
      <c r="K54" s="1">
        <f t="shared" si="7"/>
        <v>40</v>
      </c>
      <c r="L54" s="1"/>
      <c r="M54" s="1"/>
      <c r="N54" s="1"/>
      <c r="O54" s="1">
        <v>0</v>
      </c>
      <c r="P54" s="1">
        <f t="shared" si="2"/>
        <v>8</v>
      </c>
      <c r="Q54" s="5"/>
      <c r="R54" s="5"/>
      <c r="S54" s="1"/>
      <c r="T54" s="1">
        <f t="shared" si="3"/>
        <v>57.125</v>
      </c>
      <c r="U54" s="1">
        <f t="shared" si="4"/>
        <v>57.125</v>
      </c>
      <c r="V54" s="1">
        <v>3.2</v>
      </c>
      <c r="W54" s="1"/>
      <c r="X54" s="1">
        <f t="shared" si="5"/>
        <v>0</v>
      </c>
      <c r="Y54" s="1"/>
      <c r="Z54" s="1" t="s">
        <v>241</v>
      </c>
      <c r="AA54" s="1" t="s">
        <v>242</v>
      </c>
      <c r="AB54" s="1">
        <v>4301032015</v>
      </c>
      <c r="AC54" s="1">
        <v>4607091383102</v>
      </c>
      <c r="AD54" s="1" t="s">
        <v>77</v>
      </c>
      <c r="AE54" s="1">
        <v>0</v>
      </c>
      <c r="AF54" s="1">
        <v>0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78</v>
      </c>
      <c r="B55" s="1" t="s">
        <v>26</v>
      </c>
      <c r="C55" s="1">
        <v>53</v>
      </c>
      <c r="D55" s="1"/>
      <c r="E55" s="1">
        <v>53</v>
      </c>
      <c r="F55" s="1"/>
      <c r="G55" s="7">
        <v>0.17</v>
      </c>
      <c r="H55" s="1">
        <v>180</v>
      </c>
      <c r="I55" s="1"/>
      <c r="J55" s="1"/>
      <c r="K55" s="1">
        <f t="shared" si="7"/>
        <v>53</v>
      </c>
      <c r="L55" s="1"/>
      <c r="M55" s="1"/>
      <c r="N55" s="32"/>
      <c r="O55" s="32">
        <v>176.47058823529412</v>
      </c>
      <c r="P55" s="1">
        <f t="shared" si="2"/>
        <v>10.6</v>
      </c>
      <c r="Q55" s="18"/>
      <c r="R55" s="5"/>
      <c r="S55" s="1"/>
      <c r="T55" s="1">
        <f t="shared" si="3"/>
        <v>16.648168701442842</v>
      </c>
      <c r="U55" s="1">
        <f t="shared" si="4"/>
        <v>16.648168701442842</v>
      </c>
      <c r="V55" s="1">
        <v>11</v>
      </c>
      <c r="W55" s="1" t="s">
        <v>79</v>
      </c>
      <c r="X55" s="1">
        <f t="shared" si="5"/>
        <v>0</v>
      </c>
      <c r="Y55" s="1"/>
      <c r="Z55" s="1" t="s">
        <v>157</v>
      </c>
      <c r="AA55" s="1" t="s">
        <v>158</v>
      </c>
      <c r="AB55" s="1">
        <v>4301030233</v>
      </c>
      <c r="AC55" s="1">
        <v>4607091388404</v>
      </c>
      <c r="AD55" s="1" t="s">
        <v>78</v>
      </c>
      <c r="AE55" s="1">
        <v>0</v>
      </c>
      <c r="AF55" s="1">
        <v>30</v>
      </c>
      <c r="AG55" s="1">
        <f t="shared" si="6"/>
        <v>-30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80</v>
      </c>
      <c r="B56" s="10" t="s">
        <v>28</v>
      </c>
      <c r="C56" s="10">
        <v>-14.965</v>
      </c>
      <c r="D56" s="10">
        <v>14.965</v>
      </c>
      <c r="E56" s="16">
        <v>74.974000000000004</v>
      </c>
      <c r="F56" s="16">
        <v>-74.974000000000004</v>
      </c>
      <c r="G56" s="11">
        <v>0</v>
      </c>
      <c r="H56" s="10"/>
      <c r="I56" s="10" t="s">
        <v>81</v>
      </c>
      <c r="J56" s="10"/>
      <c r="K56" s="10">
        <f t="shared" si="7"/>
        <v>74.974000000000004</v>
      </c>
      <c r="L56" s="10"/>
      <c r="M56" s="10"/>
      <c r="N56" s="10"/>
      <c r="O56" s="10"/>
      <c r="P56" s="10">
        <f t="shared" si="2"/>
        <v>14.994800000000001</v>
      </c>
      <c r="Q56" s="12"/>
      <c r="R56" s="12"/>
      <c r="S56" s="10"/>
      <c r="T56" s="10">
        <f t="shared" si="3"/>
        <v>-5</v>
      </c>
      <c r="U56" s="10">
        <f t="shared" si="4"/>
        <v>-5</v>
      </c>
      <c r="V56" s="10">
        <v>2.9929999999999999</v>
      </c>
      <c r="W56" s="10"/>
      <c r="X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82</v>
      </c>
      <c r="B57" s="17" t="s">
        <v>28</v>
      </c>
      <c r="C57" s="10"/>
      <c r="D57" s="10"/>
      <c r="E57" s="16">
        <v>27.541</v>
      </c>
      <c r="F57" s="16">
        <v>-27.541</v>
      </c>
      <c r="G57" s="11">
        <v>0</v>
      </c>
      <c r="H57" s="10"/>
      <c r="I57" s="10" t="s">
        <v>81</v>
      </c>
      <c r="J57" s="10"/>
      <c r="K57" s="10">
        <f t="shared" si="7"/>
        <v>27.541</v>
      </c>
      <c r="L57" s="10"/>
      <c r="M57" s="10"/>
      <c r="N57" s="10"/>
      <c r="O57" s="10"/>
      <c r="P57" s="10">
        <f t="shared" si="2"/>
        <v>5.5082000000000004</v>
      </c>
      <c r="Q57" s="12"/>
      <c r="R57" s="12"/>
      <c r="S57" s="10"/>
      <c r="T57" s="10">
        <f t="shared" si="3"/>
        <v>-5</v>
      </c>
      <c r="U57" s="10">
        <f t="shared" si="4"/>
        <v>-5</v>
      </c>
      <c r="V57" s="10">
        <v>0</v>
      </c>
      <c r="W57" s="10"/>
      <c r="X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83</v>
      </c>
      <c r="B58" s="10" t="s">
        <v>26</v>
      </c>
      <c r="C58" s="10">
        <v>-38</v>
      </c>
      <c r="D58" s="10">
        <v>38</v>
      </c>
      <c r="E58" s="10"/>
      <c r="F58" s="10"/>
      <c r="G58" s="11">
        <v>0</v>
      </c>
      <c r="H58" s="10"/>
      <c r="I58" s="10" t="s">
        <v>81</v>
      </c>
      <c r="J58" s="10"/>
      <c r="K58" s="10">
        <f t="shared" si="7"/>
        <v>0</v>
      </c>
      <c r="L58" s="10"/>
      <c r="M58" s="10"/>
      <c r="N58" s="10"/>
      <c r="O58" s="10"/>
      <c r="P58" s="10">
        <f t="shared" si="2"/>
        <v>0</v>
      </c>
      <c r="Q58" s="12"/>
      <c r="R58" s="12"/>
      <c r="S58" s="10"/>
      <c r="T58" s="10" t="e">
        <f t="shared" si="3"/>
        <v>#DIV/0!</v>
      </c>
      <c r="U58" s="10" t="e">
        <f t="shared" si="4"/>
        <v>#DIV/0!</v>
      </c>
      <c r="V58" s="10">
        <v>7.6</v>
      </c>
      <c r="W58" s="10"/>
      <c r="X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84</v>
      </c>
      <c r="B59" s="10" t="s">
        <v>28</v>
      </c>
      <c r="C59" s="10">
        <v>-16.175999999999998</v>
      </c>
      <c r="D59" s="10">
        <v>27.911000000000001</v>
      </c>
      <c r="E59" s="16">
        <v>17.361000000000001</v>
      </c>
      <c r="F59" s="16">
        <v>-8.5739999999999998</v>
      </c>
      <c r="G59" s="11">
        <v>0</v>
      </c>
      <c r="H59" s="10"/>
      <c r="I59" s="10" t="s">
        <v>81</v>
      </c>
      <c r="J59" s="10"/>
      <c r="K59" s="10">
        <f t="shared" si="7"/>
        <v>17.361000000000001</v>
      </c>
      <c r="L59" s="10"/>
      <c r="M59" s="10"/>
      <c r="N59" s="10"/>
      <c r="O59" s="10"/>
      <c r="P59" s="10">
        <f t="shared" si="2"/>
        <v>3.4722</v>
      </c>
      <c r="Q59" s="12"/>
      <c r="R59" s="12"/>
      <c r="S59" s="10"/>
      <c r="T59" s="10">
        <f t="shared" si="3"/>
        <v>-2.4693278036979436</v>
      </c>
      <c r="U59" s="10">
        <f t="shared" si="4"/>
        <v>-2.4693278036979436</v>
      </c>
      <c r="V59" s="10">
        <v>4.1104000000000003</v>
      </c>
      <c r="W59" s="10"/>
      <c r="X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85</v>
      </c>
      <c r="B60" s="10" t="s">
        <v>26</v>
      </c>
      <c r="C60" s="10">
        <v>-28</v>
      </c>
      <c r="D60" s="10">
        <v>28</v>
      </c>
      <c r="E60" s="16">
        <v>13</v>
      </c>
      <c r="F60" s="16">
        <v>-13</v>
      </c>
      <c r="G60" s="11">
        <v>0</v>
      </c>
      <c r="H60" s="10"/>
      <c r="I60" s="10" t="s">
        <v>81</v>
      </c>
      <c r="J60" s="10"/>
      <c r="K60" s="10">
        <f t="shared" si="7"/>
        <v>13</v>
      </c>
      <c r="L60" s="10"/>
      <c r="M60" s="10"/>
      <c r="N60" s="10"/>
      <c r="O60" s="10"/>
      <c r="P60" s="10">
        <f t="shared" si="2"/>
        <v>2.6</v>
      </c>
      <c r="Q60" s="12"/>
      <c r="R60" s="12"/>
      <c r="S60" s="10"/>
      <c r="T60" s="10">
        <f t="shared" si="3"/>
        <v>-5</v>
      </c>
      <c r="U60" s="10">
        <f t="shared" si="4"/>
        <v>-5</v>
      </c>
      <c r="V60" s="10">
        <v>5.6</v>
      </c>
      <c r="W60" s="10"/>
      <c r="X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86</v>
      </c>
      <c r="B61" s="10" t="s">
        <v>28</v>
      </c>
      <c r="C61" s="10">
        <v>-18.95</v>
      </c>
      <c r="D61" s="10">
        <v>23.102</v>
      </c>
      <c r="E61" s="16">
        <v>12.141</v>
      </c>
      <c r="F61" s="16">
        <v>-10.701000000000001</v>
      </c>
      <c r="G61" s="11">
        <v>0</v>
      </c>
      <c r="H61" s="10"/>
      <c r="I61" s="10" t="s">
        <v>81</v>
      </c>
      <c r="J61" s="10"/>
      <c r="K61" s="10">
        <f t="shared" si="7"/>
        <v>12.141</v>
      </c>
      <c r="L61" s="10"/>
      <c r="M61" s="10"/>
      <c r="N61" s="10"/>
      <c r="O61" s="10"/>
      <c r="P61" s="10">
        <f t="shared" si="2"/>
        <v>2.4281999999999999</v>
      </c>
      <c r="Q61" s="12"/>
      <c r="R61" s="12"/>
      <c r="S61" s="10"/>
      <c r="T61" s="10">
        <f t="shared" si="3"/>
        <v>-4.4069681245366938</v>
      </c>
      <c r="U61" s="10">
        <f t="shared" si="4"/>
        <v>-4.4069681245366938</v>
      </c>
      <c r="V61" s="10">
        <v>4.3323999999999998</v>
      </c>
      <c r="W61" s="10"/>
      <c r="X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87</v>
      </c>
      <c r="B62" s="10" t="s">
        <v>26</v>
      </c>
      <c r="C62" s="10">
        <v>-25</v>
      </c>
      <c r="D62" s="10">
        <v>25</v>
      </c>
      <c r="E62" s="16">
        <v>11</v>
      </c>
      <c r="F62" s="16">
        <v>-11</v>
      </c>
      <c r="G62" s="11">
        <v>0</v>
      </c>
      <c r="H62" s="10"/>
      <c r="I62" s="10" t="s">
        <v>81</v>
      </c>
      <c r="J62" s="10"/>
      <c r="K62" s="10">
        <f t="shared" si="7"/>
        <v>11</v>
      </c>
      <c r="L62" s="10"/>
      <c r="M62" s="10"/>
      <c r="N62" s="10"/>
      <c r="O62" s="10"/>
      <c r="P62" s="10">
        <f t="shared" si="2"/>
        <v>2.2000000000000002</v>
      </c>
      <c r="Q62" s="12"/>
      <c r="R62" s="12"/>
      <c r="S62" s="10"/>
      <c r="T62" s="10">
        <f t="shared" si="3"/>
        <v>-5</v>
      </c>
      <c r="U62" s="10">
        <f t="shared" si="4"/>
        <v>-5</v>
      </c>
      <c r="V62" s="10">
        <v>5</v>
      </c>
      <c r="W62" s="10"/>
      <c r="X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88</v>
      </c>
      <c r="B63" s="10" t="s">
        <v>28</v>
      </c>
      <c r="C63" s="10">
        <v>-39.805</v>
      </c>
      <c r="D63" s="10">
        <v>47.088000000000001</v>
      </c>
      <c r="E63" s="16">
        <v>13.111000000000001</v>
      </c>
      <c r="F63" s="16">
        <v>-13.111000000000001</v>
      </c>
      <c r="G63" s="11">
        <v>0</v>
      </c>
      <c r="H63" s="10"/>
      <c r="I63" s="10" t="s">
        <v>81</v>
      </c>
      <c r="J63" s="10"/>
      <c r="K63" s="10">
        <f t="shared" si="7"/>
        <v>13.111000000000001</v>
      </c>
      <c r="L63" s="10"/>
      <c r="M63" s="10"/>
      <c r="N63" s="10"/>
      <c r="O63" s="10"/>
      <c r="P63" s="10">
        <f t="shared" si="2"/>
        <v>2.6222000000000003</v>
      </c>
      <c r="Q63" s="12"/>
      <c r="R63" s="12"/>
      <c r="S63" s="10"/>
      <c r="T63" s="10">
        <f t="shared" si="3"/>
        <v>-5</v>
      </c>
      <c r="U63" s="10">
        <f t="shared" si="4"/>
        <v>-5</v>
      </c>
      <c r="V63" s="10">
        <v>9.4176000000000002</v>
      </c>
      <c r="W63" s="10"/>
      <c r="X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89</v>
      </c>
      <c r="B64" s="10" t="s">
        <v>28</v>
      </c>
      <c r="C64" s="10">
        <v>-40.186999999999998</v>
      </c>
      <c r="D64" s="10">
        <v>40.186999999999998</v>
      </c>
      <c r="E64" s="16">
        <v>22.18</v>
      </c>
      <c r="F64" s="16">
        <v>-22.18</v>
      </c>
      <c r="G64" s="11">
        <v>0</v>
      </c>
      <c r="H64" s="10"/>
      <c r="I64" s="10" t="s">
        <v>81</v>
      </c>
      <c r="J64" s="10"/>
      <c r="K64" s="10">
        <f t="shared" si="7"/>
        <v>22.18</v>
      </c>
      <c r="L64" s="10"/>
      <c r="M64" s="10"/>
      <c r="N64" s="10"/>
      <c r="O64" s="10"/>
      <c r="P64" s="10">
        <f t="shared" si="2"/>
        <v>4.4359999999999999</v>
      </c>
      <c r="Q64" s="12"/>
      <c r="R64" s="12"/>
      <c r="S64" s="10"/>
      <c r="T64" s="10">
        <f t="shared" si="3"/>
        <v>-5</v>
      </c>
      <c r="U64" s="10">
        <f t="shared" si="4"/>
        <v>-5</v>
      </c>
      <c r="V64" s="10">
        <v>8.0373999999999999</v>
      </c>
      <c r="W64" s="10"/>
      <c r="X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90</v>
      </c>
      <c r="B65" s="17" t="s">
        <v>28</v>
      </c>
      <c r="C65" s="10"/>
      <c r="D65" s="10"/>
      <c r="E65" s="16">
        <v>84.866</v>
      </c>
      <c r="F65" s="16">
        <v>-84.866</v>
      </c>
      <c r="G65" s="11">
        <v>0</v>
      </c>
      <c r="H65" s="10"/>
      <c r="I65" s="10" t="s">
        <v>81</v>
      </c>
      <c r="J65" s="10"/>
      <c r="K65" s="10">
        <f t="shared" si="7"/>
        <v>84.866</v>
      </c>
      <c r="L65" s="10"/>
      <c r="M65" s="10"/>
      <c r="N65" s="10"/>
      <c r="O65" s="10"/>
      <c r="P65" s="10">
        <f t="shared" si="2"/>
        <v>16.973199999999999</v>
      </c>
      <c r="Q65" s="12"/>
      <c r="R65" s="12"/>
      <c r="S65" s="10"/>
      <c r="T65" s="10">
        <f t="shared" si="3"/>
        <v>-5</v>
      </c>
      <c r="U65" s="10">
        <f t="shared" si="4"/>
        <v>-5</v>
      </c>
      <c r="V65" s="10">
        <v>0</v>
      </c>
      <c r="W65" s="10"/>
      <c r="X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91</v>
      </c>
      <c r="B66" s="10" t="s">
        <v>26</v>
      </c>
      <c r="C66" s="10">
        <v>-22</v>
      </c>
      <c r="D66" s="10">
        <v>38</v>
      </c>
      <c r="E66" s="16">
        <v>16</v>
      </c>
      <c r="F66" s="16">
        <v>-9</v>
      </c>
      <c r="G66" s="11">
        <v>0</v>
      </c>
      <c r="H66" s="10"/>
      <c r="I66" s="10" t="s">
        <v>81</v>
      </c>
      <c r="J66" s="10"/>
      <c r="K66" s="10">
        <f t="shared" si="7"/>
        <v>16</v>
      </c>
      <c r="L66" s="10"/>
      <c r="M66" s="10"/>
      <c r="N66" s="10"/>
      <c r="O66" s="10"/>
      <c r="P66" s="10">
        <f t="shared" si="2"/>
        <v>3.2</v>
      </c>
      <c r="Q66" s="12"/>
      <c r="R66" s="12"/>
      <c r="S66" s="10"/>
      <c r="T66" s="10">
        <f t="shared" si="3"/>
        <v>-2.8125</v>
      </c>
      <c r="U66" s="10">
        <f t="shared" si="4"/>
        <v>-2.8125</v>
      </c>
      <c r="V66" s="10">
        <v>8.1999999999999993</v>
      </c>
      <c r="W66" s="10"/>
      <c r="X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92</v>
      </c>
      <c r="B67" s="10" t="s">
        <v>28</v>
      </c>
      <c r="C67" s="10">
        <v>-74.215999999999994</v>
      </c>
      <c r="D67" s="10">
        <v>71.013000000000005</v>
      </c>
      <c r="E67" s="16">
        <v>36.314999999999998</v>
      </c>
      <c r="F67" s="16">
        <v>-24.225999999999999</v>
      </c>
      <c r="G67" s="11">
        <v>0</v>
      </c>
      <c r="H67" s="10"/>
      <c r="I67" s="10" t="s">
        <v>81</v>
      </c>
      <c r="J67" s="10"/>
      <c r="K67" s="10">
        <f t="shared" si="7"/>
        <v>36.314999999999998</v>
      </c>
      <c r="L67" s="10"/>
      <c r="M67" s="10"/>
      <c r="N67" s="10"/>
      <c r="O67" s="10"/>
      <c r="P67" s="10">
        <f t="shared" si="2"/>
        <v>7.2629999999999999</v>
      </c>
      <c r="Q67" s="12"/>
      <c r="R67" s="12"/>
      <c r="S67" s="10"/>
      <c r="T67" s="10">
        <f t="shared" si="3"/>
        <v>-3.3355362797741979</v>
      </c>
      <c r="U67" s="10">
        <f t="shared" si="4"/>
        <v>-3.3355362797741979</v>
      </c>
      <c r="V67" s="10">
        <v>12.102600000000001</v>
      </c>
      <c r="W67" s="10"/>
      <c r="X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93</v>
      </c>
      <c r="B68" s="10" t="s">
        <v>28</v>
      </c>
      <c r="C68" s="10">
        <v>-197.66399999999999</v>
      </c>
      <c r="D68" s="10">
        <v>168.75299999999999</v>
      </c>
      <c r="E68" s="16">
        <v>81.56</v>
      </c>
      <c r="F68" s="16">
        <v>-44.25</v>
      </c>
      <c r="G68" s="11">
        <v>0</v>
      </c>
      <c r="H68" s="10"/>
      <c r="I68" s="10" t="s">
        <v>81</v>
      </c>
      <c r="J68" s="10"/>
      <c r="K68" s="10">
        <f t="shared" si="7"/>
        <v>81.56</v>
      </c>
      <c r="L68" s="10"/>
      <c r="M68" s="10"/>
      <c r="N68" s="10"/>
      <c r="O68" s="10"/>
      <c r="P68" s="10">
        <f t="shared" si="2"/>
        <v>16.312000000000001</v>
      </c>
      <c r="Q68" s="12"/>
      <c r="R68" s="12"/>
      <c r="S68" s="10"/>
      <c r="T68" s="10">
        <f t="shared" si="3"/>
        <v>-2.7127268268759193</v>
      </c>
      <c r="U68" s="10">
        <f t="shared" si="4"/>
        <v>-2.7127268268759193</v>
      </c>
      <c r="V68" s="10">
        <v>26.585000000000001</v>
      </c>
      <c r="W68" s="10"/>
      <c r="X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94</v>
      </c>
      <c r="B69" s="10" t="s">
        <v>28</v>
      </c>
      <c r="C69" s="10">
        <v>-69.396000000000001</v>
      </c>
      <c r="D69" s="10">
        <v>138.68700000000001</v>
      </c>
      <c r="E69" s="15">
        <v>12.234999999999999</v>
      </c>
      <c r="F69" s="10"/>
      <c r="G69" s="11">
        <v>0</v>
      </c>
      <c r="H69" s="10"/>
      <c r="I69" s="10" t="s">
        <v>81</v>
      </c>
      <c r="J69" s="10"/>
      <c r="K69" s="10">
        <f t="shared" si="7"/>
        <v>12.234999999999999</v>
      </c>
      <c r="L69" s="10"/>
      <c r="M69" s="10"/>
      <c r="N69" s="10"/>
      <c r="O69" s="10"/>
      <c r="P69" s="10">
        <f t="shared" si="2"/>
        <v>2.4470000000000001</v>
      </c>
      <c r="Q69" s="12"/>
      <c r="R69" s="12"/>
      <c r="S69" s="10"/>
      <c r="T69" s="10">
        <f t="shared" si="3"/>
        <v>0</v>
      </c>
      <c r="U69" s="10">
        <f t="shared" si="4"/>
        <v>0</v>
      </c>
      <c r="V69" s="10">
        <v>29.491199999999999</v>
      </c>
      <c r="W69" s="10"/>
      <c r="X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95</v>
      </c>
      <c r="B70" s="10" t="s">
        <v>26</v>
      </c>
      <c r="C70" s="10">
        <v>-98</v>
      </c>
      <c r="D70" s="10">
        <v>165</v>
      </c>
      <c r="E70" s="16">
        <v>52</v>
      </c>
      <c r="F70" s="16">
        <v>-20</v>
      </c>
      <c r="G70" s="11">
        <v>0</v>
      </c>
      <c r="H70" s="10"/>
      <c r="I70" s="10" t="s">
        <v>81</v>
      </c>
      <c r="J70" s="10"/>
      <c r="K70" s="10">
        <f t="shared" ref="K70:K72" si="8">E70-J70</f>
        <v>52</v>
      </c>
      <c r="L70" s="10"/>
      <c r="M70" s="10"/>
      <c r="N70" s="10"/>
      <c r="O70" s="10"/>
      <c r="P70" s="10">
        <f t="shared" si="2"/>
        <v>10.4</v>
      </c>
      <c r="Q70" s="12"/>
      <c r="R70" s="12"/>
      <c r="S70" s="10"/>
      <c r="T70" s="10">
        <f t="shared" si="3"/>
        <v>-1.9230769230769229</v>
      </c>
      <c r="U70" s="10">
        <f t="shared" si="4"/>
        <v>-1.9230769230769229</v>
      </c>
      <c r="V70" s="10">
        <v>28.8</v>
      </c>
      <c r="W70" s="10"/>
      <c r="X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96</v>
      </c>
      <c r="B71" s="10" t="s">
        <v>28</v>
      </c>
      <c r="C71" s="10">
        <v>-77.052000000000007</v>
      </c>
      <c r="D71" s="10">
        <v>54.026000000000003</v>
      </c>
      <c r="E71" s="16">
        <v>14.686</v>
      </c>
      <c r="F71" s="16">
        <v>-14.686</v>
      </c>
      <c r="G71" s="11">
        <v>0</v>
      </c>
      <c r="H71" s="10"/>
      <c r="I71" s="10" t="s">
        <v>81</v>
      </c>
      <c r="J71" s="10"/>
      <c r="K71" s="10">
        <f t="shared" si="8"/>
        <v>14.686</v>
      </c>
      <c r="L71" s="10"/>
      <c r="M71" s="10"/>
      <c r="N71" s="10"/>
      <c r="O71" s="10"/>
      <c r="P71" s="10">
        <f t="shared" ref="P71:P72" si="9">E71/5</f>
        <v>2.9371999999999998</v>
      </c>
      <c r="Q71" s="12"/>
      <c r="R71" s="12"/>
      <c r="S71" s="10"/>
      <c r="T71" s="10">
        <f t="shared" ref="T71:T72" si="10">(F71+O71+Q71)/P71</f>
        <v>-5</v>
      </c>
      <c r="U71" s="10">
        <f t="shared" ref="U71:U72" si="11">(F71+O71)/P71</f>
        <v>-5</v>
      </c>
      <c r="V71" s="10">
        <v>10.805199999999999</v>
      </c>
      <c r="W71" s="10"/>
      <c r="X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97</v>
      </c>
      <c r="B72" s="10" t="s">
        <v>28</v>
      </c>
      <c r="C72" s="10">
        <v>-41.607999999999997</v>
      </c>
      <c r="D72" s="10">
        <v>41.607999999999997</v>
      </c>
      <c r="E72" s="16">
        <v>11.037000000000001</v>
      </c>
      <c r="F72" s="16">
        <v>-11.037000000000001</v>
      </c>
      <c r="G72" s="11">
        <v>0</v>
      </c>
      <c r="H72" s="10"/>
      <c r="I72" s="10" t="s">
        <v>81</v>
      </c>
      <c r="J72" s="10"/>
      <c r="K72" s="10">
        <f t="shared" si="8"/>
        <v>11.037000000000001</v>
      </c>
      <c r="L72" s="10"/>
      <c r="M72" s="10"/>
      <c r="N72" s="10"/>
      <c r="O72" s="10"/>
      <c r="P72" s="10">
        <f t="shared" si="9"/>
        <v>2.2074000000000003</v>
      </c>
      <c r="Q72" s="12"/>
      <c r="R72" s="12"/>
      <c r="S72" s="10"/>
      <c r="T72" s="10">
        <f t="shared" si="10"/>
        <v>-5</v>
      </c>
      <c r="U72" s="10">
        <f t="shared" si="11"/>
        <v>-5</v>
      </c>
      <c r="V72" s="10">
        <v>8.3216000000000001</v>
      </c>
      <c r="W72" s="10"/>
      <c r="X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9"/>
      <c r="AA73" s="29"/>
      <c r="AB73" s="29"/>
      <c r="AC73" s="2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9"/>
      <c r="AA74" s="29"/>
      <c r="AB74" s="29"/>
      <c r="AC74" s="2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9"/>
      <c r="AA75" s="29"/>
      <c r="AB75" s="29"/>
      <c r="AC75" s="2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9"/>
      <c r="AA76" s="29"/>
      <c r="AB76" s="29"/>
      <c r="AC76" s="2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9"/>
      <c r="AA77" s="29"/>
      <c r="AB77" s="29"/>
      <c r="AC77" s="2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9"/>
      <c r="AA78" s="29"/>
      <c r="AB78" s="29"/>
      <c r="AC78" s="2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9"/>
      <c r="AA79" s="29"/>
      <c r="AB79" s="29"/>
      <c r="AC79" s="2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9"/>
      <c r="AA80" s="29"/>
      <c r="AB80" s="29"/>
      <c r="AC80" s="2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9"/>
      <c r="AA81" s="29"/>
      <c r="AB81" s="29"/>
      <c r="AC81" s="2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9"/>
      <c r="AA82" s="29"/>
      <c r="AB82" s="29"/>
      <c r="AC82" s="2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9"/>
      <c r="AA83" s="29"/>
      <c r="AB83" s="29"/>
      <c r="AC83" s="2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9"/>
      <c r="AA84" s="29"/>
      <c r="AB84" s="29"/>
      <c r="AC84" s="2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9"/>
      <c r="AA85" s="29"/>
      <c r="AB85" s="29"/>
      <c r="AC85" s="2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9"/>
      <c r="AA86" s="29"/>
      <c r="AB86" s="29"/>
      <c r="AC86" s="2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9"/>
      <c r="AA87" s="29"/>
      <c r="AB87" s="29"/>
      <c r="AC87" s="2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9"/>
      <c r="AA88" s="29"/>
      <c r="AB88" s="29"/>
      <c r="AC88" s="2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9"/>
      <c r="AA89" s="29"/>
      <c r="AB89" s="29"/>
      <c r="AC89" s="2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9"/>
      <c r="AA90" s="29"/>
      <c r="AB90" s="29"/>
      <c r="AC90" s="2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9"/>
      <c r="AA91" s="29"/>
      <c r="AB91" s="29"/>
      <c r="AC91" s="2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9"/>
      <c r="AA92" s="29"/>
      <c r="AB92" s="29"/>
      <c r="AC92" s="2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9"/>
      <c r="AA93" s="29"/>
      <c r="AB93" s="29"/>
      <c r="AC93" s="2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9"/>
      <c r="AA94" s="29"/>
      <c r="AB94" s="29"/>
      <c r="AC94" s="2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9"/>
      <c r="AA95" s="29"/>
      <c r="AB95" s="29"/>
      <c r="AC95" s="2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9"/>
      <c r="AA96" s="29"/>
      <c r="AB96" s="29"/>
      <c r="AC96" s="2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9"/>
      <c r="AA97" s="29"/>
      <c r="AB97" s="29"/>
      <c r="AC97" s="2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9"/>
      <c r="AA98" s="29"/>
      <c r="AB98" s="29"/>
      <c r="AC98" s="2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9"/>
      <c r="AA99" s="29"/>
      <c r="AB99" s="29"/>
      <c r="AC99" s="2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9"/>
      <c r="AA100" s="29"/>
      <c r="AB100" s="29"/>
      <c r="AC100" s="2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9"/>
      <c r="AA101" s="29"/>
      <c r="AB101" s="29"/>
      <c r="AC101" s="2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9"/>
      <c r="AA102" s="29"/>
      <c r="AB102" s="29"/>
      <c r="AC102" s="2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9"/>
      <c r="AA103" s="29"/>
      <c r="AB103" s="29"/>
      <c r="AC103" s="2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9"/>
      <c r="AA104" s="29"/>
      <c r="AB104" s="29"/>
      <c r="AC104" s="2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9"/>
      <c r="AA105" s="29"/>
      <c r="AB105" s="29"/>
      <c r="AC105" s="2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9"/>
      <c r="AA106" s="29"/>
      <c r="AB106" s="29"/>
      <c r="AC106" s="2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9"/>
      <c r="AA107" s="29"/>
      <c r="AB107" s="29"/>
      <c r="AC107" s="2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9"/>
      <c r="AA108" s="29"/>
      <c r="AB108" s="29"/>
      <c r="AC108" s="2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9"/>
      <c r="AA109" s="29"/>
      <c r="AB109" s="29"/>
      <c r="AC109" s="2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9"/>
      <c r="AA110" s="29"/>
      <c r="AB110" s="29"/>
      <c r="AC110" s="2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9"/>
      <c r="AA111" s="29"/>
      <c r="AB111" s="29"/>
      <c r="AC111" s="2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9"/>
      <c r="AA112" s="29"/>
      <c r="AB112" s="29"/>
      <c r="AC112" s="2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9"/>
      <c r="AA113" s="29"/>
      <c r="AB113" s="29"/>
      <c r="AC113" s="2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9"/>
      <c r="AA114" s="29"/>
      <c r="AB114" s="29"/>
      <c r="AC114" s="2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9"/>
      <c r="AA115" s="29"/>
      <c r="AB115" s="29"/>
      <c r="AC115" s="2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9"/>
      <c r="AA116" s="29"/>
      <c r="AB116" s="29"/>
      <c r="AC116" s="2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9"/>
      <c r="AA117" s="29"/>
      <c r="AB117" s="29"/>
      <c r="AC117" s="2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9"/>
      <c r="AA118" s="29"/>
      <c r="AB118" s="29"/>
      <c r="AC118" s="2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9"/>
      <c r="AA119" s="29"/>
      <c r="AB119" s="29"/>
      <c r="AC119" s="2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9"/>
      <c r="AA120" s="29"/>
      <c r="AB120" s="29"/>
      <c r="AC120" s="2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9"/>
      <c r="AA121" s="29"/>
      <c r="AB121" s="29"/>
      <c r="AC121" s="2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9"/>
      <c r="AA122" s="29"/>
      <c r="AB122" s="29"/>
      <c r="AC122" s="2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9"/>
      <c r="AA123" s="29"/>
      <c r="AB123" s="29"/>
      <c r="AC123" s="2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9"/>
      <c r="AA124" s="29"/>
      <c r="AB124" s="29"/>
      <c r="AC124" s="2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9"/>
      <c r="AA125" s="29"/>
      <c r="AB125" s="29"/>
      <c r="AC125" s="2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9"/>
      <c r="AA126" s="29"/>
      <c r="AB126" s="29"/>
      <c r="AC126" s="2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9"/>
      <c r="AA127" s="29"/>
      <c r="AB127" s="29"/>
      <c r="AC127" s="2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9"/>
      <c r="AA128" s="29"/>
      <c r="AB128" s="29"/>
      <c r="AC128" s="2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9"/>
      <c r="AA129" s="29"/>
      <c r="AB129" s="29"/>
      <c r="AC129" s="2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9"/>
      <c r="AA130" s="29"/>
      <c r="AB130" s="29"/>
      <c r="AC130" s="2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9"/>
      <c r="AA131" s="29"/>
      <c r="AB131" s="29"/>
      <c r="AC131" s="2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9"/>
      <c r="AA132" s="29"/>
      <c r="AB132" s="29"/>
      <c r="AC132" s="2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9"/>
      <c r="AA133" s="29"/>
      <c r="AB133" s="29"/>
      <c r="AC133" s="2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9"/>
      <c r="AA134" s="29"/>
      <c r="AB134" s="29"/>
      <c r="AC134" s="2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9"/>
      <c r="AA135" s="29"/>
      <c r="AB135" s="29"/>
      <c r="AC135" s="2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9"/>
      <c r="AA136" s="29"/>
      <c r="AB136" s="29"/>
      <c r="AC136" s="2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9"/>
      <c r="AA137" s="29"/>
      <c r="AB137" s="29"/>
      <c r="AC137" s="2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9"/>
      <c r="AA138" s="29"/>
      <c r="AB138" s="29"/>
      <c r="AC138" s="2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9"/>
      <c r="AA139" s="29"/>
      <c r="AB139" s="29"/>
      <c r="AC139" s="2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9"/>
      <c r="AA140" s="29"/>
      <c r="AB140" s="29"/>
      <c r="AC140" s="2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9"/>
      <c r="AA141" s="29"/>
      <c r="AB141" s="29"/>
      <c r="AC141" s="2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9"/>
      <c r="AA142" s="29"/>
      <c r="AB142" s="29"/>
      <c r="AC142" s="2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9"/>
      <c r="AA143" s="29"/>
      <c r="AB143" s="29"/>
      <c r="AC143" s="2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9"/>
      <c r="AA144" s="29"/>
      <c r="AB144" s="29"/>
      <c r="AC144" s="2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9"/>
      <c r="AA145" s="29"/>
      <c r="AB145" s="29"/>
      <c r="AC145" s="2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9"/>
      <c r="AA146" s="29"/>
      <c r="AB146" s="29"/>
      <c r="AC146" s="2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9"/>
      <c r="AA147" s="29"/>
      <c r="AB147" s="29"/>
      <c r="AC147" s="2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9"/>
      <c r="AA148" s="29"/>
      <c r="AB148" s="29"/>
      <c r="AC148" s="2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9"/>
      <c r="AA149" s="29"/>
      <c r="AB149" s="29"/>
      <c r="AC149" s="2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9"/>
      <c r="AA150" s="29"/>
      <c r="AB150" s="29"/>
      <c r="AC150" s="2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9"/>
      <c r="AA151" s="29"/>
      <c r="AB151" s="29"/>
      <c r="AC151" s="2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9"/>
      <c r="AA152" s="29"/>
      <c r="AB152" s="29"/>
      <c r="AC152" s="2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9"/>
      <c r="AA153" s="29"/>
      <c r="AB153" s="29"/>
      <c r="AC153" s="2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9"/>
      <c r="AA154" s="29"/>
      <c r="AB154" s="29"/>
      <c r="AC154" s="2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9"/>
      <c r="AA155" s="29"/>
      <c r="AB155" s="29"/>
      <c r="AC155" s="2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9"/>
      <c r="AA156" s="29"/>
      <c r="AB156" s="29"/>
      <c r="AC156" s="2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9"/>
      <c r="AA157" s="29"/>
      <c r="AB157" s="29"/>
      <c r="AC157" s="2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9"/>
      <c r="AA158" s="29"/>
      <c r="AB158" s="29"/>
      <c r="AC158" s="2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9"/>
      <c r="AA159" s="29"/>
      <c r="AB159" s="29"/>
      <c r="AC159" s="2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9"/>
      <c r="AA160" s="29"/>
      <c r="AB160" s="29"/>
      <c r="AC160" s="2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9"/>
      <c r="AA161" s="29"/>
      <c r="AB161" s="29"/>
      <c r="AC161" s="2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9"/>
      <c r="AA162" s="29"/>
      <c r="AB162" s="29"/>
      <c r="AC162" s="2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9"/>
      <c r="AA163" s="29"/>
      <c r="AB163" s="29"/>
      <c r="AC163" s="2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9"/>
      <c r="AA164" s="29"/>
      <c r="AB164" s="29"/>
      <c r="AC164" s="2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9"/>
      <c r="AA165" s="29"/>
      <c r="AB165" s="29"/>
      <c r="AC165" s="2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9"/>
      <c r="AA166" s="29"/>
      <c r="AB166" s="29"/>
      <c r="AC166" s="2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9"/>
      <c r="AA167" s="29"/>
      <c r="AB167" s="29"/>
      <c r="AC167" s="2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9"/>
      <c r="AA168" s="29"/>
      <c r="AB168" s="29"/>
      <c r="AC168" s="2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9"/>
      <c r="AA169" s="29"/>
      <c r="AB169" s="29"/>
      <c r="AC169" s="2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9"/>
      <c r="AA170" s="29"/>
      <c r="AB170" s="29"/>
      <c r="AC170" s="2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9"/>
      <c r="AA171" s="29"/>
      <c r="AB171" s="29"/>
      <c r="AC171" s="2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9"/>
      <c r="AA172" s="29"/>
      <c r="AB172" s="29"/>
      <c r="AC172" s="2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9"/>
      <c r="AA173" s="29"/>
      <c r="AB173" s="29"/>
      <c r="AC173" s="2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9"/>
      <c r="AA174" s="29"/>
      <c r="AB174" s="29"/>
      <c r="AC174" s="2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9"/>
      <c r="AA175" s="29"/>
      <c r="AB175" s="29"/>
      <c r="AC175" s="2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9"/>
      <c r="AA176" s="29"/>
      <c r="AB176" s="29"/>
      <c r="AC176" s="2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9"/>
      <c r="AA177" s="29"/>
      <c r="AB177" s="29"/>
      <c r="AC177" s="2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9"/>
      <c r="AA178" s="29"/>
      <c r="AB178" s="29"/>
      <c r="AC178" s="2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9"/>
      <c r="AA179" s="29"/>
      <c r="AB179" s="29"/>
      <c r="AC179" s="2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9"/>
      <c r="AA180" s="29"/>
      <c r="AB180" s="29"/>
      <c r="AC180" s="2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9"/>
      <c r="AA181" s="29"/>
      <c r="AB181" s="29"/>
      <c r="AC181" s="2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9"/>
      <c r="AA182" s="29"/>
      <c r="AB182" s="29"/>
      <c r="AC182" s="2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9"/>
      <c r="AA183" s="29"/>
      <c r="AB183" s="29"/>
      <c r="AC183" s="2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9"/>
      <c r="AA184" s="29"/>
      <c r="AB184" s="29"/>
      <c r="AC184" s="2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9"/>
      <c r="AA185" s="29"/>
      <c r="AB185" s="29"/>
      <c r="AC185" s="2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9"/>
      <c r="AA186" s="29"/>
      <c r="AB186" s="29"/>
      <c r="AC186" s="2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9"/>
      <c r="AA187" s="29"/>
      <c r="AB187" s="29"/>
      <c r="AC187" s="2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9"/>
      <c r="AA188" s="29"/>
      <c r="AB188" s="29"/>
      <c r="AC188" s="2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9"/>
      <c r="AA189" s="29"/>
      <c r="AB189" s="29"/>
      <c r="AC189" s="2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9"/>
      <c r="AA190" s="29"/>
      <c r="AB190" s="29"/>
      <c r="AC190" s="2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9"/>
      <c r="AA191" s="29"/>
      <c r="AB191" s="29"/>
      <c r="AC191" s="2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9"/>
      <c r="AA192" s="29"/>
      <c r="AB192" s="29"/>
      <c r="AC192" s="2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9"/>
      <c r="AA193" s="29"/>
      <c r="AB193" s="29"/>
      <c r="AC193" s="2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9"/>
      <c r="AA194" s="29"/>
      <c r="AB194" s="29"/>
      <c r="AC194" s="2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9"/>
      <c r="AA195" s="29"/>
      <c r="AB195" s="29"/>
      <c r="AC195" s="2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9"/>
      <c r="AA196" s="29"/>
      <c r="AB196" s="29"/>
      <c r="AC196" s="2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9"/>
      <c r="AA197" s="29"/>
      <c r="AB197" s="29"/>
      <c r="AC197" s="2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9"/>
      <c r="AA198" s="29"/>
      <c r="AB198" s="29"/>
      <c r="AC198" s="2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9"/>
      <c r="AA199" s="29"/>
      <c r="AB199" s="29"/>
      <c r="AC199" s="2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9"/>
      <c r="AA200" s="29"/>
      <c r="AB200" s="29"/>
      <c r="AC200" s="2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9"/>
      <c r="AA201" s="29"/>
      <c r="AB201" s="29"/>
      <c r="AC201" s="2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9"/>
      <c r="AA202" s="29"/>
      <c r="AB202" s="29"/>
      <c r="AC202" s="2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9"/>
      <c r="AA203" s="29"/>
      <c r="AB203" s="29"/>
      <c r="AC203" s="2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9"/>
      <c r="AA204" s="29"/>
      <c r="AB204" s="29"/>
      <c r="AC204" s="2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9"/>
      <c r="AA205" s="29"/>
      <c r="AB205" s="29"/>
      <c r="AC205" s="2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9"/>
      <c r="AA206" s="29"/>
      <c r="AB206" s="29"/>
      <c r="AC206" s="2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9"/>
      <c r="AA207" s="29"/>
      <c r="AB207" s="29"/>
      <c r="AC207" s="2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9"/>
      <c r="AA208" s="29"/>
      <c r="AB208" s="29"/>
      <c r="AC208" s="2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9"/>
      <c r="AA209" s="29"/>
      <c r="AB209" s="29"/>
      <c r="AC209" s="2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9"/>
      <c r="AA210" s="29"/>
      <c r="AB210" s="29"/>
      <c r="AC210" s="2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9"/>
      <c r="AA211" s="29"/>
      <c r="AB211" s="29"/>
      <c r="AC211" s="2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9"/>
      <c r="AA212" s="29"/>
      <c r="AB212" s="29"/>
      <c r="AC212" s="2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9"/>
      <c r="AA213" s="29"/>
      <c r="AB213" s="29"/>
      <c r="AC213" s="2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9"/>
      <c r="AA214" s="29"/>
      <c r="AB214" s="29"/>
      <c r="AC214" s="2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9"/>
      <c r="AA215" s="29"/>
      <c r="AB215" s="29"/>
      <c r="AC215" s="2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9"/>
      <c r="AA216" s="29"/>
      <c r="AB216" s="29"/>
      <c r="AC216" s="2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9"/>
      <c r="AA217" s="29"/>
      <c r="AB217" s="29"/>
      <c r="AC217" s="2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9"/>
      <c r="AA218" s="29"/>
      <c r="AB218" s="29"/>
      <c r="AC218" s="2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9"/>
      <c r="AA219" s="29"/>
      <c r="AB219" s="29"/>
      <c r="AC219" s="2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9"/>
      <c r="AA220" s="29"/>
      <c r="AB220" s="29"/>
      <c r="AC220" s="2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9"/>
      <c r="AA221" s="29"/>
      <c r="AB221" s="29"/>
      <c r="AC221" s="2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9"/>
      <c r="AA222" s="29"/>
      <c r="AB222" s="29"/>
      <c r="AC222" s="2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9"/>
      <c r="AA223" s="29"/>
      <c r="AB223" s="29"/>
      <c r="AC223" s="2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9"/>
      <c r="AA224" s="29"/>
      <c r="AB224" s="29"/>
      <c r="AC224" s="2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9"/>
      <c r="AA225" s="29"/>
      <c r="AB225" s="29"/>
      <c r="AC225" s="2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9"/>
      <c r="AA226" s="29"/>
      <c r="AB226" s="29"/>
      <c r="AC226" s="2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9"/>
      <c r="AA227" s="29"/>
      <c r="AB227" s="29"/>
      <c r="AC227" s="2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9"/>
      <c r="AA228" s="29"/>
      <c r="AB228" s="29"/>
      <c r="AC228" s="2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9"/>
      <c r="AA229" s="29"/>
      <c r="AB229" s="29"/>
      <c r="AC229" s="2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9"/>
      <c r="AA230" s="29"/>
      <c r="AB230" s="29"/>
      <c r="AC230" s="2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9"/>
      <c r="AA231" s="29"/>
      <c r="AB231" s="29"/>
      <c r="AC231" s="2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9"/>
      <c r="AA232" s="29"/>
      <c r="AB232" s="29"/>
      <c r="AC232" s="2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9"/>
      <c r="AA233" s="29"/>
      <c r="AB233" s="29"/>
      <c r="AC233" s="2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9"/>
      <c r="AA234" s="29"/>
      <c r="AB234" s="29"/>
      <c r="AC234" s="2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9"/>
      <c r="AA235" s="29"/>
      <c r="AB235" s="29"/>
      <c r="AC235" s="2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9"/>
      <c r="AA236" s="29"/>
      <c r="AB236" s="29"/>
      <c r="AC236" s="2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9"/>
      <c r="AA237" s="29"/>
      <c r="AB237" s="29"/>
      <c r="AC237" s="2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9"/>
      <c r="AA238" s="29"/>
      <c r="AB238" s="29"/>
      <c r="AC238" s="2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9"/>
      <c r="AA239" s="29"/>
      <c r="AB239" s="29"/>
      <c r="AC239" s="2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9"/>
      <c r="AA240" s="29"/>
      <c r="AB240" s="29"/>
      <c r="AC240" s="2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9"/>
      <c r="AA241" s="29"/>
      <c r="AB241" s="29"/>
      <c r="AC241" s="2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9"/>
      <c r="AA242" s="29"/>
      <c r="AB242" s="29"/>
      <c r="AC242" s="2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9"/>
      <c r="AA243" s="29"/>
      <c r="AB243" s="29"/>
      <c r="AC243" s="2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9"/>
      <c r="AA244" s="29"/>
      <c r="AB244" s="29"/>
      <c r="AC244" s="2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9"/>
      <c r="AA245" s="29"/>
      <c r="AB245" s="29"/>
      <c r="AC245" s="2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9"/>
      <c r="AA246" s="29"/>
      <c r="AB246" s="29"/>
      <c r="AC246" s="2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9"/>
      <c r="AA247" s="29"/>
      <c r="AB247" s="29"/>
      <c r="AC247" s="2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9"/>
      <c r="AA248" s="29"/>
      <c r="AB248" s="29"/>
      <c r="AC248" s="2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9"/>
      <c r="AA249" s="29"/>
      <c r="AB249" s="29"/>
      <c r="AC249" s="2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9"/>
      <c r="AA250" s="29"/>
      <c r="AB250" s="29"/>
      <c r="AC250" s="2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9"/>
      <c r="AA251" s="29"/>
      <c r="AB251" s="29"/>
      <c r="AC251" s="2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9"/>
      <c r="AA252" s="29"/>
      <c r="AB252" s="29"/>
      <c r="AC252" s="2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9"/>
      <c r="AA253" s="29"/>
      <c r="AB253" s="29"/>
      <c r="AC253" s="2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9"/>
      <c r="AA254" s="29"/>
      <c r="AB254" s="29"/>
      <c r="AC254" s="2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9"/>
      <c r="AA255" s="29"/>
      <c r="AB255" s="29"/>
      <c r="AC255" s="2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9"/>
      <c r="AA256" s="29"/>
      <c r="AB256" s="29"/>
      <c r="AC256" s="2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9"/>
      <c r="AA257" s="29"/>
      <c r="AB257" s="29"/>
      <c r="AC257" s="2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9"/>
      <c r="AA258" s="29"/>
      <c r="AB258" s="29"/>
      <c r="AC258" s="2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9"/>
      <c r="AA259" s="29"/>
      <c r="AB259" s="29"/>
      <c r="AC259" s="2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9"/>
      <c r="AA260" s="29"/>
      <c r="AB260" s="29"/>
      <c r="AC260" s="2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9"/>
      <c r="AA261" s="29"/>
      <c r="AB261" s="29"/>
      <c r="AC261" s="2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9"/>
      <c r="AA262" s="29"/>
      <c r="AB262" s="29"/>
      <c r="AC262" s="2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9"/>
      <c r="AA263" s="29"/>
      <c r="AB263" s="29"/>
      <c r="AC263" s="2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9"/>
      <c r="AA264" s="29"/>
      <c r="AB264" s="29"/>
      <c r="AC264" s="2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9"/>
      <c r="AA265" s="29"/>
      <c r="AB265" s="29"/>
      <c r="AC265" s="2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9"/>
      <c r="AA266" s="29"/>
      <c r="AB266" s="29"/>
      <c r="AC266" s="2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9"/>
      <c r="AA267" s="29"/>
      <c r="AB267" s="29"/>
      <c r="AC267" s="2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9"/>
      <c r="AA268" s="29"/>
      <c r="AB268" s="29"/>
      <c r="AC268" s="2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9"/>
      <c r="AA269" s="29"/>
      <c r="AB269" s="29"/>
      <c r="AC269" s="2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9"/>
      <c r="AA270" s="29"/>
      <c r="AB270" s="29"/>
      <c r="AC270" s="2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9"/>
      <c r="AA271" s="29"/>
      <c r="AB271" s="29"/>
      <c r="AC271" s="2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9"/>
      <c r="AA272" s="29"/>
      <c r="AB272" s="29"/>
      <c r="AC272" s="2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9"/>
      <c r="AA273" s="29"/>
      <c r="AB273" s="29"/>
      <c r="AC273" s="2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9"/>
      <c r="AA274" s="29"/>
      <c r="AB274" s="29"/>
      <c r="AC274" s="2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9"/>
      <c r="AA275" s="29"/>
      <c r="AB275" s="29"/>
      <c r="AC275" s="2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9"/>
      <c r="AA276" s="29"/>
      <c r="AB276" s="29"/>
      <c r="AC276" s="2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9"/>
      <c r="AA277" s="29"/>
      <c r="AB277" s="29"/>
      <c r="AC277" s="2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9"/>
      <c r="AA278" s="29"/>
      <c r="AB278" s="29"/>
      <c r="AC278" s="2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9"/>
      <c r="AA279" s="29"/>
      <c r="AB279" s="29"/>
      <c r="AC279" s="2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9"/>
      <c r="AA280" s="29"/>
      <c r="AB280" s="29"/>
      <c r="AC280" s="2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9"/>
      <c r="AA281" s="29"/>
      <c r="AB281" s="29"/>
      <c r="AC281" s="2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9"/>
      <c r="AA282" s="29"/>
      <c r="AB282" s="29"/>
      <c r="AC282" s="2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9"/>
      <c r="AA283" s="29"/>
      <c r="AB283" s="29"/>
      <c r="AC283" s="2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9"/>
      <c r="AA284" s="29"/>
      <c r="AB284" s="29"/>
      <c r="AC284" s="2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9"/>
      <c r="AA285" s="29"/>
      <c r="AB285" s="29"/>
      <c r="AC285" s="2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9"/>
      <c r="AA286" s="29"/>
      <c r="AB286" s="29"/>
      <c r="AC286" s="2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9"/>
      <c r="AA287" s="29"/>
      <c r="AB287" s="29"/>
      <c r="AC287" s="2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9"/>
      <c r="AA288" s="29"/>
      <c r="AB288" s="29"/>
      <c r="AC288" s="2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9"/>
      <c r="AA289" s="29"/>
      <c r="AB289" s="29"/>
      <c r="AC289" s="2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9"/>
      <c r="AA290" s="29"/>
      <c r="AB290" s="29"/>
      <c r="AC290" s="2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9"/>
      <c r="AA291" s="29"/>
      <c r="AB291" s="29"/>
      <c r="AC291" s="2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9"/>
      <c r="AA292" s="29"/>
      <c r="AB292" s="29"/>
      <c r="AC292" s="2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9"/>
      <c r="AA293" s="29"/>
      <c r="AB293" s="29"/>
      <c r="AC293" s="2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9"/>
      <c r="AA294" s="29"/>
      <c r="AB294" s="29"/>
      <c r="AC294" s="2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9"/>
      <c r="AA295" s="29"/>
      <c r="AB295" s="29"/>
      <c r="AC295" s="2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9"/>
      <c r="AA296" s="29"/>
      <c r="AB296" s="29"/>
      <c r="AC296" s="2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9"/>
      <c r="AA297" s="29"/>
      <c r="AB297" s="29"/>
      <c r="AC297" s="2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9"/>
      <c r="AA298" s="29"/>
      <c r="AB298" s="29"/>
      <c r="AC298" s="2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9"/>
      <c r="AA299" s="29"/>
      <c r="AB299" s="29"/>
      <c r="AC299" s="2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9"/>
      <c r="AA300" s="29"/>
      <c r="AB300" s="29"/>
      <c r="AC300" s="2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9"/>
      <c r="AA301" s="29"/>
      <c r="AB301" s="29"/>
      <c r="AC301" s="2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9"/>
      <c r="AA302" s="29"/>
      <c r="AB302" s="29"/>
      <c r="AC302" s="2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9"/>
      <c r="AA303" s="29"/>
      <c r="AB303" s="29"/>
      <c r="AC303" s="2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9"/>
      <c r="AA304" s="29"/>
      <c r="AB304" s="29"/>
      <c r="AC304" s="2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9"/>
      <c r="AA305" s="29"/>
      <c r="AB305" s="29"/>
      <c r="AC305" s="2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9"/>
      <c r="AA306" s="29"/>
      <c r="AB306" s="29"/>
      <c r="AC306" s="2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9"/>
      <c r="AA307" s="29"/>
      <c r="AB307" s="29"/>
      <c r="AC307" s="2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9"/>
      <c r="AA308" s="29"/>
      <c r="AB308" s="29"/>
      <c r="AC308" s="2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9"/>
      <c r="AA309" s="29"/>
      <c r="AB309" s="29"/>
      <c r="AC309" s="2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9"/>
      <c r="AA310" s="29"/>
      <c r="AB310" s="29"/>
      <c r="AC310" s="2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9"/>
      <c r="AA311" s="29"/>
      <c r="AB311" s="29"/>
      <c r="AC311" s="2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9"/>
      <c r="AA312" s="29"/>
      <c r="AB312" s="29"/>
      <c r="AC312" s="2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9"/>
      <c r="AA313" s="29"/>
      <c r="AB313" s="29"/>
      <c r="AC313" s="2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9"/>
      <c r="AA314" s="29"/>
      <c r="AB314" s="29"/>
      <c r="AC314" s="2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9"/>
      <c r="AA315" s="29"/>
      <c r="AB315" s="29"/>
      <c r="AC315" s="2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9"/>
      <c r="AA316" s="29"/>
      <c r="AB316" s="29"/>
      <c r="AC316" s="2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9"/>
      <c r="AA317" s="29"/>
      <c r="AB317" s="29"/>
      <c r="AC317" s="2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9"/>
      <c r="AA318" s="29"/>
      <c r="AB318" s="29"/>
      <c r="AC318" s="2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9"/>
      <c r="AA319" s="29"/>
      <c r="AB319" s="29"/>
      <c r="AC319" s="2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9"/>
      <c r="AA320" s="29"/>
      <c r="AB320" s="29"/>
      <c r="AC320" s="2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9"/>
      <c r="AA321" s="29"/>
      <c r="AB321" s="29"/>
      <c r="AC321" s="2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9"/>
      <c r="AA322" s="29"/>
      <c r="AB322" s="29"/>
      <c r="AC322" s="2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9"/>
      <c r="AA323" s="29"/>
      <c r="AB323" s="29"/>
      <c r="AC323" s="2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9"/>
      <c r="AA324" s="29"/>
      <c r="AB324" s="29"/>
      <c r="AC324" s="2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9"/>
      <c r="AA325" s="29"/>
      <c r="AB325" s="29"/>
      <c r="AC325" s="2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9"/>
      <c r="AA326" s="29"/>
      <c r="AB326" s="29"/>
      <c r="AC326" s="2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9"/>
      <c r="AA327" s="29"/>
      <c r="AB327" s="29"/>
      <c r="AC327" s="2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9"/>
      <c r="AA328" s="29"/>
      <c r="AB328" s="29"/>
      <c r="AC328" s="2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9"/>
      <c r="AA329" s="29"/>
      <c r="AB329" s="29"/>
      <c r="AC329" s="2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9"/>
      <c r="AA330" s="29"/>
      <c r="AB330" s="29"/>
      <c r="AC330" s="2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9"/>
      <c r="AA331" s="29"/>
      <c r="AB331" s="29"/>
      <c r="AC331" s="2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9"/>
      <c r="AA332" s="29"/>
      <c r="AB332" s="29"/>
      <c r="AC332" s="2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9"/>
      <c r="AA333" s="29"/>
      <c r="AB333" s="29"/>
      <c r="AC333" s="2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9"/>
      <c r="AA334" s="29"/>
      <c r="AB334" s="29"/>
      <c r="AC334" s="2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9"/>
      <c r="AA335" s="29"/>
      <c r="AB335" s="29"/>
      <c r="AC335" s="2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9"/>
      <c r="AA336" s="29"/>
      <c r="AB336" s="29"/>
      <c r="AC336" s="2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9"/>
      <c r="AA337" s="29"/>
      <c r="AB337" s="29"/>
      <c r="AC337" s="2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9"/>
      <c r="AA338" s="29"/>
      <c r="AB338" s="29"/>
      <c r="AC338" s="2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9"/>
      <c r="AA339" s="29"/>
      <c r="AB339" s="29"/>
      <c r="AC339" s="2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9"/>
      <c r="AA340" s="29"/>
      <c r="AB340" s="29"/>
      <c r="AC340" s="2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9"/>
      <c r="AA341" s="29"/>
      <c r="AB341" s="29"/>
      <c r="AC341" s="2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9"/>
      <c r="AA342" s="29"/>
      <c r="AB342" s="29"/>
      <c r="AC342" s="2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9"/>
      <c r="AA343" s="29"/>
      <c r="AB343" s="29"/>
      <c r="AC343" s="2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9"/>
      <c r="AA344" s="29"/>
      <c r="AB344" s="29"/>
      <c r="AC344" s="2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9"/>
      <c r="AA345" s="29"/>
      <c r="AB345" s="29"/>
      <c r="AC345" s="2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9"/>
      <c r="AA346" s="29"/>
      <c r="AB346" s="29"/>
      <c r="AC346" s="2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9"/>
      <c r="AA347" s="29"/>
      <c r="AB347" s="29"/>
      <c r="AC347" s="2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9"/>
      <c r="AA348" s="29"/>
      <c r="AB348" s="29"/>
      <c r="AC348" s="2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9"/>
      <c r="AA349" s="29"/>
      <c r="AB349" s="29"/>
      <c r="AC349" s="2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9"/>
      <c r="AA350" s="29"/>
      <c r="AB350" s="29"/>
      <c r="AC350" s="2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9"/>
      <c r="AA351" s="29"/>
      <c r="AB351" s="29"/>
      <c r="AC351" s="2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9"/>
      <c r="AA352" s="29"/>
      <c r="AB352" s="29"/>
      <c r="AC352" s="2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9"/>
      <c r="AA353" s="29"/>
      <c r="AB353" s="29"/>
      <c r="AC353" s="2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9"/>
      <c r="AA354" s="29"/>
      <c r="AB354" s="29"/>
      <c r="AC354" s="2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9"/>
      <c r="AA355" s="29"/>
      <c r="AB355" s="29"/>
      <c r="AC355" s="2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9"/>
      <c r="AA356" s="29"/>
      <c r="AB356" s="29"/>
      <c r="AC356" s="2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9"/>
      <c r="AA357" s="29"/>
      <c r="AB357" s="29"/>
      <c r="AC357" s="2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9"/>
      <c r="AA358" s="29"/>
      <c r="AB358" s="29"/>
      <c r="AC358" s="2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9"/>
      <c r="AA359" s="29"/>
      <c r="AB359" s="29"/>
      <c r="AC359" s="2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9"/>
      <c r="AA360" s="29"/>
      <c r="AB360" s="29"/>
      <c r="AC360" s="2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9"/>
      <c r="AA361" s="29"/>
      <c r="AB361" s="29"/>
      <c r="AC361" s="2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9"/>
      <c r="AA362" s="29"/>
      <c r="AB362" s="29"/>
      <c r="AC362" s="2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9"/>
      <c r="AA363" s="29"/>
      <c r="AB363" s="29"/>
      <c r="AC363" s="2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9"/>
      <c r="AA364" s="29"/>
      <c r="AB364" s="29"/>
      <c r="AC364" s="2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9"/>
      <c r="AA365" s="29"/>
      <c r="AB365" s="29"/>
      <c r="AC365" s="2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9"/>
      <c r="AA366" s="29"/>
      <c r="AB366" s="29"/>
      <c r="AC366" s="2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9"/>
      <c r="AA367" s="29"/>
      <c r="AB367" s="29"/>
      <c r="AC367" s="2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9"/>
      <c r="AA368" s="29"/>
      <c r="AB368" s="29"/>
      <c r="AC368" s="2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9"/>
      <c r="AA369" s="29"/>
      <c r="AB369" s="29"/>
      <c r="AC369" s="2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9"/>
      <c r="AA370" s="29"/>
      <c r="AB370" s="29"/>
      <c r="AC370" s="2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9"/>
      <c r="AA371" s="29"/>
      <c r="AB371" s="29"/>
      <c r="AC371" s="2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9"/>
      <c r="AA372" s="29"/>
      <c r="AB372" s="29"/>
      <c r="AC372" s="2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9"/>
      <c r="AA373" s="29"/>
      <c r="AB373" s="29"/>
      <c r="AC373" s="2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9"/>
      <c r="AA374" s="29"/>
      <c r="AB374" s="29"/>
      <c r="AC374" s="2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9"/>
      <c r="AA375" s="29"/>
      <c r="AB375" s="29"/>
      <c r="AC375" s="2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9"/>
      <c r="AA376" s="29"/>
      <c r="AB376" s="29"/>
      <c r="AC376" s="2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9"/>
      <c r="AA377" s="29"/>
      <c r="AB377" s="29"/>
      <c r="AC377" s="2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9"/>
      <c r="AA378" s="29"/>
      <c r="AB378" s="29"/>
      <c r="AC378" s="2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9"/>
      <c r="AA379" s="29"/>
      <c r="AB379" s="29"/>
      <c r="AC379" s="2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9"/>
      <c r="AA380" s="29"/>
      <c r="AB380" s="29"/>
      <c r="AC380" s="2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9"/>
      <c r="AA381" s="29"/>
      <c r="AB381" s="29"/>
      <c r="AC381" s="2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9"/>
      <c r="AA382" s="29"/>
      <c r="AB382" s="29"/>
      <c r="AC382" s="2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9"/>
      <c r="AA383" s="29"/>
      <c r="AB383" s="29"/>
      <c r="AC383" s="2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9"/>
      <c r="AA384" s="29"/>
      <c r="AB384" s="29"/>
      <c r="AC384" s="2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9"/>
      <c r="AA385" s="29"/>
      <c r="AB385" s="29"/>
      <c r="AC385" s="2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9"/>
      <c r="AA386" s="29"/>
      <c r="AB386" s="29"/>
      <c r="AC386" s="2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9"/>
      <c r="AA387" s="29"/>
      <c r="AB387" s="29"/>
      <c r="AC387" s="2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9"/>
      <c r="AA388" s="29"/>
      <c r="AB388" s="29"/>
      <c r="AC388" s="2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9"/>
      <c r="AA389" s="29"/>
      <c r="AB389" s="29"/>
      <c r="AC389" s="2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9"/>
      <c r="AA390" s="29"/>
      <c r="AB390" s="29"/>
      <c r="AC390" s="2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9"/>
      <c r="AA391" s="29"/>
      <c r="AB391" s="29"/>
      <c r="AC391" s="2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9"/>
      <c r="AA392" s="29"/>
      <c r="AB392" s="29"/>
      <c r="AC392" s="2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9"/>
      <c r="AA393" s="29"/>
      <c r="AB393" s="29"/>
      <c r="AC393" s="2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9"/>
      <c r="AA394" s="29"/>
      <c r="AB394" s="29"/>
      <c r="AC394" s="2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9"/>
      <c r="AA395" s="29"/>
      <c r="AB395" s="29"/>
      <c r="AC395" s="2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9"/>
      <c r="AA396" s="29"/>
      <c r="AB396" s="29"/>
      <c r="AC396" s="2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9"/>
      <c r="AA397" s="29"/>
      <c r="AB397" s="29"/>
      <c r="AC397" s="2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9"/>
      <c r="AA398" s="29"/>
      <c r="AB398" s="29"/>
      <c r="AC398" s="2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9"/>
      <c r="AA399" s="29"/>
      <c r="AB399" s="29"/>
      <c r="AC399" s="2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9"/>
      <c r="AA400" s="29"/>
      <c r="AB400" s="29"/>
      <c r="AC400" s="2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9"/>
      <c r="AA401" s="29"/>
      <c r="AB401" s="29"/>
      <c r="AC401" s="2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9"/>
      <c r="AA402" s="29"/>
      <c r="AB402" s="29"/>
      <c r="AC402" s="2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9"/>
      <c r="AA403" s="29"/>
      <c r="AB403" s="29"/>
      <c r="AC403" s="2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9"/>
      <c r="AA404" s="29"/>
      <c r="AB404" s="29"/>
      <c r="AC404" s="2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9"/>
      <c r="AA405" s="29"/>
      <c r="AB405" s="29"/>
      <c r="AC405" s="2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9"/>
      <c r="AA406" s="29"/>
      <c r="AB406" s="29"/>
      <c r="AC406" s="2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9"/>
      <c r="AA407" s="29"/>
      <c r="AB407" s="29"/>
      <c r="AC407" s="2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9"/>
      <c r="AA408" s="29"/>
      <c r="AB408" s="29"/>
      <c r="AC408" s="2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9"/>
      <c r="AA409" s="29"/>
      <c r="AB409" s="29"/>
      <c r="AC409" s="2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9"/>
      <c r="AA410" s="29"/>
      <c r="AB410" s="29"/>
      <c r="AC410" s="2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9"/>
      <c r="AA411" s="29"/>
      <c r="AB411" s="29"/>
      <c r="AC411" s="2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9"/>
      <c r="AA412" s="29"/>
      <c r="AB412" s="29"/>
      <c r="AC412" s="2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9"/>
      <c r="AA413" s="29"/>
      <c r="AB413" s="29"/>
      <c r="AC413" s="2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9"/>
      <c r="AA414" s="29"/>
      <c r="AB414" s="29"/>
      <c r="AC414" s="2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9"/>
      <c r="AA415" s="29"/>
      <c r="AB415" s="29"/>
      <c r="AC415" s="2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9"/>
      <c r="AA416" s="29"/>
      <c r="AB416" s="29"/>
      <c r="AC416" s="2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9"/>
      <c r="AA417" s="29"/>
      <c r="AB417" s="29"/>
      <c r="AC417" s="2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9"/>
      <c r="AA418" s="29"/>
      <c r="AB418" s="29"/>
      <c r="AC418" s="2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9"/>
      <c r="AA419" s="29"/>
      <c r="AB419" s="29"/>
      <c r="AC419" s="2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9"/>
      <c r="AA420" s="29"/>
      <c r="AB420" s="29"/>
      <c r="AC420" s="2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9"/>
      <c r="AA421" s="29"/>
      <c r="AB421" s="29"/>
      <c r="AC421" s="2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9"/>
      <c r="AA422" s="29"/>
      <c r="AB422" s="29"/>
      <c r="AC422" s="2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9"/>
      <c r="AA423" s="29"/>
      <c r="AB423" s="29"/>
      <c r="AC423" s="2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9"/>
      <c r="AA424" s="29"/>
      <c r="AB424" s="29"/>
      <c r="AC424" s="2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9"/>
      <c r="AA425" s="29"/>
      <c r="AB425" s="29"/>
      <c r="AC425" s="2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9"/>
      <c r="AA426" s="29"/>
      <c r="AB426" s="29"/>
      <c r="AC426" s="2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9"/>
      <c r="AA427" s="29"/>
      <c r="AB427" s="29"/>
      <c r="AC427" s="2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9"/>
      <c r="AA428" s="29"/>
      <c r="AB428" s="29"/>
      <c r="AC428" s="2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9"/>
      <c r="AA429" s="29"/>
      <c r="AB429" s="29"/>
      <c r="AC429" s="2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9"/>
      <c r="AA430" s="29"/>
      <c r="AB430" s="29"/>
      <c r="AC430" s="2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9"/>
      <c r="AA431" s="29"/>
      <c r="AB431" s="29"/>
      <c r="AC431" s="2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9"/>
      <c r="AA432" s="29"/>
      <c r="AB432" s="29"/>
      <c r="AC432" s="2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9"/>
      <c r="AA433" s="29"/>
      <c r="AB433" s="29"/>
      <c r="AC433" s="2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9"/>
      <c r="AA434" s="29"/>
      <c r="AB434" s="29"/>
      <c r="AC434" s="2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9"/>
      <c r="AA435" s="29"/>
      <c r="AB435" s="29"/>
      <c r="AC435" s="2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9"/>
      <c r="AA436" s="29"/>
      <c r="AB436" s="29"/>
      <c r="AC436" s="2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9"/>
      <c r="AA437" s="29"/>
      <c r="AB437" s="29"/>
      <c r="AC437" s="2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9"/>
      <c r="AA438" s="29"/>
      <c r="AB438" s="29"/>
      <c r="AC438" s="2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9"/>
      <c r="AA439" s="29"/>
      <c r="AB439" s="29"/>
      <c r="AC439" s="2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9"/>
      <c r="AA440" s="29"/>
      <c r="AB440" s="29"/>
      <c r="AC440" s="2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9"/>
      <c r="AA441" s="29"/>
      <c r="AB441" s="29"/>
      <c r="AC441" s="2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9"/>
      <c r="AA442" s="29"/>
      <c r="AB442" s="29"/>
      <c r="AC442" s="2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9"/>
      <c r="AA443" s="29"/>
      <c r="AB443" s="29"/>
      <c r="AC443" s="2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9"/>
      <c r="AA444" s="29"/>
      <c r="AB444" s="29"/>
      <c r="AC444" s="2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9"/>
      <c r="AA445" s="29"/>
      <c r="AB445" s="29"/>
      <c r="AC445" s="2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9"/>
      <c r="AA446" s="29"/>
      <c r="AB446" s="29"/>
      <c r="AC446" s="2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9"/>
      <c r="AA447" s="29"/>
      <c r="AB447" s="29"/>
      <c r="AC447" s="2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9"/>
      <c r="AA448" s="29"/>
      <c r="AB448" s="29"/>
      <c r="AC448" s="2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9"/>
      <c r="AA449" s="29"/>
      <c r="AB449" s="29"/>
      <c r="AC449" s="2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9"/>
      <c r="AA450" s="29"/>
      <c r="AB450" s="29"/>
      <c r="AC450" s="2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9"/>
      <c r="AA451" s="29"/>
      <c r="AB451" s="29"/>
      <c r="AC451" s="2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9"/>
      <c r="AA452" s="29"/>
      <c r="AB452" s="29"/>
      <c r="AC452" s="2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9"/>
      <c r="AA453" s="29"/>
      <c r="AB453" s="29"/>
      <c r="AC453" s="2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9"/>
      <c r="AA454" s="29"/>
      <c r="AB454" s="29"/>
      <c r="AC454" s="2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9"/>
      <c r="AA455" s="29"/>
      <c r="AB455" s="29"/>
      <c r="AC455" s="2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9"/>
      <c r="AA456" s="29"/>
      <c r="AB456" s="29"/>
      <c r="AC456" s="2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9"/>
      <c r="AA457" s="29"/>
      <c r="AB457" s="29"/>
      <c r="AC457" s="2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9"/>
      <c r="AA458" s="29"/>
      <c r="AB458" s="29"/>
      <c r="AC458" s="2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9"/>
      <c r="AA459" s="29"/>
      <c r="AB459" s="29"/>
      <c r="AC459" s="2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9"/>
      <c r="AA460" s="29"/>
      <c r="AB460" s="29"/>
      <c r="AC460" s="2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9"/>
      <c r="AA461" s="29"/>
      <c r="AB461" s="29"/>
      <c r="AC461" s="2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9"/>
      <c r="AA462" s="29"/>
      <c r="AB462" s="29"/>
      <c r="AC462" s="2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9"/>
      <c r="AA463" s="29"/>
      <c r="AB463" s="29"/>
      <c r="AC463" s="2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9"/>
      <c r="AA464" s="29"/>
      <c r="AB464" s="29"/>
      <c r="AC464" s="2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9"/>
      <c r="AA465" s="29"/>
      <c r="AB465" s="29"/>
      <c r="AC465" s="2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9"/>
      <c r="AA466" s="29"/>
      <c r="AB466" s="29"/>
      <c r="AC466" s="2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9"/>
      <c r="AA467" s="29"/>
      <c r="AB467" s="29"/>
      <c r="AC467" s="2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9"/>
      <c r="AA468" s="29"/>
      <c r="AB468" s="29"/>
      <c r="AC468" s="2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9"/>
      <c r="AA469" s="29"/>
      <c r="AB469" s="29"/>
      <c r="AC469" s="2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9"/>
      <c r="AA470" s="29"/>
      <c r="AB470" s="29"/>
      <c r="AC470" s="2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9"/>
      <c r="AA471" s="29"/>
      <c r="AB471" s="29"/>
      <c r="AC471" s="2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9"/>
      <c r="AA472" s="29"/>
      <c r="AB472" s="29"/>
      <c r="AC472" s="2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9"/>
      <c r="AA473" s="29"/>
      <c r="AB473" s="29"/>
      <c r="AC473" s="2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9"/>
      <c r="AA474" s="29"/>
      <c r="AB474" s="29"/>
      <c r="AC474" s="2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9"/>
      <c r="AA475" s="29"/>
      <c r="AB475" s="29"/>
      <c r="AC475" s="2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9"/>
      <c r="AA476" s="29"/>
      <c r="AB476" s="29"/>
      <c r="AC476" s="2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9"/>
      <c r="AA477" s="29"/>
      <c r="AB477" s="29"/>
      <c r="AC477" s="2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9"/>
      <c r="AA478" s="29"/>
      <c r="AB478" s="29"/>
      <c r="AC478" s="2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9"/>
      <c r="AA479" s="29"/>
      <c r="AB479" s="29"/>
      <c r="AC479" s="2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9"/>
      <c r="AA480" s="29"/>
      <c r="AB480" s="29"/>
      <c r="AC480" s="2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X72" xr:uid="{A2D2FAEA-71F1-40A8-A65C-B604814F3AB7}"/>
  <mergeCells count="1">
    <mergeCell ref="AE4:AG4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2025-02-20T13:01:49Z</dcterms:created>
  <dcterms:modified xsi:type="dcterms:W3CDTF">2025-02-25T07:07:32Z</dcterms:modified>
</cp:coreProperties>
</file>