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ПОКОМ КИ Ташкент\"/>
    </mc:Choice>
  </mc:AlternateContent>
  <xr:revisionPtr revIDLastSave="0" documentId="13_ncr:1_{02FAE22B-11C6-4F7A-889C-26A83D308F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44" i="1"/>
  <c r="P55" i="1"/>
  <c r="P46" i="1"/>
  <c r="P13" i="1"/>
  <c r="T46" i="1" l="1"/>
  <c r="Y41" i="1"/>
  <c r="Y35" i="1"/>
  <c r="Y33" i="1"/>
  <c r="E45" i="1"/>
  <c r="E44" i="1" s="1"/>
  <c r="K44" i="1" s="1"/>
  <c r="E48" i="1"/>
  <c r="P48" i="1" s="1"/>
  <c r="E47" i="1"/>
  <c r="P47" i="1" s="1"/>
  <c r="E43" i="1"/>
  <c r="K43" i="1" s="1"/>
  <c r="E40" i="1"/>
  <c r="K40" i="1" s="1"/>
  <c r="E39" i="1"/>
  <c r="K39" i="1" s="1"/>
  <c r="E38" i="1"/>
  <c r="K38" i="1" s="1"/>
  <c r="E37" i="1"/>
  <c r="P37" i="1" s="1"/>
  <c r="Q37" i="1" s="1"/>
  <c r="Y37" i="1" s="1"/>
  <c r="E28" i="1"/>
  <c r="K28" i="1" s="1"/>
  <c r="E27" i="1"/>
  <c r="K27" i="1" s="1"/>
  <c r="E26" i="1"/>
  <c r="P26" i="1" s="1"/>
  <c r="U26" i="1" s="1"/>
  <c r="E24" i="1"/>
  <c r="P24" i="1" s="1"/>
  <c r="E22" i="1"/>
  <c r="P22" i="1" s="1"/>
  <c r="U22" i="1" s="1"/>
  <c r="E16" i="1"/>
  <c r="P16" i="1" s="1"/>
  <c r="E7" i="1"/>
  <c r="K7" i="1" s="1"/>
  <c r="P8" i="1"/>
  <c r="P9" i="1"/>
  <c r="U9" i="1" s="1"/>
  <c r="P10" i="1"/>
  <c r="P11" i="1"/>
  <c r="U11" i="1" s="1"/>
  <c r="U13" i="1"/>
  <c r="P14" i="1"/>
  <c r="P15" i="1"/>
  <c r="U15" i="1" s="1"/>
  <c r="P17" i="1"/>
  <c r="Y17" i="1" s="1"/>
  <c r="P18" i="1"/>
  <c r="U18" i="1" s="1"/>
  <c r="P19" i="1"/>
  <c r="Q19" i="1" s="1"/>
  <c r="Y19" i="1" s="1"/>
  <c r="P20" i="1"/>
  <c r="U20" i="1" s="1"/>
  <c r="P21" i="1"/>
  <c r="Q21" i="1" s="1"/>
  <c r="Y21" i="1" s="1"/>
  <c r="P23" i="1"/>
  <c r="U23" i="1" s="1"/>
  <c r="P25" i="1"/>
  <c r="Q25" i="1" s="1"/>
  <c r="Y25" i="1" s="1"/>
  <c r="P29" i="1"/>
  <c r="Q29" i="1" s="1"/>
  <c r="Y29" i="1" s="1"/>
  <c r="P30" i="1"/>
  <c r="P31" i="1"/>
  <c r="U31" i="1" s="1"/>
  <c r="P32" i="1"/>
  <c r="P33" i="1"/>
  <c r="U33" i="1" s="1"/>
  <c r="P34" i="1"/>
  <c r="P35" i="1"/>
  <c r="U35" i="1" s="1"/>
  <c r="P36" i="1"/>
  <c r="P40" i="1"/>
  <c r="P41" i="1"/>
  <c r="U41" i="1" s="1"/>
  <c r="P42" i="1"/>
  <c r="Q42" i="1" s="1"/>
  <c r="U46" i="1"/>
  <c r="P45" i="1"/>
  <c r="P56" i="1"/>
  <c r="U56" i="1" s="1"/>
  <c r="P57" i="1"/>
  <c r="P58" i="1"/>
  <c r="U58" i="1" s="1"/>
  <c r="P59" i="1"/>
  <c r="P60" i="1"/>
  <c r="U60" i="1" s="1"/>
  <c r="P61" i="1"/>
  <c r="P62" i="1"/>
  <c r="U62" i="1" s="1"/>
  <c r="P63" i="1"/>
  <c r="P64" i="1"/>
  <c r="U64" i="1" s="1"/>
  <c r="P65" i="1"/>
  <c r="P66" i="1"/>
  <c r="U66" i="1" s="1"/>
  <c r="P67" i="1"/>
  <c r="P68" i="1"/>
  <c r="U68" i="1" s="1"/>
  <c r="P69" i="1"/>
  <c r="P70" i="1"/>
  <c r="U70" i="1" s="1"/>
  <c r="P71" i="1"/>
  <c r="P49" i="1"/>
  <c r="U49" i="1" s="1"/>
  <c r="P50" i="1"/>
  <c r="P51" i="1"/>
  <c r="P52" i="1"/>
  <c r="P53" i="1"/>
  <c r="U53" i="1" s="1"/>
  <c r="P54" i="1"/>
  <c r="P6" i="1"/>
  <c r="U6" i="1" s="1"/>
  <c r="K55" i="1"/>
  <c r="K54" i="1"/>
  <c r="K53" i="1"/>
  <c r="K52" i="1"/>
  <c r="K51" i="1"/>
  <c r="K50" i="1"/>
  <c r="K49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8" i="1"/>
  <c r="Y46" i="1"/>
  <c r="K46" i="1"/>
  <c r="K42" i="1"/>
  <c r="K41" i="1"/>
  <c r="K36" i="1"/>
  <c r="K35" i="1"/>
  <c r="K34" i="1"/>
  <c r="K33" i="1"/>
  <c r="K32" i="1"/>
  <c r="K31" i="1"/>
  <c r="K30" i="1"/>
  <c r="K29" i="1"/>
  <c r="K25" i="1"/>
  <c r="K23" i="1"/>
  <c r="K21" i="1"/>
  <c r="K20" i="1"/>
  <c r="K19" i="1"/>
  <c r="K18" i="1"/>
  <c r="K17" i="1"/>
  <c r="K15" i="1"/>
  <c r="K14" i="1"/>
  <c r="Y13" i="1"/>
  <c r="K13" i="1"/>
  <c r="K12" i="1"/>
  <c r="K11" i="1"/>
  <c r="Y10" i="1"/>
  <c r="K10" i="1"/>
  <c r="Y9" i="1"/>
  <c r="K9" i="1"/>
  <c r="Y8" i="1"/>
  <c r="K8" i="1"/>
  <c r="Y6" i="1"/>
  <c r="K6" i="1"/>
  <c r="W5" i="1"/>
  <c r="V5" i="1"/>
  <c r="R5" i="1"/>
  <c r="O5" i="1"/>
  <c r="N5" i="1"/>
  <c r="M5" i="1"/>
  <c r="L5" i="1"/>
  <c r="J5" i="1"/>
  <c r="F5" i="1"/>
  <c r="P38" i="1" l="1"/>
  <c r="U38" i="1" s="1"/>
  <c r="Q11" i="1"/>
  <c r="Y11" i="1" s="1"/>
  <c r="T68" i="1"/>
  <c r="T60" i="1"/>
  <c r="U29" i="1"/>
  <c r="Q15" i="1"/>
  <c r="Y15" i="1" s="1"/>
  <c r="T64" i="1"/>
  <c r="T56" i="1"/>
  <c r="Q23" i="1"/>
  <c r="Y23" i="1" s="1"/>
  <c r="Q31" i="1"/>
  <c r="Y31" i="1" s="1"/>
  <c r="U54" i="1"/>
  <c r="Y54" i="1"/>
  <c r="U52" i="1"/>
  <c r="Q52" i="1"/>
  <c r="T52" i="1" s="1"/>
  <c r="U50" i="1"/>
  <c r="Y50" i="1"/>
  <c r="U42" i="1"/>
  <c r="Y42" i="1"/>
  <c r="U40" i="1"/>
  <c r="Q40" i="1"/>
  <c r="U36" i="1"/>
  <c r="U34" i="1"/>
  <c r="Q34" i="1"/>
  <c r="Y34" i="1" s="1"/>
  <c r="U32" i="1"/>
  <c r="Q32" i="1"/>
  <c r="U30" i="1"/>
  <c r="Q30" i="1"/>
  <c r="Y30" i="1" s="1"/>
  <c r="U14" i="1"/>
  <c r="Q14" i="1"/>
  <c r="Y14" i="1" s="1"/>
  <c r="U12" i="1"/>
  <c r="U16" i="1"/>
  <c r="Q16" i="1"/>
  <c r="U24" i="1"/>
  <c r="U48" i="1"/>
  <c r="Q48" i="1"/>
  <c r="T6" i="1"/>
  <c r="T55" i="1"/>
  <c r="T70" i="1"/>
  <c r="T66" i="1"/>
  <c r="T62" i="1"/>
  <c r="T58" i="1"/>
  <c r="U55" i="1"/>
  <c r="U51" i="1"/>
  <c r="U47" i="1"/>
  <c r="Q18" i="1"/>
  <c r="Q22" i="1"/>
  <c r="Q26" i="1"/>
  <c r="Q38" i="1"/>
  <c r="Q47" i="1"/>
  <c r="Y47" i="1" s="1"/>
  <c r="Q49" i="1"/>
  <c r="Y49" i="1" s="1"/>
  <c r="Q51" i="1"/>
  <c r="Y51" i="1" s="1"/>
  <c r="Q53" i="1"/>
  <c r="Y53" i="1" s="1"/>
  <c r="Y55" i="1"/>
  <c r="T41" i="1"/>
  <c r="T35" i="1"/>
  <c r="T33" i="1"/>
  <c r="T29" i="1"/>
  <c r="T23" i="1"/>
  <c r="T13" i="1"/>
  <c r="T9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45" i="1"/>
  <c r="U45" i="1"/>
  <c r="T25" i="1"/>
  <c r="U25" i="1"/>
  <c r="T21" i="1"/>
  <c r="U21" i="1"/>
  <c r="T19" i="1"/>
  <c r="U19" i="1"/>
  <c r="T17" i="1"/>
  <c r="U17" i="1"/>
  <c r="U10" i="1"/>
  <c r="T10" i="1"/>
  <c r="U8" i="1"/>
  <c r="T8" i="1"/>
  <c r="T37" i="1"/>
  <c r="U37" i="1"/>
  <c r="T50" i="1"/>
  <c r="T34" i="1"/>
  <c r="T14" i="1"/>
  <c r="P43" i="1"/>
  <c r="Q43" i="1" s="1"/>
  <c r="Y43" i="1" s="1"/>
  <c r="P39" i="1"/>
  <c r="Q39" i="1" s="1"/>
  <c r="Y39" i="1" s="1"/>
  <c r="P27" i="1"/>
  <c r="Q27" i="1" s="1"/>
  <c r="Y27" i="1" s="1"/>
  <c r="K45" i="1"/>
  <c r="K47" i="1"/>
  <c r="P28" i="1"/>
  <c r="Q28" i="1" s="1"/>
  <c r="Y28" i="1" s="1"/>
  <c r="K37" i="1"/>
  <c r="K24" i="1"/>
  <c r="K16" i="1"/>
  <c r="K22" i="1"/>
  <c r="K26" i="1"/>
  <c r="Y44" i="1"/>
  <c r="P7" i="1"/>
  <c r="Q7" i="1" s="1"/>
  <c r="E5" i="1"/>
  <c r="T51" i="1" l="1"/>
  <c r="T11" i="1"/>
  <c r="T31" i="1"/>
  <c r="Y52" i="1"/>
  <c r="T15" i="1"/>
  <c r="T47" i="1"/>
  <c r="T38" i="1"/>
  <c r="Y38" i="1"/>
  <c r="Y22" i="1"/>
  <c r="T22" i="1"/>
  <c r="T18" i="1"/>
  <c r="Y18" i="1"/>
  <c r="Y48" i="1"/>
  <c r="T48" i="1"/>
  <c r="T24" i="1"/>
  <c r="Y24" i="1"/>
  <c r="T16" i="1"/>
  <c r="Y16" i="1"/>
  <c r="T12" i="1"/>
  <c r="Y12" i="1"/>
  <c r="T32" i="1"/>
  <c r="Y32" i="1"/>
  <c r="Y36" i="1"/>
  <c r="T36" i="1"/>
  <c r="Y40" i="1"/>
  <c r="T40" i="1"/>
  <c r="Y7" i="1"/>
  <c r="Q5" i="1"/>
  <c r="T30" i="1"/>
  <c r="T42" i="1"/>
  <c r="T54" i="1"/>
  <c r="T26" i="1"/>
  <c r="Y26" i="1"/>
  <c r="T20" i="1"/>
  <c r="Y20" i="1"/>
  <c r="T49" i="1"/>
  <c r="T53" i="1"/>
  <c r="U44" i="1"/>
  <c r="T44" i="1"/>
  <c r="U28" i="1"/>
  <c r="T28" i="1"/>
  <c r="T39" i="1"/>
  <c r="U39" i="1"/>
  <c r="U7" i="1"/>
  <c r="T7" i="1"/>
  <c r="T27" i="1"/>
  <c r="U27" i="1"/>
  <c r="T43" i="1"/>
  <c r="U43" i="1"/>
  <c r="K5" i="1"/>
  <c r="P5" i="1"/>
  <c r="Y5" i="1" l="1"/>
</calcChain>
</file>

<file path=xl/sharedStrings.xml><?xml version="1.0" encoding="utf-8"?>
<sst xmlns="http://schemas.openxmlformats.org/spreadsheetml/2006/main" count="187" uniqueCount="104">
  <si>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</si>
  <si>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</si>
  <si>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</si>
  <si>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</si>
  <si>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</si>
  <si>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</si>
  <si>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</si>
  <si>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</si>
  <si>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</si>
  <si>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</si>
  <si>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</si>
  <si>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</si>
  <si>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</si>
  <si>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</si>
  <si>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</si>
  <si>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</si>
  <si>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</si>
  <si>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</si>
  <si>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</si>
  <si>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</si>
  <si>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</si>
  <si>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</si>
  <si>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</si>
  <si>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</si>
  <si>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26,02,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</si>
  <si>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</si>
  <si>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</si>
  <si>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</si>
  <si>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</si>
  <si>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</si>
  <si>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</si>
  <si>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</si>
  <si>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</si>
  <si>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</si>
  <si>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</si>
  <si>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</si>
  <si>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</si>
  <si>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</si>
  <si>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</si>
  <si>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</si>
  <si>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</si>
  <si>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</si>
  <si>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</si>
  <si>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</si>
  <si>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</si>
  <si>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</si>
  <si>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</si>
  <si>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</si>
  <si>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</si>
  <si>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</si>
  <si>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</si>
  <si>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</si>
  <si>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</si>
  <si>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</si>
  <si>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</si>
  <si>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</si>
  <si>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</si>
  <si>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</si>
  <si>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</si>
  <si>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</si>
  <si>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</si>
  <si>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</si>
  <si>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</si>
  <si>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</si>
  <si>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</si>
  <si>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</si>
  <si>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</si>
  <si>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</si>
  <si>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</si>
  <si>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</si>
  <si>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</si>
  <si>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прогноз / 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</si>
  <si>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</si>
  <si>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</si>
  <si>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</si>
  <si>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</si>
  <si>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</si>
  <si>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дубль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</si>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</sst>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6" sqref="AB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0" width="0.7109375" customWidth="1"/>
    <col min="11" max="13" width="0.5703125" customWidth="1"/>
    <col min="14" max="18" width="7" customWidth="1"/>
    <col min="19" max="19" width="21" customWidth="1"/>
    <col min="20" max="21" width="5" customWidth="1"/>
    <col min="22" max="23" width="6" customWidth="1"/>
    <col min="24" max="24" width="40" customWidth="1"/>
    <col min="25" max="25" width="7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SUM(E6:E481)</f>
        <v>11090.567999999999</v>
      </c>
      <c r="F5" s="4">
        <f>SUM(F6:F481)</f>
        <v>4666.6469999999999</v>
      </c>
      <c r="G5" s="7"/>
      <c r="H5" s="1"/>
      <c r="I5" s="1"/>
      <c r="J5" s="4">
        <f t="shared" ref="J5:R5" si="0">SUM(J6:J481)</f>
        <v>0</v>
      </c>
      <c r="K5" s="4">
        <f t="shared" si="0"/>
        <v>11090.567999999999</v>
      </c>
      <c r="L5" s="4">
        <f t="shared" si="0"/>
        <v>0</v>
      </c>
      <c r="M5" s="4">
        <f t="shared" si="0"/>
        <v>0</v>
      </c>
      <c r="N5" s="4">
        <f t="shared" si="0"/>
        <v>17116.549953314658</v>
      </c>
      <c r="O5" s="4">
        <f t="shared" si="0"/>
        <v>11350</v>
      </c>
      <c r="P5" s="4">
        <f t="shared" si="0"/>
        <v>2218.1136000000001</v>
      </c>
      <c r="Q5" s="4">
        <f t="shared" si="0"/>
        <v>15354.872584126981</v>
      </c>
      <c r="R5" s="4">
        <f t="shared" si="0"/>
        <v>0</v>
      </c>
      <c r="S5" s="1"/>
      <c r="T5" s="1"/>
      <c r="U5" s="1"/>
      <c r="V5" s="4">
        <f>SUM(V6:V481)</f>
        <v>2165.8949999999991</v>
      </c>
      <c r="W5" s="4">
        <f>SUM(W6:W481)</f>
        <v>2655.8131999999996</v>
      </c>
      <c r="X5" s="1"/>
      <c r="Y5" s="4">
        <f>SUM(Y6:Y481)</f>
        <v>11904.335599999999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0" t="s">
        <v>29</v>
      </c>
      <c r="C6" s="10"/>
      <c r="D6" s="10"/>
      <c r="E6" s="10">
        <v>-26</v>
      </c>
      <c r="F6" s="10"/>
      <c r="G6" s="11">
        <v>0.5</v>
      </c>
      <c r="H6" s="10"/>
      <c r="I6" s="10"/>
      <c r="J6" s="10"/>
      <c r="K6" s="10">
        <f t="shared" ref="K6:K37" si="1">E6-J6</f>
        <v>-26</v>
      </c>
      <c r="L6" s="10"/>
      <c r="M6" s="10"/>
      <c r="N6" s="10">
        <v>0</v>
      </c>
      <c r="O6" s="10"/>
      <c r="P6" s="10">
        <f>E6/5</f>
        <v>-5.2</v>
      </c>
      <c r="Q6" s="12"/>
      <c r="R6" s="12"/>
      <c r="S6" s="10"/>
      <c r="T6" s="10">
        <f>(F6+N6+O6+Q6)/P6</f>
        <v>0</v>
      </c>
      <c r="U6" s="10">
        <f>(F6+N6+O6)/P6</f>
        <v>0</v>
      </c>
      <c r="V6" s="10">
        <v>-1.4</v>
      </c>
      <c r="W6" s="10">
        <v>6</v>
      </c>
      <c r="X6" s="10" t="s">
        <v>30</v>
      </c>
      <c r="Y6" s="10">
        <f t="shared" ref="Y6:Y44" si="2">G6*Q6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/>
      <c r="D7" s="1">
        <v>403.428</v>
      </c>
      <c r="E7" s="28">
        <f>324.12+E56</f>
        <v>399.09399999999999</v>
      </c>
      <c r="F7" s="1"/>
      <c r="G7" s="7">
        <v>1</v>
      </c>
      <c r="H7" s="1">
        <v>50</v>
      </c>
      <c r="I7" s="1"/>
      <c r="J7" s="1"/>
      <c r="K7" s="1">
        <f t="shared" si="1"/>
        <v>399.09399999999999</v>
      </c>
      <c r="L7" s="1"/>
      <c r="M7" s="1"/>
      <c r="N7" s="1">
        <v>500</v>
      </c>
      <c r="O7" s="1">
        <v>700</v>
      </c>
      <c r="P7" s="1">
        <f t="shared" ref="P7:P53" si="3">E7/5</f>
        <v>79.818799999999996</v>
      </c>
      <c r="Q7" s="5">
        <f>20*P7-O7-N7-F7</f>
        <v>396.37599999999998</v>
      </c>
      <c r="R7" s="5"/>
      <c r="S7" s="1"/>
      <c r="T7" s="1">
        <f>(F7+N7+O7+Q7)/P7</f>
        <v>20</v>
      </c>
      <c r="U7" s="1">
        <f>(F7+N7+O7)/P7</f>
        <v>15.03405212807008</v>
      </c>
      <c r="V7" s="1">
        <v>79.673199999999994</v>
      </c>
      <c r="W7" s="1">
        <v>29.937000000000001</v>
      </c>
      <c r="X7" s="1"/>
      <c r="Y7" s="1">
        <f t="shared" si="2"/>
        <v>396.37599999999998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/>
      <c r="D8" s="1">
        <v>200.08199999999999</v>
      </c>
      <c r="E8" s="1">
        <v>185.07599999999999</v>
      </c>
      <c r="F8" s="1"/>
      <c r="G8" s="7">
        <v>1</v>
      </c>
      <c r="H8" s="1">
        <v>55</v>
      </c>
      <c r="I8" s="1"/>
      <c r="J8" s="1"/>
      <c r="K8" s="1">
        <f t="shared" si="1"/>
        <v>185.07599999999999</v>
      </c>
      <c r="L8" s="1"/>
      <c r="M8" s="1"/>
      <c r="N8" s="1">
        <v>500</v>
      </c>
      <c r="O8" s="1">
        <v>250</v>
      </c>
      <c r="P8" s="1">
        <f t="shared" si="3"/>
        <v>37.0152</v>
      </c>
      <c r="Q8" s="5">
        <v>200</v>
      </c>
      <c r="R8" s="5"/>
      <c r="S8" s="1"/>
      <c r="T8" s="1">
        <f t="shared" ref="T8:T71" si="4">(F8+N8+O8+Q8)/P8</f>
        <v>25.665132161922671</v>
      </c>
      <c r="U8" s="1">
        <f t="shared" ref="U8:U71" si="5">(F8+N8+O8)/P8</f>
        <v>20.26194644362316</v>
      </c>
      <c r="V8" s="1">
        <v>37.874600000000001</v>
      </c>
      <c r="W8" s="1">
        <v>69.441600000000008</v>
      </c>
      <c r="X8" s="1"/>
      <c r="Y8" s="1">
        <f t="shared" si="2"/>
        <v>200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93.010999999999996</v>
      </c>
      <c r="D9" s="1"/>
      <c r="E9" s="1">
        <v>4.1319999999999997</v>
      </c>
      <c r="F9" s="1">
        <v>88.879000000000005</v>
      </c>
      <c r="G9" s="7">
        <v>1</v>
      </c>
      <c r="H9" s="1">
        <v>180</v>
      </c>
      <c r="I9" s="1"/>
      <c r="J9" s="1"/>
      <c r="K9" s="1">
        <f t="shared" si="1"/>
        <v>4.1319999999999997</v>
      </c>
      <c r="L9" s="1"/>
      <c r="M9" s="1"/>
      <c r="N9" s="1">
        <v>0</v>
      </c>
      <c r="O9" s="1"/>
      <c r="P9" s="1">
        <f t="shared" si="3"/>
        <v>0.82639999999999991</v>
      </c>
      <c r="Q9" s="5"/>
      <c r="R9" s="5"/>
      <c r="S9" s="1"/>
      <c r="T9" s="1">
        <f t="shared" si="4"/>
        <v>107.54961277831561</v>
      </c>
      <c r="U9" s="1">
        <f t="shared" si="5"/>
        <v>107.54961277831561</v>
      </c>
      <c r="V9" s="1">
        <v>7.7800000000000008E-2</v>
      </c>
      <c r="W9" s="1">
        <v>0.83019999999999994</v>
      </c>
      <c r="X9" s="29" t="s">
        <v>103</v>
      </c>
      <c r="Y9" s="1">
        <f t="shared" si="2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74.334000000000003</v>
      </c>
      <c r="D10" s="1"/>
      <c r="E10" s="1">
        <v>4.0860000000000003</v>
      </c>
      <c r="F10" s="1">
        <v>70.248000000000005</v>
      </c>
      <c r="G10" s="7">
        <v>1</v>
      </c>
      <c r="H10" s="1">
        <v>180</v>
      </c>
      <c r="I10" s="1"/>
      <c r="J10" s="1"/>
      <c r="K10" s="1">
        <f t="shared" si="1"/>
        <v>4.0860000000000003</v>
      </c>
      <c r="L10" s="1"/>
      <c r="M10" s="1"/>
      <c r="N10" s="1">
        <v>0</v>
      </c>
      <c r="O10" s="1"/>
      <c r="P10" s="1">
        <f t="shared" si="3"/>
        <v>0.81720000000000004</v>
      </c>
      <c r="Q10" s="5"/>
      <c r="R10" s="5"/>
      <c r="S10" s="1"/>
      <c r="T10" s="1">
        <f t="shared" si="4"/>
        <v>85.961820851688699</v>
      </c>
      <c r="U10" s="1">
        <f t="shared" si="5"/>
        <v>85.961820851688699</v>
      </c>
      <c r="V10" s="1">
        <v>7.3200000000000001E-2</v>
      </c>
      <c r="W10" s="1">
        <v>1.0316000000000001</v>
      </c>
      <c r="X10" s="29" t="s">
        <v>103</v>
      </c>
      <c r="Y10" s="1">
        <f t="shared" si="2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/>
      <c r="D11" s="1">
        <v>112.836</v>
      </c>
      <c r="E11" s="1">
        <v>88.817999999999998</v>
      </c>
      <c r="F11" s="1">
        <v>12.483000000000001</v>
      </c>
      <c r="G11" s="7">
        <v>1</v>
      </c>
      <c r="H11" s="1">
        <v>50</v>
      </c>
      <c r="I11" s="1"/>
      <c r="J11" s="1"/>
      <c r="K11" s="1">
        <f t="shared" si="1"/>
        <v>88.817999999999998</v>
      </c>
      <c r="L11" s="1"/>
      <c r="M11" s="1"/>
      <c r="N11" s="1">
        <v>0</v>
      </c>
      <c r="O11" s="1">
        <v>90</v>
      </c>
      <c r="P11" s="1">
        <f t="shared" si="3"/>
        <v>17.7636</v>
      </c>
      <c r="Q11" s="5">
        <f>16*P11-O11-N11-F11</f>
        <v>181.7346</v>
      </c>
      <c r="R11" s="5"/>
      <c r="S11" s="1"/>
      <c r="T11" s="1">
        <f t="shared" si="4"/>
        <v>16</v>
      </c>
      <c r="U11" s="1">
        <f t="shared" si="5"/>
        <v>5.7692697426197395</v>
      </c>
      <c r="V11" s="1">
        <v>10.837400000000001</v>
      </c>
      <c r="W11" s="1">
        <v>0</v>
      </c>
      <c r="X11" s="1"/>
      <c r="Y11" s="1">
        <f t="shared" si="2"/>
        <v>181.7346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75.861999999999995</v>
      </c>
      <c r="D12" s="1"/>
      <c r="E12" s="1">
        <v>-21.896000000000001</v>
      </c>
      <c r="F12" s="1"/>
      <c r="G12" s="7">
        <v>1</v>
      </c>
      <c r="H12" s="1">
        <v>60</v>
      </c>
      <c r="I12" s="1"/>
      <c r="J12" s="1"/>
      <c r="K12" s="1">
        <f t="shared" si="1"/>
        <v>-21.896000000000001</v>
      </c>
      <c r="L12" s="1"/>
      <c r="M12" s="1"/>
      <c r="N12" s="1">
        <v>400</v>
      </c>
      <c r="O12" s="1">
        <v>200</v>
      </c>
      <c r="P12" s="1">
        <f t="shared" si="3"/>
        <v>-4.3792</v>
      </c>
      <c r="Q12" s="5">
        <v>100</v>
      </c>
      <c r="R12" s="5"/>
      <c r="S12" s="1"/>
      <c r="T12" s="1">
        <f t="shared" si="4"/>
        <v>-159.846547314578</v>
      </c>
      <c r="U12" s="1">
        <f t="shared" si="5"/>
        <v>-137.01132626963829</v>
      </c>
      <c r="V12" s="1">
        <v>28.030799999999999</v>
      </c>
      <c r="W12" s="1">
        <v>48.481200000000001</v>
      </c>
      <c r="X12" s="1"/>
      <c r="Y12" s="1">
        <f t="shared" si="2"/>
        <v>100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114.12</v>
      </c>
      <c r="D13" s="1"/>
      <c r="E13" s="1">
        <v>29.353999999999999</v>
      </c>
      <c r="F13" s="1"/>
      <c r="G13" s="7">
        <v>1</v>
      </c>
      <c r="H13" s="1">
        <v>60</v>
      </c>
      <c r="I13" s="1"/>
      <c r="J13" s="1"/>
      <c r="K13" s="1">
        <f t="shared" si="1"/>
        <v>29.353999999999999</v>
      </c>
      <c r="L13" s="1"/>
      <c r="M13" s="1"/>
      <c r="N13" s="1">
        <v>500</v>
      </c>
      <c r="O13" s="1">
        <v>250</v>
      </c>
      <c r="P13" s="1">
        <f t="shared" si="3"/>
        <v>5.8708</v>
      </c>
      <c r="Q13" s="5">
        <v>100</v>
      </c>
      <c r="R13" s="5"/>
      <c r="S13" s="1"/>
      <c r="T13" s="1">
        <f t="shared" si="4"/>
        <v>144.78435647611909</v>
      </c>
      <c r="U13" s="1">
        <f t="shared" si="5"/>
        <v>127.75090277304626</v>
      </c>
      <c r="V13" s="1">
        <v>34.788600000000002</v>
      </c>
      <c r="W13" s="1">
        <v>64.041200000000003</v>
      </c>
      <c r="X13" s="1"/>
      <c r="Y13" s="1">
        <f t="shared" si="2"/>
        <v>100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/>
      <c r="D14" s="1">
        <v>150.602</v>
      </c>
      <c r="E14" s="1">
        <v>144.77500000000001</v>
      </c>
      <c r="F14" s="1"/>
      <c r="G14" s="7">
        <v>1</v>
      </c>
      <c r="H14" s="1">
        <v>40</v>
      </c>
      <c r="I14" s="1"/>
      <c r="J14" s="1"/>
      <c r="K14" s="1">
        <f t="shared" si="1"/>
        <v>144.77500000000001</v>
      </c>
      <c r="L14" s="1"/>
      <c r="M14" s="1"/>
      <c r="N14" s="1">
        <v>200</v>
      </c>
      <c r="O14" s="1">
        <v>180</v>
      </c>
      <c r="P14" s="1">
        <f t="shared" si="3"/>
        <v>28.955000000000002</v>
      </c>
      <c r="Q14" s="5">
        <f t="shared" ref="Q14:Q43" si="6">20*P14-O14-N14-F14</f>
        <v>199.10000000000002</v>
      </c>
      <c r="R14" s="5"/>
      <c r="S14" s="1"/>
      <c r="T14" s="1">
        <f t="shared" si="4"/>
        <v>20</v>
      </c>
      <c r="U14" s="1">
        <f t="shared" si="5"/>
        <v>13.123812812985667</v>
      </c>
      <c r="V14" s="1">
        <v>28.401800000000001</v>
      </c>
      <c r="W14" s="1">
        <v>0</v>
      </c>
      <c r="X14" s="1"/>
      <c r="Y14" s="1">
        <f t="shared" si="2"/>
        <v>199.10000000000002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29</v>
      </c>
      <c r="C15" s="1"/>
      <c r="D15" s="1">
        <v>576</v>
      </c>
      <c r="E15" s="1">
        <v>532</v>
      </c>
      <c r="F15" s="1">
        <v>32</v>
      </c>
      <c r="G15" s="7">
        <v>0.35</v>
      </c>
      <c r="H15" s="1">
        <v>40</v>
      </c>
      <c r="I15" s="1"/>
      <c r="J15" s="1"/>
      <c r="K15" s="1">
        <f t="shared" si="1"/>
        <v>532</v>
      </c>
      <c r="L15" s="1"/>
      <c r="M15" s="1"/>
      <c r="N15" s="1">
        <v>571.42857142857144</v>
      </c>
      <c r="O15" s="1">
        <v>450</v>
      </c>
      <c r="P15" s="1">
        <f t="shared" si="3"/>
        <v>106.4</v>
      </c>
      <c r="Q15" s="5">
        <f t="shared" si="6"/>
        <v>1074.5714285714284</v>
      </c>
      <c r="R15" s="5"/>
      <c r="S15" s="1"/>
      <c r="T15" s="1">
        <f t="shared" si="4"/>
        <v>20</v>
      </c>
      <c r="U15" s="1">
        <f t="shared" si="5"/>
        <v>9.9006444683136419</v>
      </c>
      <c r="V15" s="1">
        <v>79</v>
      </c>
      <c r="W15" s="1">
        <v>85.2</v>
      </c>
      <c r="X15" s="1"/>
      <c r="Y15" s="1">
        <f t="shared" si="2"/>
        <v>376.09999999999991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/>
      <c r="D16" s="1">
        <v>152.07499999999999</v>
      </c>
      <c r="E16" s="28">
        <f>111.429+E57</f>
        <v>138.97</v>
      </c>
      <c r="F16" s="1"/>
      <c r="G16" s="7">
        <v>1</v>
      </c>
      <c r="H16" s="1">
        <v>40</v>
      </c>
      <c r="I16" s="1"/>
      <c r="J16" s="1"/>
      <c r="K16" s="1">
        <f t="shared" si="1"/>
        <v>138.97</v>
      </c>
      <c r="L16" s="1"/>
      <c r="M16" s="1"/>
      <c r="N16" s="1">
        <v>200</v>
      </c>
      <c r="O16" s="1">
        <v>220</v>
      </c>
      <c r="P16" s="1">
        <f t="shared" si="3"/>
        <v>27.794</v>
      </c>
      <c r="Q16" s="5">
        <f t="shared" si="6"/>
        <v>135.88</v>
      </c>
      <c r="R16" s="5"/>
      <c r="S16" s="1"/>
      <c r="T16" s="1">
        <f t="shared" si="4"/>
        <v>20</v>
      </c>
      <c r="U16" s="1">
        <f t="shared" si="5"/>
        <v>15.111175073756925</v>
      </c>
      <c r="V16" s="1">
        <v>30.1358</v>
      </c>
      <c r="W16" s="1">
        <v>0</v>
      </c>
      <c r="X16" s="1"/>
      <c r="Y16" s="1">
        <f t="shared" si="2"/>
        <v>135.88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42</v>
      </c>
      <c r="B17" s="1" t="s">
        <v>29</v>
      </c>
      <c r="C17" s="1"/>
      <c r="D17" s="1"/>
      <c r="E17" s="1">
        <v>-16</v>
      </c>
      <c r="F17" s="1"/>
      <c r="G17" s="7">
        <v>0.35</v>
      </c>
      <c r="H17" s="1">
        <v>40</v>
      </c>
      <c r="I17" s="1"/>
      <c r="J17" s="1"/>
      <c r="K17" s="1">
        <f t="shared" si="1"/>
        <v>-16</v>
      </c>
      <c r="L17" s="1"/>
      <c r="M17" s="1"/>
      <c r="N17" s="1">
        <v>571.42857142857144</v>
      </c>
      <c r="O17" s="1"/>
      <c r="P17" s="1">
        <f t="shared" si="3"/>
        <v>-3.2</v>
      </c>
      <c r="Q17" s="5">
        <v>500</v>
      </c>
      <c r="R17" s="5"/>
      <c r="S17" s="1"/>
      <c r="T17" s="1">
        <f t="shared" si="4"/>
        <v>-334.82142857142861</v>
      </c>
      <c r="U17" s="1">
        <f t="shared" si="5"/>
        <v>-178.57142857142856</v>
      </c>
      <c r="V17" s="1">
        <v>-0.6</v>
      </c>
      <c r="W17" s="1">
        <v>85.4</v>
      </c>
      <c r="X17" s="1"/>
      <c r="Y17" s="1">
        <f t="shared" si="2"/>
        <v>175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/>
      <c r="D18" s="1">
        <v>154.898</v>
      </c>
      <c r="E18" s="1">
        <v>150.03299999999999</v>
      </c>
      <c r="F18" s="1"/>
      <c r="G18" s="7">
        <v>1</v>
      </c>
      <c r="H18" s="1">
        <v>40</v>
      </c>
      <c r="I18" s="1"/>
      <c r="J18" s="1"/>
      <c r="K18" s="1">
        <f t="shared" si="1"/>
        <v>150.03299999999999</v>
      </c>
      <c r="L18" s="1"/>
      <c r="M18" s="1"/>
      <c r="N18" s="1">
        <v>150</v>
      </c>
      <c r="O18" s="1">
        <v>200</v>
      </c>
      <c r="P18" s="1">
        <f t="shared" si="3"/>
        <v>30.006599999999999</v>
      </c>
      <c r="Q18" s="5">
        <f t="shared" si="6"/>
        <v>250.13199999999995</v>
      </c>
      <c r="R18" s="5"/>
      <c r="S18" s="1"/>
      <c r="T18" s="1">
        <f t="shared" si="4"/>
        <v>20</v>
      </c>
      <c r="U18" s="1">
        <f t="shared" si="5"/>
        <v>11.664100564542467</v>
      </c>
      <c r="V18" s="1">
        <v>29.688800000000001</v>
      </c>
      <c r="W18" s="1">
        <v>0</v>
      </c>
      <c r="X18" s="1"/>
      <c r="Y18" s="1">
        <f t="shared" si="2"/>
        <v>250.13199999999995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32</v>
      </c>
      <c r="C19" s="1"/>
      <c r="D19" s="1">
        <v>155.167</v>
      </c>
      <c r="E19" s="1">
        <v>152.541</v>
      </c>
      <c r="F19" s="1"/>
      <c r="G19" s="7">
        <v>1</v>
      </c>
      <c r="H19" s="1">
        <v>45</v>
      </c>
      <c r="I19" s="1"/>
      <c r="J19" s="1"/>
      <c r="K19" s="1">
        <f t="shared" si="1"/>
        <v>152.541</v>
      </c>
      <c r="L19" s="1"/>
      <c r="M19" s="1"/>
      <c r="N19" s="1">
        <v>150</v>
      </c>
      <c r="O19" s="1">
        <v>200</v>
      </c>
      <c r="P19" s="1">
        <f t="shared" si="3"/>
        <v>30.508199999999999</v>
      </c>
      <c r="Q19" s="5">
        <f t="shared" si="6"/>
        <v>260.16399999999999</v>
      </c>
      <c r="R19" s="5"/>
      <c r="S19" s="1"/>
      <c r="T19" s="1">
        <f t="shared" si="4"/>
        <v>20</v>
      </c>
      <c r="U19" s="1">
        <f t="shared" si="5"/>
        <v>11.47232547315148</v>
      </c>
      <c r="V19" s="1">
        <v>29.3428</v>
      </c>
      <c r="W19" s="1">
        <v>0</v>
      </c>
      <c r="X19" s="1"/>
      <c r="Y19" s="1">
        <f t="shared" si="2"/>
        <v>260.16399999999999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7" t="s">
        <v>45</v>
      </c>
      <c r="B20" s="1" t="s">
        <v>29</v>
      </c>
      <c r="C20" s="1"/>
      <c r="D20" s="1"/>
      <c r="E20" s="1">
        <v>-8</v>
      </c>
      <c r="F20" s="1"/>
      <c r="G20" s="7">
        <v>0.6</v>
      </c>
      <c r="H20" s="1">
        <v>45</v>
      </c>
      <c r="I20" s="1"/>
      <c r="J20" s="1"/>
      <c r="K20" s="1">
        <f t="shared" si="1"/>
        <v>-8</v>
      </c>
      <c r="L20" s="1"/>
      <c r="M20" s="1"/>
      <c r="N20" s="1">
        <v>166.66666666666671</v>
      </c>
      <c r="O20" s="1">
        <v>100</v>
      </c>
      <c r="P20" s="1">
        <f t="shared" si="3"/>
        <v>-1.6</v>
      </c>
      <c r="Q20" s="5">
        <v>150</v>
      </c>
      <c r="R20" s="5"/>
      <c r="S20" s="1"/>
      <c r="T20" s="1">
        <f t="shared" si="4"/>
        <v>-260.41666666666669</v>
      </c>
      <c r="U20" s="1">
        <f t="shared" si="5"/>
        <v>-166.66666666666671</v>
      </c>
      <c r="V20" s="1">
        <v>0.4</v>
      </c>
      <c r="W20" s="1">
        <v>32.799999999999997</v>
      </c>
      <c r="X20" s="1"/>
      <c r="Y20" s="1">
        <f t="shared" si="2"/>
        <v>90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29</v>
      </c>
      <c r="C21" s="1"/>
      <c r="D21" s="1">
        <v>228</v>
      </c>
      <c r="E21" s="1">
        <v>188</v>
      </c>
      <c r="F21" s="1">
        <v>24</v>
      </c>
      <c r="G21" s="7">
        <v>0.45</v>
      </c>
      <c r="H21" s="1">
        <v>45</v>
      </c>
      <c r="I21" s="1"/>
      <c r="J21" s="1"/>
      <c r="K21" s="1">
        <f t="shared" si="1"/>
        <v>188</v>
      </c>
      <c r="L21" s="1"/>
      <c r="M21" s="1"/>
      <c r="N21" s="1">
        <v>333.33333333333331</v>
      </c>
      <c r="O21" s="1">
        <v>220</v>
      </c>
      <c r="P21" s="1">
        <f t="shared" si="3"/>
        <v>37.6</v>
      </c>
      <c r="Q21" s="5">
        <f t="shared" si="6"/>
        <v>174.66666666666669</v>
      </c>
      <c r="R21" s="5"/>
      <c r="S21" s="1"/>
      <c r="T21" s="1">
        <f t="shared" si="4"/>
        <v>20</v>
      </c>
      <c r="U21" s="1">
        <f t="shared" si="5"/>
        <v>15.354609929078011</v>
      </c>
      <c r="V21" s="1">
        <v>35</v>
      </c>
      <c r="W21" s="1">
        <v>43.8</v>
      </c>
      <c r="X21" s="1"/>
      <c r="Y21" s="1">
        <f t="shared" si="2"/>
        <v>78.600000000000009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23.355</v>
      </c>
      <c r="D22" s="1">
        <v>359.14499999999998</v>
      </c>
      <c r="E22" s="28">
        <f>198.996+E58</f>
        <v>214.75</v>
      </c>
      <c r="F22" s="1">
        <v>135.05099999999999</v>
      </c>
      <c r="G22" s="7">
        <v>1</v>
      </c>
      <c r="H22" s="1">
        <v>45</v>
      </c>
      <c r="I22" s="1"/>
      <c r="J22" s="1"/>
      <c r="K22" s="1">
        <f t="shared" si="1"/>
        <v>214.75</v>
      </c>
      <c r="L22" s="1"/>
      <c r="M22" s="1"/>
      <c r="N22" s="1">
        <v>0</v>
      </c>
      <c r="O22" s="1">
        <v>350</v>
      </c>
      <c r="P22" s="1">
        <f t="shared" si="3"/>
        <v>42.95</v>
      </c>
      <c r="Q22" s="5">
        <f t="shared" si="6"/>
        <v>373.94900000000001</v>
      </c>
      <c r="R22" s="5"/>
      <c r="S22" s="1"/>
      <c r="T22" s="1">
        <f t="shared" si="4"/>
        <v>20</v>
      </c>
      <c r="U22" s="1">
        <f t="shared" si="5"/>
        <v>11.293387660069847</v>
      </c>
      <c r="V22" s="1">
        <v>61.126199999999997</v>
      </c>
      <c r="W22" s="1">
        <v>54.539400000000001</v>
      </c>
      <c r="X22" s="1"/>
      <c r="Y22" s="1">
        <f t="shared" si="2"/>
        <v>373.94900000000001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29</v>
      </c>
      <c r="C23" s="1"/>
      <c r="D23" s="1">
        <v>504</v>
      </c>
      <c r="E23" s="1">
        <v>376</v>
      </c>
      <c r="F23" s="1">
        <v>91</v>
      </c>
      <c r="G23" s="7">
        <v>0.4</v>
      </c>
      <c r="H23" s="1">
        <v>45</v>
      </c>
      <c r="I23" s="1"/>
      <c r="J23" s="1"/>
      <c r="K23" s="1">
        <f t="shared" si="1"/>
        <v>376</v>
      </c>
      <c r="L23" s="1"/>
      <c r="M23" s="1"/>
      <c r="N23" s="1">
        <v>500</v>
      </c>
      <c r="O23" s="1">
        <v>250</v>
      </c>
      <c r="P23" s="1">
        <f t="shared" si="3"/>
        <v>75.2</v>
      </c>
      <c r="Q23" s="5">
        <f t="shared" si="6"/>
        <v>663</v>
      </c>
      <c r="R23" s="5"/>
      <c r="S23" s="1"/>
      <c r="T23" s="1">
        <f t="shared" si="4"/>
        <v>20</v>
      </c>
      <c r="U23" s="1">
        <f t="shared" si="5"/>
        <v>11.183510638297872</v>
      </c>
      <c r="V23" s="1">
        <v>44.8</v>
      </c>
      <c r="W23" s="1">
        <v>47.8</v>
      </c>
      <c r="X23" s="1"/>
      <c r="Y23" s="1">
        <f t="shared" si="2"/>
        <v>265.2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29</v>
      </c>
      <c r="C24" s="1"/>
      <c r="D24" s="1">
        <v>504</v>
      </c>
      <c r="E24" s="28">
        <f>178+E59</f>
        <v>210</v>
      </c>
      <c r="F24" s="1">
        <v>104</v>
      </c>
      <c r="G24" s="7">
        <v>0.4</v>
      </c>
      <c r="H24" s="1">
        <v>45</v>
      </c>
      <c r="I24" s="1"/>
      <c r="J24" s="1"/>
      <c r="K24" s="1">
        <f t="shared" si="1"/>
        <v>210</v>
      </c>
      <c r="L24" s="1"/>
      <c r="M24" s="1"/>
      <c r="N24" s="1">
        <v>500</v>
      </c>
      <c r="O24" s="1">
        <v>250</v>
      </c>
      <c r="P24" s="1">
        <f t="shared" si="3"/>
        <v>42</v>
      </c>
      <c r="Q24" s="5"/>
      <c r="R24" s="5"/>
      <c r="S24" s="1"/>
      <c r="T24" s="1">
        <f t="shared" si="4"/>
        <v>20.333333333333332</v>
      </c>
      <c r="U24" s="1">
        <f t="shared" si="5"/>
        <v>20.333333333333332</v>
      </c>
      <c r="V24" s="1">
        <v>47.4</v>
      </c>
      <c r="W24" s="1">
        <v>49.4</v>
      </c>
      <c r="X24" s="1"/>
      <c r="Y24" s="1">
        <f t="shared" si="2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32</v>
      </c>
      <c r="C25" s="1"/>
      <c r="D25" s="1">
        <v>99.480999999999995</v>
      </c>
      <c r="E25" s="1">
        <v>52.64</v>
      </c>
      <c r="F25" s="1">
        <v>46.360999999999997</v>
      </c>
      <c r="G25" s="7">
        <v>1</v>
      </c>
      <c r="H25" s="1">
        <v>45</v>
      </c>
      <c r="I25" s="1"/>
      <c r="J25" s="1"/>
      <c r="K25" s="1">
        <f t="shared" si="1"/>
        <v>52.64</v>
      </c>
      <c r="L25" s="1"/>
      <c r="M25" s="1"/>
      <c r="N25" s="1">
        <v>100</v>
      </c>
      <c r="O25" s="1"/>
      <c r="P25" s="1">
        <f t="shared" si="3"/>
        <v>10.528</v>
      </c>
      <c r="Q25" s="5">
        <f t="shared" si="6"/>
        <v>64.199000000000012</v>
      </c>
      <c r="R25" s="5"/>
      <c r="S25" s="1"/>
      <c r="T25" s="1">
        <f t="shared" si="4"/>
        <v>20</v>
      </c>
      <c r="U25" s="1">
        <f t="shared" si="5"/>
        <v>13.902070668693007</v>
      </c>
      <c r="V25" s="1">
        <v>6.4802000000000008</v>
      </c>
      <c r="W25" s="1">
        <v>0</v>
      </c>
      <c r="X25" s="1"/>
      <c r="Y25" s="1">
        <f t="shared" si="2"/>
        <v>64.199000000000012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32</v>
      </c>
      <c r="C26" s="1"/>
      <c r="D26" s="1">
        <v>357.14400000000001</v>
      </c>
      <c r="E26" s="28">
        <f>293.441+E60</f>
        <v>308.16399999999999</v>
      </c>
      <c r="F26" s="1">
        <v>36.435000000000002</v>
      </c>
      <c r="G26" s="7">
        <v>1</v>
      </c>
      <c r="H26" s="1">
        <v>40</v>
      </c>
      <c r="I26" s="1"/>
      <c r="J26" s="1"/>
      <c r="K26" s="1">
        <f t="shared" si="1"/>
        <v>308.16399999999999</v>
      </c>
      <c r="L26" s="1"/>
      <c r="M26" s="1"/>
      <c r="N26" s="1">
        <v>400</v>
      </c>
      <c r="O26" s="1">
        <v>220</v>
      </c>
      <c r="P26" s="1">
        <f t="shared" si="3"/>
        <v>61.632799999999996</v>
      </c>
      <c r="Q26" s="5">
        <f t="shared" si="6"/>
        <v>576.221</v>
      </c>
      <c r="R26" s="5"/>
      <c r="S26" s="1"/>
      <c r="T26" s="1">
        <f t="shared" si="4"/>
        <v>20</v>
      </c>
      <c r="U26" s="1">
        <f t="shared" si="5"/>
        <v>10.650741163795901</v>
      </c>
      <c r="V26" s="1">
        <v>49.444000000000003</v>
      </c>
      <c r="W26" s="1">
        <v>59.072999999999993</v>
      </c>
      <c r="X26" s="1"/>
      <c r="Y26" s="1">
        <f t="shared" si="2"/>
        <v>576.221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29</v>
      </c>
      <c r="C27" s="1"/>
      <c r="D27" s="1">
        <v>618</v>
      </c>
      <c r="E27" s="28">
        <f>221+E61</f>
        <v>243</v>
      </c>
      <c r="F27" s="1">
        <v>369</v>
      </c>
      <c r="G27" s="7">
        <v>0.4</v>
      </c>
      <c r="H27" s="1">
        <v>40</v>
      </c>
      <c r="I27" s="1"/>
      <c r="J27" s="1"/>
      <c r="K27" s="1">
        <f t="shared" si="1"/>
        <v>243</v>
      </c>
      <c r="L27" s="1"/>
      <c r="M27" s="1"/>
      <c r="N27" s="1">
        <v>250</v>
      </c>
      <c r="O27" s="1">
        <v>0</v>
      </c>
      <c r="P27" s="1">
        <f t="shared" si="3"/>
        <v>48.6</v>
      </c>
      <c r="Q27" s="5">
        <f t="shared" si="6"/>
        <v>353</v>
      </c>
      <c r="R27" s="5"/>
      <c r="S27" s="1"/>
      <c r="T27" s="1">
        <f t="shared" si="4"/>
        <v>20</v>
      </c>
      <c r="U27" s="1">
        <f t="shared" si="5"/>
        <v>12.736625514403292</v>
      </c>
      <c r="V27" s="1">
        <v>28.2</v>
      </c>
      <c r="W27" s="1">
        <v>42</v>
      </c>
      <c r="X27" s="1"/>
      <c r="Y27" s="1">
        <f t="shared" si="2"/>
        <v>141.20000000000002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32</v>
      </c>
      <c r="C28" s="1">
        <v>1.506</v>
      </c>
      <c r="D28" s="1">
        <v>405.21199999999999</v>
      </c>
      <c r="E28" s="28">
        <f>351.908+E62</f>
        <v>394.69600000000003</v>
      </c>
      <c r="F28" s="1"/>
      <c r="G28" s="7">
        <v>1</v>
      </c>
      <c r="H28" s="1">
        <v>40</v>
      </c>
      <c r="I28" s="1"/>
      <c r="J28" s="1"/>
      <c r="K28" s="1">
        <f t="shared" si="1"/>
        <v>394.69600000000003</v>
      </c>
      <c r="L28" s="1"/>
      <c r="M28" s="1"/>
      <c r="N28" s="1">
        <v>600</v>
      </c>
      <c r="O28" s="1">
        <v>300</v>
      </c>
      <c r="P28" s="1">
        <f t="shared" si="3"/>
        <v>78.9392</v>
      </c>
      <c r="Q28" s="5">
        <f t="shared" si="6"/>
        <v>678.78400000000011</v>
      </c>
      <c r="R28" s="5"/>
      <c r="S28" s="1"/>
      <c r="T28" s="1">
        <f t="shared" si="4"/>
        <v>20</v>
      </c>
      <c r="U28" s="1">
        <f t="shared" si="5"/>
        <v>11.401179642053631</v>
      </c>
      <c r="V28" s="1">
        <v>45.481999999999999</v>
      </c>
      <c r="W28" s="1">
        <v>78.061999999999998</v>
      </c>
      <c r="X28" s="1"/>
      <c r="Y28" s="1">
        <f t="shared" si="2"/>
        <v>678.78400000000011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29</v>
      </c>
      <c r="C29" s="1"/>
      <c r="D29" s="1">
        <v>288</v>
      </c>
      <c r="E29" s="1">
        <v>127</v>
      </c>
      <c r="F29" s="1">
        <v>137</v>
      </c>
      <c r="G29" s="7">
        <v>0.35</v>
      </c>
      <c r="H29" s="1">
        <v>45</v>
      </c>
      <c r="I29" s="1"/>
      <c r="J29" s="1"/>
      <c r="K29" s="1">
        <f t="shared" si="1"/>
        <v>127</v>
      </c>
      <c r="L29" s="1"/>
      <c r="M29" s="1"/>
      <c r="N29" s="1">
        <v>0</v>
      </c>
      <c r="O29" s="1">
        <v>150</v>
      </c>
      <c r="P29" s="1">
        <f t="shared" si="3"/>
        <v>25.4</v>
      </c>
      <c r="Q29" s="5">
        <f t="shared" si="6"/>
        <v>221</v>
      </c>
      <c r="R29" s="5"/>
      <c r="S29" s="1"/>
      <c r="T29" s="1">
        <f t="shared" si="4"/>
        <v>20</v>
      </c>
      <c r="U29" s="1">
        <f t="shared" si="5"/>
        <v>11.299212598425198</v>
      </c>
      <c r="V29" s="1">
        <v>20.6</v>
      </c>
      <c r="W29" s="1">
        <v>1.2</v>
      </c>
      <c r="X29" s="1"/>
      <c r="Y29" s="1">
        <f t="shared" si="2"/>
        <v>77.349999999999994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32</v>
      </c>
      <c r="C30" s="1"/>
      <c r="D30" s="1">
        <v>406.58199999999999</v>
      </c>
      <c r="E30" s="1">
        <v>233.745</v>
      </c>
      <c r="F30" s="1">
        <v>170.50299999999999</v>
      </c>
      <c r="G30" s="7">
        <v>1</v>
      </c>
      <c r="H30" s="1">
        <v>45</v>
      </c>
      <c r="I30" s="1"/>
      <c r="J30" s="1"/>
      <c r="K30" s="1">
        <f t="shared" si="1"/>
        <v>233.745</v>
      </c>
      <c r="L30" s="1"/>
      <c r="M30" s="1"/>
      <c r="N30" s="1">
        <v>400</v>
      </c>
      <c r="O30" s="1"/>
      <c r="P30" s="1">
        <f t="shared" si="3"/>
        <v>46.749000000000002</v>
      </c>
      <c r="Q30" s="5">
        <f t="shared" si="6"/>
        <v>364.47700000000003</v>
      </c>
      <c r="R30" s="5"/>
      <c r="S30" s="1"/>
      <c r="T30" s="1">
        <f t="shared" si="4"/>
        <v>20</v>
      </c>
      <c r="U30" s="1">
        <f t="shared" si="5"/>
        <v>12.203533765428135</v>
      </c>
      <c r="V30" s="1">
        <v>38.573</v>
      </c>
      <c r="W30" s="1">
        <v>62.840200000000003</v>
      </c>
      <c r="X30" s="1"/>
      <c r="Y30" s="1">
        <f t="shared" si="2"/>
        <v>364.47700000000003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29</v>
      </c>
      <c r="C31" s="1">
        <v>45</v>
      </c>
      <c r="D31" s="1">
        <v>336</v>
      </c>
      <c r="E31" s="1">
        <v>293</v>
      </c>
      <c r="F31" s="1">
        <v>35</v>
      </c>
      <c r="G31" s="7">
        <v>0.45</v>
      </c>
      <c r="H31" s="1">
        <v>45</v>
      </c>
      <c r="I31" s="1"/>
      <c r="J31" s="1"/>
      <c r="K31" s="1">
        <f t="shared" si="1"/>
        <v>293</v>
      </c>
      <c r="L31" s="1"/>
      <c r="M31" s="1"/>
      <c r="N31" s="1">
        <v>351.11111111111109</v>
      </c>
      <c r="O31" s="1">
        <v>400</v>
      </c>
      <c r="P31" s="1">
        <f t="shared" si="3"/>
        <v>58.6</v>
      </c>
      <c r="Q31" s="5">
        <f t="shared" si="6"/>
        <v>385.88888888888891</v>
      </c>
      <c r="R31" s="5"/>
      <c r="S31" s="1"/>
      <c r="T31" s="1">
        <f t="shared" si="4"/>
        <v>20</v>
      </c>
      <c r="U31" s="1">
        <f t="shared" si="5"/>
        <v>13.414865377322714</v>
      </c>
      <c r="V31" s="1">
        <v>65</v>
      </c>
      <c r="W31" s="1">
        <v>71.599999999999994</v>
      </c>
      <c r="X31" s="1"/>
      <c r="Y31" s="1">
        <f t="shared" si="2"/>
        <v>173.65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32</v>
      </c>
      <c r="C32" s="1">
        <v>2.8540000000000001</v>
      </c>
      <c r="D32" s="1">
        <v>806.99099999999999</v>
      </c>
      <c r="E32" s="1">
        <v>609.048</v>
      </c>
      <c r="F32" s="1">
        <v>183.82</v>
      </c>
      <c r="G32" s="7">
        <v>1</v>
      </c>
      <c r="H32" s="1">
        <v>45</v>
      </c>
      <c r="I32" s="1"/>
      <c r="J32" s="1"/>
      <c r="K32" s="1">
        <f t="shared" si="1"/>
        <v>609.048</v>
      </c>
      <c r="L32" s="1"/>
      <c r="M32" s="1"/>
      <c r="N32" s="1">
        <v>800</v>
      </c>
      <c r="O32" s="1">
        <v>650</v>
      </c>
      <c r="P32" s="1">
        <f t="shared" si="3"/>
        <v>121.8096</v>
      </c>
      <c r="Q32" s="5">
        <f t="shared" si="6"/>
        <v>802.37200000000007</v>
      </c>
      <c r="R32" s="5"/>
      <c r="S32" s="1"/>
      <c r="T32" s="1">
        <f t="shared" si="4"/>
        <v>20</v>
      </c>
      <c r="U32" s="1">
        <f t="shared" si="5"/>
        <v>13.412900132666062</v>
      </c>
      <c r="V32" s="1">
        <v>118.0616</v>
      </c>
      <c r="W32" s="1">
        <v>217.45419999999999</v>
      </c>
      <c r="X32" s="1"/>
      <c r="Y32" s="1">
        <f t="shared" si="2"/>
        <v>802.37200000000007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7" t="s">
        <v>58</v>
      </c>
      <c r="B33" s="1" t="s">
        <v>32</v>
      </c>
      <c r="C33" s="1"/>
      <c r="D33" s="1"/>
      <c r="E33" s="1">
        <v>-24.594000000000001</v>
      </c>
      <c r="F33" s="1"/>
      <c r="G33" s="7">
        <v>1</v>
      </c>
      <c r="H33" s="1">
        <v>40</v>
      </c>
      <c r="I33" s="1"/>
      <c r="J33" s="1"/>
      <c r="K33" s="1">
        <f t="shared" si="1"/>
        <v>-24.594000000000001</v>
      </c>
      <c r="L33" s="1"/>
      <c r="M33" s="1"/>
      <c r="N33" s="1">
        <v>120</v>
      </c>
      <c r="O33" s="1"/>
      <c r="P33" s="1">
        <f t="shared" si="3"/>
        <v>-4.9188000000000001</v>
      </c>
      <c r="Q33" s="5">
        <v>120</v>
      </c>
      <c r="R33" s="5"/>
      <c r="S33" s="1"/>
      <c r="T33" s="1">
        <f t="shared" si="4"/>
        <v>-48.792388387411563</v>
      </c>
      <c r="U33" s="1">
        <f t="shared" si="5"/>
        <v>-24.396194193705782</v>
      </c>
      <c r="V33" s="1">
        <v>0</v>
      </c>
      <c r="W33" s="1">
        <v>20.519600000000001</v>
      </c>
      <c r="X33" s="1"/>
      <c r="Y33" s="1">
        <f t="shared" si="2"/>
        <v>120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29</v>
      </c>
      <c r="C34" s="1">
        <v>331</v>
      </c>
      <c r="D34" s="1"/>
      <c r="E34" s="1">
        <v>117</v>
      </c>
      <c r="F34" s="1">
        <v>131</v>
      </c>
      <c r="G34" s="7">
        <v>0.4</v>
      </c>
      <c r="H34" s="1">
        <v>55</v>
      </c>
      <c r="I34" s="1"/>
      <c r="J34" s="1"/>
      <c r="K34" s="1">
        <f t="shared" si="1"/>
        <v>117</v>
      </c>
      <c r="L34" s="1"/>
      <c r="M34" s="1"/>
      <c r="N34" s="1">
        <v>0</v>
      </c>
      <c r="O34" s="1">
        <v>250</v>
      </c>
      <c r="P34" s="1">
        <f t="shared" si="3"/>
        <v>23.4</v>
      </c>
      <c r="Q34" s="5">
        <f t="shared" si="6"/>
        <v>87</v>
      </c>
      <c r="R34" s="5"/>
      <c r="S34" s="1"/>
      <c r="T34" s="1">
        <f t="shared" si="4"/>
        <v>20</v>
      </c>
      <c r="U34" s="1">
        <f t="shared" si="5"/>
        <v>16.282051282051285</v>
      </c>
      <c r="V34" s="1">
        <v>35</v>
      </c>
      <c r="W34" s="1">
        <v>31.8</v>
      </c>
      <c r="X34" s="1"/>
      <c r="Y34" s="1">
        <f t="shared" si="2"/>
        <v>34.800000000000004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32</v>
      </c>
      <c r="C35" s="1"/>
      <c r="D35" s="1">
        <v>221.001</v>
      </c>
      <c r="E35" s="1">
        <v>214.726</v>
      </c>
      <c r="F35" s="1"/>
      <c r="G35" s="7">
        <v>1</v>
      </c>
      <c r="H35" s="1">
        <v>60</v>
      </c>
      <c r="I35" s="1"/>
      <c r="J35" s="1"/>
      <c r="K35" s="1">
        <f t="shared" si="1"/>
        <v>214.726</v>
      </c>
      <c r="L35" s="1"/>
      <c r="M35" s="1"/>
      <c r="N35" s="1">
        <v>1000</v>
      </c>
      <c r="O35" s="1">
        <v>700</v>
      </c>
      <c r="P35" s="1">
        <f t="shared" si="3"/>
        <v>42.9452</v>
      </c>
      <c r="Q35" s="5"/>
      <c r="R35" s="5"/>
      <c r="S35" s="1"/>
      <c r="T35" s="1">
        <f t="shared" si="4"/>
        <v>39.585332004508068</v>
      </c>
      <c r="U35" s="1">
        <f t="shared" si="5"/>
        <v>39.585332004508068</v>
      </c>
      <c r="V35" s="1">
        <v>44.039400000000001</v>
      </c>
      <c r="W35" s="1">
        <v>99.839399999999998</v>
      </c>
      <c r="X35" s="1"/>
      <c r="Y35" s="1">
        <f t="shared" si="2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29</v>
      </c>
      <c r="C36" s="1">
        <v>161</v>
      </c>
      <c r="D36" s="1">
        <v>300</v>
      </c>
      <c r="E36" s="1">
        <v>126</v>
      </c>
      <c r="F36" s="1">
        <v>247</v>
      </c>
      <c r="G36" s="7">
        <v>0.5</v>
      </c>
      <c r="H36" s="1">
        <v>60</v>
      </c>
      <c r="I36" s="1"/>
      <c r="J36" s="1"/>
      <c r="K36" s="1">
        <f t="shared" si="1"/>
        <v>126</v>
      </c>
      <c r="L36" s="1"/>
      <c r="M36" s="1"/>
      <c r="N36" s="1">
        <v>400</v>
      </c>
      <c r="O36" s="1">
        <v>100</v>
      </c>
      <c r="P36" s="1">
        <f t="shared" si="3"/>
        <v>25.2</v>
      </c>
      <c r="Q36" s="5"/>
      <c r="R36" s="5"/>
      <c r="S36" s="1"/>
      <c r="T36" s="1">
        <f t="shared" si="4"/>
        <v>29.642857142857142</v>
      </c>
      <c r="U36" s="1">
        <f t="shared" si="5"/>
        <v>29.642857142857142</v>
      </c>
      <c r="V36" s="1">
        <v>36.799999999999997</v>
      </c>
      <c r="W36" s="1">
        <v>28</v>
      </c>
      <c r="X36" s="1"/>
      <c r="Y36" s="1">
        <f t="shared" si="2"/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32</v>
      </c>
      <c r="C37" s="1"/>
      <c r="D37" s="1">
        <v>412.94</v>
      </c>
      <c r="E37" s="28">
        <f>390.668+E63</f>
        <v>412.84800000000001</v>
      </c>
      <c r="F37" s="1"/>
      <c r="G37" s="7">
        <v>1</v>
      </c>
      <c r="H37" s="1">
        <v>60</v>
      </c>
      <c r="I37" s="1"/>
      <c r="J37" s="1"/>
      <c r="K37" s="1">
        <f t="shared" si="1"/>
        <v>412.84800000000001</v>
      </c>
      <c r="L37" s="1"/>
      <c r="M37" s="1"/>
      <c r="N37" s="1">
        <v>800</v>
      </c>
      <c r="O37" s="1">
        <v>700</v>
      </c>
      <c r="P37" s="1">
        <f t="shared" si="3"/>
        <v>82.569600000000008</v>
      </c>
      <c r="Q37" s="5">
        <f t="shared" si="6"/>
        <v>151.39200000000028</v>
      </c>
      <c r="R37" s="5"/>
      <c r="S37" s="1"/>
      <c r="T37" s="1">
        <f t="shared" si="4"/>
        <v>20</v>
      </c>
      <c r="U37" s="1">
        <f t="shared" si="5"/>
        <v>18.166492268340889</v>
      </c>
      <c r="V37" s="1">
        <v>82.569600000000008</v>
      </c>
      <c r="W37" s="1">
        <v>54.171199999999999</v>
      </c>
      <c r="X37" s="1"/>
      <c r="Y37" s="1">
        <f t="shared" si="2"/>
        <v>151.39200000000028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32</v>
      </c>
      <c r="C38" s="1"/>
      <c r="D38" s="1">
        <v>597.74099999999999</v>
      </c>
      <c r="E38" s="28">
        <f>505.716+E64</f>
        <v>590.58199999999999</v>
      </c>
      <c r="F38" s="1"/>
      <c r="G38" s="7">
        <v>1</v>
      </c>
      <c r="H38" s="1">
        <v>60</v>
      </c>
      <c r="I38" s="1"/>
      <c r="J38" s="1"/>
      <c r="K38" s="1">
        <f t="shared" ref="K38:K52" si="7">E38-J38</f>
        <v>590.58199999999999</v>
      </c>
      <c r="L38" s="1"/>
      <c r="M38" s="1"/>
      <c r="N38" s="1">
        <v>600</v>
      </c>
      <c r="O38" s="1">
        <v>800</v>
      </c>
      <c r="P38" s="1">
        <f t="shared" si="3"/>
        <v>118.1164</v>
      </c>
      <c r="Q38" s="5">
        <f t="shared" si="6"/>
        <v>962.32799999999997</v>
      </c>
      <c r="R38" s="5"/>
      <c r="S38" s="1"/>
      <c r="T38" s="1">
        <f t="shared" si="4"/>
        <v>20</v>
      </c>
      <c r="U38" s="1">
        <f t="shared" si="5"/>
        <v>11.852714779658033</v>
      </c>
      <c r="V38" s="1">
        <v>112.1048</v>
      </c>
      <c r="W38" s="1">
        <v>0</v>
      </c>
      <c r="X38" s="1"/>
      <c r="Y38" s="1">
        <f t="shared" si="2"/>
        <v>962.32799999999997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29</v>
      </c>
      <c r="C39" s="1">
        <v>225</v>
      </c>
      <c r="D39" s="1"/>
      <c r="E39" s="28">
        <f>127+E65</f>
        <v>148</v>
      </c>
      <c r="F39" s="1"/>
      <c r="G39" s="7">
        <v>0.4</v>
      </c>
      <c r="H39" s="1">
        <v>60</v>
      </c>
      <c r="I39" s="1"/>
      <c r="J39" s="1"/>
      <c r="K39" s="1">
        <f t="shared" si="7"/>
        <v>148</v>
      </c>
      <c r="L39" s="1"/>
      <c r="M39" s="1"/>
      <c r="N39" s="1">
        <v>0</v>
      </c>
      <c r="O39" s="1">
        <v>500</v>
      </c>
      <c r="P39" s="1">
        <f t="shared" si="3"/>
        <v>29.6</v>
      </c>
      <c r="Q39" s="5">
        <f t="shared" si="6"/>
        <v>92</v>
      </c>
      <c r="R39" s="5"/>
      <c r="S39" s="1"/>
      <c r="T39" s="1">
        <f t="shared" si="4"/>
        <v>20</v>
      </c>
      <c r="U39" s="1">
        <f t="shared" si="5"/>
        <v>16.891891891891891</v>
      </c>
      <c r="V39" s="1">
        <v>36.4</v>
      </c>
      <c r="W39" s="1">
        <v>62</v>
      </c>
      <c r="X39" s="1"/>
      <c r="Y39" s="1">
        <f t="shared" si="2"/>
        <v>36.800000000000004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32</v>
      </c>
      <c r="C40" s="1">
        <v>163.61000000000001</v>
      </c>
      <c r="D40" s="1">
        <v>669.37099999999998</v>
      </c>
      <c r="E40" s="28">
        <f>301.633+E66</f>
        <v>350.041</v>
      </c>
      <c r="F40" s="1">
        <v>403.80799999999999</v>
      </c>
      <c r="G40" s="7">
        <v>1</v>
      </c>
      <c r="H40" s="1">
        <v>60</v>
      </c>
      <c r="I40" s="1"/>
      <c r="J40" s="1"/>
      <c r="K40" s="1">
        <f t="shared" si="7"/>
        <v>350.041</v>
      </c>
      <c r="L40" s="1"/>
      <c r="M40" s="1"/>
      <c r="N40" s="1">
        <v>300</v>
      </c>
      <c r="O40" s="1"/>
      <c r="P40" s="1">
        <f t="shared" si="3"/>
        <v>70.008200000000002</v>
      </c>
      <c r="Q40" s="5">
        <f t="shared" si="6"/>
        <v>696.35599999999999</v>
      </c>
      <c r="R40" s="5"/>
      <c r="S40" s="1"/>
      <c r="T40" s="1">
        <f t="shared" si="4"/>
        <v>20</v>
      </c>
      <c r="U40" s="1">
        <f t="shared" si="5"/>
        <v>10.053222336811974</v>
      </c>
      <c r="V40" s="1">
        <v>61.3202</v>
      </c>
      <c r="W40" s="1">
        <v>71.735600000000005</v>
      </c>
      <c r="X40" s="1"/>
      <c r="Y40" s="1">
        <f t="shared" si="2"/>
        <v>696.35599999999999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29</v>
      </c>
      <c r="C41" s="1">
        <v>38</v>
      </c>
      <c r="D41" s="1"/>
      <c r="E41" s="1">
        <v>-65</v>
      </c>
      <c r="F41" s="1"/>
      <c r="G41" s="7">
        <v>0.5</v>
      </c>
      <c r="H41" s="1">
        <v>60</v>
      </c>
      <c r="I41" s="1"/>
      <c r="J41" s="1"/>
      <c r="K41" s="1">
        <f t="shared" si="7"/>
        <v>-65</v>
      </c>
      <c r="L41" s="1"/>
      <c r="M41" s="1"/>
      <c r="N41" s="1">
        <v>200</v>
      </c>
      <c r="O41" s="1">
        <v>100</v>
      </c>
      <c r="P41" s="1">
        <f t="shared" si="3"/>
        <v>-13</v>
      </c>
      <c r="Q41" s="5"/>
      <c r="R41" s="5"/>
      <c r="S41" s="1"/>
      <c r="T41" s="1">
        <f t="shared" si="4"/>
        <v>-23.076923076923077</v>
      </c>
      <c r="U41" s="1">
        <f t="shared" si="5"/>
        <v>-23.076923076923077</v>
      </c>
      <c r="V41" s="1">
        <v>11.8</v>
      </c>
      <c r="W41" s="1">
        <v>5.6</v>
      </c>
      <c r="X41" s="1"/>
      <c r="Y41" s="1">
        <f t="shared" si="2"/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29</v>
      </c>
      <c r="C42" s="1"/>
      <c r="D42" s="1">
        <v>250</v>
      </c>
      <c r="E42" s="1">
        <v>144</v>
      </c>
      <c r="F42" s="1">
        <v>89</v>
      </c>
      <c r="G42" s="7">
        <v>0.4</v>
      </c>
      <c r="H42" s="1">
        <v>50</v>
      </c>
      <c r="I42" s="1"/>
      <c r="J42" s="1"/>
      <c r="K42" s="1">
        <f t="shared" si="7"/>
        <v>144</v>
      </c>
      <c r="L42" s="1"/>
      <c r="M42" s="1"/>
      <c r="N42" s="1">
        <v>0</v>
      </c>
      <c r="O42" s="1">
        <v>120</v>
      </c>
      <c r="P42" s="1">
        <f t="shared" si="3"/>
        <v>28.8</v>
      </c>
      <c r="Q42" s="5">
        <f>17*P42-O42-N42-F42</f>
        <v>280.60000000000002</v>
      </c>
      <c r="R42" s="5"/>
      <c r="S42" s="1"/>
      <c r="T42" s="1">
        <f t="shared" si="4"/>
        <v>17</v>
      </c>
      <c r="U42" s="1">
        <f t="shared" si="5"/>
        <v>7.2569444444444446</v>
      </c>
      <c r="V42" s="1">
        <v>20.2</v>
      </c>
      <c r="W42" s="1">
        <v>5.2</v>
      </c>
      <c r="X42" s="1"/>
      <c r="Y42" s="1">
        <f t="shared" si="2"/>
        <v>112.24000000000001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68</v>
      </c>
      <c r="B43" s="1" t="s">
        <v>32</v>
      </c>
      <c r="C43" s="1">
        <v>403.3</v>
      </c>
      <c r="D43" s="1">
        <v>1906.5709999999999</v>
      </c>
      <c r="E43" s="28">
        <f>820.833+E67</f>
        <v>932.53399999999999</v>
      </c>
      <c r="F43" s="1">
        <v>1235.9870000000001</v>
      </c>
      <c r="G43" s="7">
        <v>1</v>
      </c>
      <c r="H43" s="1">
        <v>40</v>
      </c>
      <c r="I43" s="1"/>
      <c r="J43" s="1"/>
      <c r="K43" s="1">
        <f t="shared" si="7"/>
        <v>932.53399999999999</v>
      </c>
      <c r="L43" s="1"/>
      <c r="M43" s="1"/>
      <c r="N43" s="1">
        <v>1000</v>
      </c>
      <c r="O43" s="1"/>
      <c r="P43" s="1">
        <f t="shared" si="3"/>
        <v>186.5068</v>
      </c>
      <c r="Q43" s="5">
        <f t="shared" si="6"/>
        <v>1494.1489999999999</v>
      </c>
      <c r="R43" s="5"/>
      <c r="S43" s="1"/>
      <c r="T43" s="1">
        <f t="shared" si="4"/>
        <v>20</v>
      </c>
      <c r="U43" s="1">
        <f t="shared" si="5"/>
        <v>11.988769310287882</v>
      </c>
      <c r="V43" s="1">
        <v>178.52080000000001</v>
      </c>
      <c r="W43" s="1">
        <v>241.73</v>
      </c>
      <c r="X43" s="1" t="s">
        <v>69</v>
      </c>
      <c r="Y43" s="1">
        <f t="shared" si="2"/>
        <v>1494.1489999999999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6" t="s">
        <v>70</v>
      </c>
      <c r="B44" s="13" t="s">
        <v>32</v>
      </c>
      <c r="C44" s="13"/>
      <c r="D44" s="13"/>
      <c r="E44" s="24">
        <f>E45</f>
        <v>174.92200000000003</v>
      </c>
      <c r="F44" s="14"/>
      <c r="G44" s="7">
        <v>1</v>
      </c>
      <c r="H44" s="1">
        <v>60</v>
      </c>
      <c r="I44" s="1"/>
      <c r="J44" s="1"/>
      <c r="K44" s="1">
        <f t="shared" si="7"/>
        <v>174.92200000000003</v>
      </c>
      <c r="L44" s="1"/>
      <c r="M44" s="1"/>
      <c r="N44" s="1">
        <v>500</v>
      </c>
      <c r="O44" s="1">
        <v>300</v>
      </c>
      <c r="P44" s="1">
        <f t="shared" si="3"/>
        <v>34.984400000000008</v>
      </c>
      <c r="Q44" s="5"/>
      <c r="R44" s="5"/>
      <c r="S44" s="1"/>
      <c r="T44" s="1">
        <f t="shared" si="4"/>
        <v>22.867335155097695</v>
      </c>
      <c r="U44" s="1">
        <f t="shared" si="5"/>
        <v>22.867335155097695</v>
      </c>
      <c r="V44" s="1">
        <v>39.599200000000003</v>
      </c>
      <c r="W44" s="1">
        <v>11.9422</v>
      </c>
      <c r="X44" s="1" t="s">
        <v>71</v>
      </c>
      <c r="Y44" s="1">
        <f t="shared" si="2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5" t="s">
        <v>75</v>
      </c>
      <c r="B45" s="16" t="s">
        <v>32</v>
      </c>
      <c r="C45" s="16"/>
      <c r="D45" s="16">
        <v>193.792</v>
      </c>
      <c r="E45" s="25">
        <f>164.735+E71</f>
        <v>174.92200000000003</v>
      </c>
      <c r="F45" s="17"/>
      <c r="G45" s="18">
        <v>0</v>
      </c>
      <c r="H45" s="19"/>
      <c r="I45" s="19" t="s">
        <v>76</v>
      </c>
      <c r="J45" s="19"/>
      <c r="K45" s="19">
        <f>E45-J45</f>
        <v>174.92200000000003</v>
      </c>
      <c r="L45" s="19"/>
      <c r="M45" s="19"/>
      <c r="N45" s="19"/>
      <c r="O45" s="19"/>
      <c r="P45" s="19">
        <f>E45/5</f>
        <v>34.984400000000008</v>
      </c>
      <c r="Q45" s="20"/>
      <c r="R45" s="20"/>
      <c r="S45" s="19"/>
      <c r="T45" s="19">
        <f t="shared" si="4"/>
        <v>0</v>
      </c>
      <c r="U45" s="19">
        <f t="shared" si="5"/>
        <v>0</v>
      </c>
      <c r="V45" s="19">
        <v>39.599200000000003</v>
      </c>
      <c r="W45" s="19">
        <v>59.841999999999999</v>
      </c>
      <c r="X45" s="19" t="s">
        <v>77</v>
      </c>
      <c r="Y45" s="1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32</v>
      </c>
      <c r="C46" s="1">
        <v>31.38</v>
      </c>
      <c r="D46" s="1"/>
      <c r="E46" s="1">
        <v>-39.648000000000003</v>
      </c>
      <c r="F46" s="1"/>
      <c r="G46" s="7">
        <v>1</v>
      </c>
      <c r="H46" s="1">
        <v>70</v>
      </c>
      <c r="I46" s="1"/>
      <c r="J46" s="1"/>
      <c r="K46" s="1">
        <f t="shared" si="7"/>
        <v>-39.648000000000003</v>
      </c>
      <c r="L46" s="1"/>
      <c r="M46" s="1"/>
      <c r="N46" s="1">
        <v>550</v>
      </c>
      <c r="O46" s="1"/>
      <c r="P46" s="1">
        <f t="shared" si="3"/>
        <v>-7.9296000000000006</v>
      </c>
      <c r="Q46" s="5">
        <v>500</v>
      </c>
      <c r="R46" s="5"/>
      <c r="S46" s="1"/>
      <c r="T46" s="1">
        <f t="shared" si="4"/>
        <v>-132.41525423728814</v>
      </c>
      <c r="U46" s="1">
        <f t="shared" si="5"/>
        <v>-69.360371267150924</v>
      </c>
      <c r="V46" s="1">
        <v>24.040800000000001</v>
      </c>
      <c r="W46" s="1">
        <v>74.7774</v>
      </c>
      <c r="X46" s="1"/>
      <c r="Y46" s="1">
        <f t="shared" ref="Y46:Y55" si="8">G46*Q46</f>
        <v>500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29</v>
      </c>
      <c r="C47" s="1">
        <v>73</v>
      </c>
      <c r="D47" s="1">
        <v>750</v>
      </c>
      <c r="E47" s="28">
        <f>440+E69</f>
        <v>485</v>
      </c>
      <c r="F47" s="1">
        <v>258</v>
      </c>
      <c r="G47" s="7">
        <v>0.4</v>
      </c>
      <c r="H47" s="1">
        <v>40</v>
      </c>
      <c r="I47" s="1"/>
      <c r="J47" s="1"/>
      <c r="K47" s="1">
        <f t="shared" si="7"/>
        <v>485</v>
      </c>
      <c r="L47" s="1"/>
      <c r="M47" s="1"/>
      <c r="N47" s="1">
        <v>875</v>
      </c>
      <c r="O47" s="1">
        <v>600</v>
      </c>
      <c r="P47" s="1">
        <f t="shared" si="3"/>
        <v>97</v>
      </c>
      <c r="Q47" s="5">
        <f t="shared" ref="Q47:Q53" si="9">20*P47-O47-N47-F47</f>
        <v>207</v>
      </c>
      <c r="R47" s="5"/>
      <c r="S47" s="1"/>
      <c r="T47" s="1">
        <f t="shared" si="4"/>
        <v>20</v>
      </c>
      <c r="U47" s="1">
        <f t="shared" si="5"/>
        <v>17.865979381443299</v>
      </c>
      <c r="V47" s="1">
        <v>107.6</v>
      </c>
      <c r="W47" s="1">
        <v>227.8</v>
      </c>
      <c r="X47" s="1"/>
      <c r="Y47" s="1">
        <f t="shared" si="8"/>
        <v>82.800000000000011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32</v>
      </c>
      <c r="C48" s="1"/>
      <c r="D48" s="1">
        <v>411.47800000000001</v>
      </c>
      <c r="E48" s="28">
        <f>358.666+E70</f>
        <v>403.60199999999998</v>
      </c>
      <c r="F48" s="1"/>
      <c r="G48" s="7">
        <v>1</v>
      </c>
      <c r="H48" s="1">
        <v>40</v>
      </c>
      <c r="I48" s="1"/>
      <c r="J48" s="1"/>
      <c r="K48" s="1">
        <f t="shared" si="7"/>
        <v>403.60199999999998</v>
      </c>
      <c r="L48" s="1"/>
      <c r="M48" s="1"/>
      <c r="N48" s="1">
        <v>500</v>
      </c>
      <c r="O48" s="1">
        <v>400</v>
      </c>
      <c r="P48" s="1">
        <f t="shared" si="3"/>
        <v>80.720399999999998</v>
      </c>
      <c r="Q48" s="5">
        <f t="shared" si="9"/>
        <v>714.4079999999999</v>
      </c>
      <c r="R48" s="5"/>
      <c r="S48" s="1"/>
      <c r="T48" s="1">
        <f t="shared" si="4"/>
        <v>20</v>
      </c>
      <c r="U48" s="1">
        <f t="shared" si="5"/>
        <v>11.149597871170114</v>
      </c>
      <c r="V48" s="1">
        <v>40.392000000000003</v>
      </c>
      <c r="W48" s="1">
        <v>98.791799999999995</v>
      </c>
      <c r="X48" s="1" t="s">
        <v>69</v>
      </c>
      <c r="Y48" s="1">
        <f t="shared" si="8"/>
        <v>714.4079999999999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32</v>
      </c>
      <c r="C49" s="1"/>
      <c r="D49" s="1">
        <v>150.286</v>
      </c>
      <c r="E49" s="1">
        <v>77.793000000000006</v>
      </c>
      <c r="F49" s="1">
        <v>64.462000000000003</v>
      </c>
      <c r="G49" s="7">
        <v>1</v>
      </c>
      <c r="H49" s="1">
        <v>50</v>
      </c>
      <c r="I49" s="1"/>
      <c r="J49" s="1"/>
      <c r="K49" s="1">
        <f t="shared" si="7"/>
        <v>77.793000000000006</v>
      </c>
      <c r="L49" s="1"/>
      <c r="M49" s="1"/>
      <c r="N49" s="1">
        <v>200</v>
      </c>
      <c r="O49" s="1"/>
      <c r="P49" s="1">
        <f t="shared" si="3"/>
        <v>15.558600000000002</v>
      </c>
      <c r="Q49" s="5">
        <f t="shared" si="9"/>
        <v>46.710000000000022</v>
      </c>
      <c r="R49" s="5"/>
      <c r="S49" s="1"/>
      <c r="T49" s="1">
        <f t="shared" si="4"/>
        <v>20</v>
      </c>
      <c r="U49" s="1">
        <f t="shared" si="5"/>
        <v>16.997801858779063</v>
      </c>
      <c r="V49" s="1">
        <v>12.621600000000001</v>
      </c>
      <c r="W49" s="1">
        <v>21.080400000000001</v>
      </c>
      <c r="X49" s="1"/>
      <c r="Y49" s="1">
        <f t="shared" si="8"/>
        <v>46.710000000000022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29</v>
      </c>
      <c r="C50" s="1">
        <v>64</v>
      </c>
      <c r="D50" s="1">
        <v>340</v>
      </c>
      <c r="E50" s="1">
        <v>175</v>
      </c>
      <c r="F50" s="1">
        <v>139</v>
      </c>
      <c r="G50" s="7">
        <v>0.45</v>
      </c>
      <c r="H50" s="1">
        <v>50</v>
      </c>
      <c r="I50" s="1"/>
      <c r="J50" s="1"/>
      <c r="K50" s="1">
        <f t="shared" si="7"/>
        <v>175</v>
      </c>
      <c r="L50" s="1"/>
      <c r="M50" s="1"/>
      <c r="N50" s="1">
        <v>451.11111111111109</v>
      </c>
      <c r="O50" s="1">
        <v>300</v>
      </c>
      <c r="P50" s="1">
        <f t="shared" si="3"/>
        <v>35</v>
      </c>
      <c r="Q50" s="5"/>
      <c r="R50" s="5"/>
      <c r="S50" s="1"/>
      <c r="T50" s="1">
        <f t="shared" si="4"/>
        <v>25.43174603174603</v>
      </c>
      <c r="U50" s="1">
        <f t="shared" si="5"/>
        <v>25.43174603174603</v>
      </c>
      <c r="V50" s="1">
        <v>57</v>
      </c>
      <c r="W50" s="1">
        <v>54.4</v>
      </c>
      <c r="X50" s="1"/>
      <c r="Y50" s="1">
        <f t="shared" si="8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29</v>
      </c>
      <c r="C51" s="1"/>
      <c r="D51" s="1">
        <v>380</v>
      </c>
      <c r="E51" s="1">
        <v>355</v>
      </c>
      <c r="F51" s="1">
        <v>4</v>
      </c>
      <c r="G51" s="7">
        <v>0.4</v>
      </c>
      <c r="H51" s="1">
        <v>50</v>
      </c>
      <c r="I51" s="1"/>
      <c r="J51" s="1"/>
      <c r="K51" s="1">
        <f t="shared" si="7"/>
        <v>355</v>
      </c>
      <c r="L51" s="1"/>
      <c r="M51" s="1"/>
      <c r="N51" s="1">
        <v>400</v>
      </c>
      <c r="O51" s="1">
        <v>300</v>
      </c>
      <c r="P51" s="1">
        <f t="shared" si="3"/>
        <v>71</v>
      </c>
      <c r="Q51" s="5">
        <f t="shared" si="9"/>
        <v>716</v>
      </c>
      <c r="R51" s="5"/>
      <c r="S51" s="1"/>
      <c r="T51" s="1">
        <f t="shared" si="4"/>
        <v>20</v>
      </c>
      <c r="U51" s="1">
        <f t="shared" si="5"/>
        <v>9.9154929577464781</v>
      </c>
      <c r="V51" s="1">
        <v>57.8</v>
      </c>
      <c r="W51" s="1">
        <v>48.6</v>
      </c>
      <c r="X51" s="1"/>
      <c r="Y51" s="1">
        <f t="shared" si="8"/>
        <v>286.40000000000003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32</v>
      </c>
      <c r="C52" s="1"/>
      <c r="D52" s="1">
        <v>151.136</v>
      </c>
      <c r="E52" s="1">
        <v>124.756</v>
      </c>
      <c r="F52" s="1">
        <v>12.61</v>
      </c>
      <c r="G52" s="7">
        <v>1</v>
      </c>
      <c r="H52" s="1">
        <v>50</v>
      </c>
      <c r="I52" s="1"/>
      <c r="J52" s="1"/>
      <c r="K52" s="1">
        <f t="shared" si="7"/>
        <v>124.756</v>
      </c>
      <c r="L52" s="1"/>
      <c r="M52" s="1"/>
      <c r="N52" s="1">
        <v>200</v>
      </c>
      <c r="O52" s="1">
        <v>50</v>
      </c>
      <c r="P52" s="1">
        <f t="shared" si="3"/>
        <v>24.9512</v>
      </c>
      <c r="Q52" s="5">
        <f t="shared" si="9"/>
        <v>236.41399999999999</v>
      </c>
      <c r="R52" s="5"/>
      <c r="S52" s="1"/>
      <c r="T52" s="1">
        <f t="shared" si="4"/>
        <v>20</v>
      </c>
      <c r="U52" s="1">
        <f t="shared" si="5"/>
        <v>10.52494469203886</v>
      </c>
      <c r="V52" s="1">
        <v>21.7942</v>
      </c>
      <c r="W52" s="1">
        <v>20.4556</v>
      </c>
      <c r="X52" s="1"/>
      <c r="Y52" s="1">
        <f t="shared" si="8"/>
        <v>236.41399999999999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29</v>
      </c>
      <c r="C53" s="1"/>
      <c r="D53" s="1">
        <v>670</v>
      </c>
      <c r="E53" s="1">
        <v>531</v>
      </c>
      <c r="F53" s="1">
        <v>119</v>
      </c>
      <c r="G53" s="7">
        <v>0.45</v>
      </c>
      <c r="H53" s="1">
        <v>50</v>
      </c>
      <c r="I53" s="1"/>
      <c r="J53" s="1"/>
      <c r="K53" s="1">
        <f t="shared" ref="K53:K55" si="10">E53-J53</f>
        <v>531</v>
      </c>
      <c r="L53" s="1"/>
      <c r="M53" s="1"/>
      <c r="N53" s="1">
        <v>700</v>
      </c>
      <c r="O53" s="1">
        <v>500</v>
      </c>
      <c r="P53" s="1">
        <f t="shared" si="3"/>
        <v>106.2</v>
      </c>
      <c r="Q53" s="5">
        <f t="shared" si="9"/>
        <v>805</v>
      </c>
      <c r="R53" s="5"/>
      <c r="S53" s="1"/>
      <c r="T53" s="1">
        <f t="shared" si="4"/>
        <v>20</v>
      </c>
      <c r="U53" s="1">
        <f t="shared" si="5"/>
        <v>12.419962335216573</v>
      </c>
      <c r="V53" s="1">
        <v>81.599999999999994</v>
      </c>
      <c r="W53" s="1">
        <v>88.6</v>
      </c>
      <c r="X53" s="1"/>
      <c r="Y53" s="1">
        <f t="shared" si="8"/>
        <v>362.25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29</v>
      </c>
      <c r="C54" s="1">
        <v>485</v>
      </c>
      <c r="D54" s="1"/>
      <c r="E54" s="1">
        <v>57</v>
      </c>
      <c r="F54" s="1">
        <v>427</v>
      </c>
      <c r="G54" s="7">
        <v>0.17</v>
      </c>
      <c r="H54" s="1">
        <v>180</v>
      </c>
      <c r="I54" s="1"/>
      <c r="J54" s="1"/>
      <c r="K54" s="1">
        <f t="shared" si="10"/>
        <v>57</v>
      </c>
      <c r="L54" s="1"/>
      <c r="M54" s="1"/>
      <c r="N54" s="1">
        <v>0</v>
      </c>
      <c r="O54" s="1"/>
      <c r="P54" s="1">
        <f t="shared" ref="P54:P55" si="11">E54/5</f>
        <v>11.4</v>
      </c>
      <c r="Q54" s="5"/>
      <c r="R54" s="5"/>
      <c r="S54" s="1"/>
      <c r="T54" s="1">
        <f t="shared" si="4"/>
        <v>37.456140350877192</v>
      </c>
      <c r="U54" s="1">
        <f t="shared" si="5"/>
        <v>37.456140350877192</v>
      </c>
      <c r="V54" s="1">
        <v>8</v>
      </c>
      <c r="W54" s="1">
        <v>3.2</v>
      </c>
      <c r="X54" s="1"/>
      <c r="Y54" s="1">
        <f t="shared" si="8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7" t="s">
        <v>101</v>
      </c>
      <c r="B55" s="1" t="s">
        <v>29</v>
      </c>
      <c r="C55" s="1"/>
      <c r="D55" s="1"/>
      <c r="E55" s="1"/>
      <c r="F55" s="1"/>
      <c r="G55" s="7">
        <v>0.17</v>
      </c>
      <c r="H55" s="1">
        <v>180</v>
      </c>
      <c r="I55" s="1"/>
      <c r="J55" s="1"/>
      <c r="K55" s="1">
        <f t="shared" si="10"/>
        <v>0</v>
      </c>
      <c r="L55" s="1"/>
      <c r="M55" s="1"/>
      <c r="N55" s="1">
        <v>176.47058823529409</v>
      </c>
      <c r="O55" s="1"/>
      <c r="P55" s="1">
        <f t="shared" si="11"/>
        <v>0</v>
      </c>
      <c r="Q55" s="5">
        <v>40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v>10.6</v>
      </c>
      <c r="W55" s="1">
        <v>11</v>
      </c>
      <c r="X55" s="1" t="s">
        <v>102</v>
      </c>
      <c r="Y55" s="1">
        <f t="shared" si="8"/>
        <v>6.8000000000000007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1" t="s">
        <v>78</v>
      </c>
      <c r="B56" s="21" t="s">
        <v>32</v>
      </c>
      <c r="C56" s="21"/>
      <c r="D56" s="21">
        <v>74.974000000000004</v>
      </c>
      <c r="E56" s="28">
        <v>74.974000000000004</v>
      </c>
      <c r="F56" s="21"/>
      <c r="G56" s="22">
        <v>0</v>
      </c>
      <c r="H56" s="21"/>
      <c r="I56" s="21" t="s">
        <v>79</v>
      </c>
      <c r="J56" s="21"/>
      <c r="K56" s="21">
        <f t="shared" ref="K56:K71" si="12">E56-J56</f>
        <v>74.974000000000004</v>
      </c>
      <c r="L56" s="21"/>
      <c r="M56" s="21"/>
      <c r="N56" s="21"/>
      <c r="O56" s="21"/>
      <c r="P56" s="21">
        <f t="shared" ref="P56:P71" si="13">E56/5</f>
        <v>14.994800000000001</v>
      </c>
      <c r="Q56" s="23"/>
      <c r="R56" s="23"/>
      <c r="S56" s="21"/>
      <c r="T56" s="21">
        <f t="shared" si="4"/>
        <v>0</v>
      </c>
      <c r="U56" s="21">
        <f t="shared" si="5"/>
        <v>0</v>
      </c>
      <c r="V56" s="21">
        <v>14.9948</v>
      </c>
      <c r="W56" s="21">
        <v>2.9929999999999999</v>
      </c>
      <c r="X56" s="21"/>
      <c r="Y56" s="2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80</v>
      </c>
      <c r="B57" s="21" t="s">
        <v>32</v>
      </c>
      <c r="C57" s="21"/>
      <c r="D57" s="21">
        <v>27.541</v>
      </c>
      <c r="E57" s="28">
        <v>27.541</v>
      </c>
      <c r="F57" s="21"/>
      <c r="G57" s="22">
        <v>0</v>
      </c>
      <c r="H57" s="21"/>
      <c r="I57" s="21" t="s">
        <v>79</v>
      </c>
      <c r="J57" s="21"/>
      <c r="K57" s="21">
        <f t="shared" si="12"/>
        <v>27.541</v>
      </c>
      <c r="L57" s="21"/>
      <c r="M57" s="21"/>
      <c r="N57" s="21"/>
      <c r="O57" s="21"/>
      <c r="P57" s="21">
        <f t="shared" si="13"/>
        <v>5.5082000000000004</v>
      </c>
      <c r="Q57" s="23"/>
      <c r="R57" s="23"/>
      <c r="S57" s="21"/>
      <c r="T57" s="21">
        <f t="shared" si="4"/>
        <v>0</v>
      </c>
      <c r="U57" s="21">
        <f t="shared" si="5"/>
        <v>0</v>
      </c>
      <c r="V57" s="21">
        <v>5.5082000000000004</v>
      </c>
      <c r="W57" s="21">
        <v>0</v>
      </c>
      <c r="X57" s="21"/>
      <c r="Y57" s="2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81</v>
      </c>
      <c r="B58" s="21" t="s">
        <v>32</v>
      </c>
      <c r="C58" s="21"/>
      <c r="D58" s="21">
        <v>15.754</v>
      </c>
      <c r="E58" s="28">
        <v>15.754</v>
      </c>
      <c r="F58" s="21"/>
      <c r="G58" s="22">
        <v>0</v>
      </c>
      <c r="H58" s="21"/>
      <c r="I58" s="21" t="s">
        <v>79</v>
      </c>
      <c r="J58" s="21"/>
      <c r="K58" s="21">
        <f t="shared" si="12"/>
        <v>15.754</v>
      </c>
      <c r="L58" s="21"/>
      <c r="M58" s="21"/>
      <c r="N58" s="21"/>
      <c r="O58" s="21"/>
      <c r="P58" s="21">
        <f t="shared" si="13"/>
        <v>3.1507999999999998</v>
      </c>
      <c r="Q58" s="23"/>
      <c r="R58" s="23"/>
      <c r="S58" s="21"/>
      <c r="T58" s="21">
        <f t="shared" si="4"/>
        <v>0</v>
      </c>
      <c r="U58" s="21">
        <f t="shared" si="5"/>
        <v>0</v>
      </c>
      <c r="V58" s="21">
        <v>3.4722</v>
      </c>
      <c r="W58" s="21">
        <v>4.1104000000000003</v>
      </c>
      <c r="X58" s="21"/>
      <c r="Y58" s="2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82</v>
      </c>
      <c r="B59" s="21" t="s">
        <v>29</v>
      </c>
      <c r="C59" s="21"/>
      <c r="D59" s="21">
        <v>32</v>
      </c>
      <c r="E59" s="28">
        <v>32</v>
      </c>
      <c r="F59" s="21"/>
      <c r="G59" s="22">
        <v>0</v>
      </c>
      <c r="H59" s="21"/>
      <c r="I59" s="21" t="s">
        <v>79</v>
      </c>
      <c r="J59" s="21"/>
      <c r="K59" s="21">
        <f t="shared" si="12"/>
        <v>32</v>
      </c>
      <c r="L59" s="21"/>
      <c r="M59" s="21"/>
      <c r="N59" s="21"/>
      <c r="O59" s="21"/>
      <c r="P59" s="21">
        <f t="shared" si="13"/>
        <v>6.4</v>
      </c>
      <c r="Q59" s="23"/>
      <c r="R59" s="23"/>
      <c r="S59" s="21"/>
      <c r="T59" s="21">
        <f t="shared" si="4"/>
        <v>0</v>
      </c>
      <c r="U59" s="21">
        <f t="shared" si="5"/>
        <v>0</v>
      </c>
      <c r="V59" s="21">
        <v>2.6</v>
      </c>
      <c r="W59" s="21">
        <v>5.6</v>
      </c>
      <c r="X59" s="21"/>
      <c r="Y59" s="2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83</v>
      </c>
      <c r="B60" s="21" t="s">
        <v>32</v>
      </c>
      <c r="C60" s="21"/>
      <c r="D60" s="21">
        <v>14.723000000000001</v>
      </c>
      <c r="E60" s="28">
        <v>14.723000000000001</v>
      </c>
      <c r="F60" s="21"/>
      <c r="G60" s="22">
        <v>0</v>
      </c>
      <c r="H60" s="21"/>
      <c r="I60" s="21" t="s">
        <v>79</v>
      </c>
      <c r="J60" s="21"/>
      <c r="K60" s="21">
        <f t="shared" si="12"/>
        <v>14.723000000000001</v>
      </c>
      <c r="L60" s="21"/>
      <c r="M60" s="21"/>
      <c r="N60" s="21"/>
      <c r="O60" s="21"/>
      <c r="P60" s="21">
        <f t="shared" si="13"/>
        <v>2.9446000000000003</v>
      </c>
      <c r="Q60" s="23"/>
      <c r="R60" s="23"/>
      <c r="S60" s="21"/>
      <c r="T60" s="21">
        <f t="shared" si="4"/>
        <v>0</v>
      </c>
      <c r="U60" s="21">
        <f t="shared" si="5"/>
        <v>0</v>
      </c>
      <c r="V60" s="21">
        <v>2.4281999999999999</v>
      </c>
      <c r="W60" s="21">
        <v>4.3323999999999998</v>
      </c>
      <c r="X60" s="21"/>
      <c r="Y60" s="2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84</v>
      </c>
      <c r="B61" s="21" t="s">
        <v>29</v>
      </c>
      <c r="C61" s="21"/>
      <c r="D61" s="21">
        <v>22</v>
      </c>
      <c r="E61" s="28">
        <v>22</v>
      </c>
      <c r="F61" s="21"/>
      <c r="G61" s="22">
        <v>0</v>
      </c>
      <c r="H61" s="21"/>
      <c r="I61" s="21" t="s">
        <v>79</v>
      </c>
      <c r="J61" s="21"/>
      <c r="K61" s="21">
        <f t="shared" si="12"/>
        <v>22</v>
      </c>
      <c r="L61" s="21"/>
      <c r="M61" s="21"/>
      <c r="N61" s="21"/>
      <c r="O61" s="21"/>
      <c r="P61" s="21">
        <f t="shared" si="13"/>
        <v>4.4000000000000004</v>
      </c>
      <c r="Q61" s="23"/>
      <c r="R61" s="23"/>
      <c r="S61" s="21"/>
      <c r="T61" s="21">
        <f t="shared" si="4"/>
        <v>0</v>
      </c>
      <c r="U61" s="21">
        <f t="shared" si="5"/>
        <v>0</v>
      </c>
      <c r="V61" s="21">
        <v>2.2000000000000002</v>
      </c>
      <c r="W61" s="21">
        <v>5</v>
      </c>
      <c r="X61" s="21"/>
      <c r="Y61" s="2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85</v>
      </c>
      <c r="B62" s="21" t="s">
        <v>32</v>
      </c>
      <c r="C62" s="21"/>
      <c r="D62" s="21">
        <v>42.787999999999997</v>
      </c>
      <c r="E62" s="28">
        <v>42.787999999999997</v>
      </c>
      <c r="F62" s="21"/>
      <c r="G62" s="22">
        <v>0</v>
      </c>
      <c r="H62" s="21"/>
      <c r="I62" s="21" t="s">
        <v>79</v>
      </c>
      <c r="J62" s="21"/>
      <c r="K62" s="21">
        <f t="shared" si="12"/>
        <v>42.787999999999997</v>
      </c>
      <c r="L62" s="21"/>
      <c r="M62" s="21"/>
      <c r="N62" s="21"/>
      <c r="O62" s="21"/>
      <c r="P62" s="21">
        <f t="shared" si="13"/>
        <v>8.557599999999999</v>
      </c>
      <c r="Q62" s="23"/>
      <c r="R62" s="23"/>
      <c r="S62" s="21"/>
      <c r="T62" s="21">
        <f t="shared" si="4"/>
        <v>0</v>
      </c>
      <c r="U62" s="21">
        <f t="shared" si="5"/>
        <v>0</v>
      </c>
      <c r="V62" s="21">
        <v>2.6221999999999999</v>
      </c>
      <c r="W62" s="21">
        <v>9.4176000000000002</v>
      </c>
      <c r="X62" s="21"/>
      <c r="Y62" s="2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86</v>
      </c>
      <c r="B63" s="21" t="s">
        <v>32</v>
      </c>
      <c r="C63" s="21"/>
      <c r="D63" s="21">
        <v>22.18</v>
      </c>
      <c r="E63" s="28">
        <v>22.18</v>
      </c>
      <c r="F63" s="21"/>
      <c r="G63" s="22">
        <v>0</v>
      </c>
      <c r="H63" s="21"/>
      <c r="I63" s="21" t="s">
        <v>79</v>
      </c>
      <c r="J63" s="21"/>
      <c r="K63" s="21">
        <f t="shared" si="12"/>
        <v>22.18</v>
      </c>
      <c r="L63" s="21"/>
      <c r="M63" s="21"/>
      <c r="N63" s="21"/>
      <c r="O63" s="21"/>
      <c r="P63" s="21">
        <f t="shared" si="13"/>
        <v>4.4359999999999999</v>
      </c>
      <c r="Q63" s="23"/>
      <c r="R63" s="23"/>
      <c r="S63" s="21"/>
      <c r="T63" s="21">
        <f t="shared" si="4"/>
        <v>0</v>
      </c>
      <c r="U63" s="21">
        <f t="shared" si="5"/>
        <v>0</v>
      </c>
      <c r="V63" s="21">
        <v>4.4359999999999999</v>
      </c>
      <c r="W63" s="21">
        <v>8.0373999999999999</v>
      </c>
      <c r="X63" s="21"/>
      <c r="Y63" s="2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1" t="s">
        <v>87</v>
      </c>
      <c r="B64" s="21" t="s">
        <v>32</v>
      </c>
      <c r="C64" s="21"/>
      <c r="D64" s="21">
        <v>84.866</v>
      </c>
      <c r="E64" s="28">
        <v>84.866</v>
      </c>
      <c r="F64" s="21"/>
      <c r="G64" s="22">
        <v>0</v>
      </c>
      <c r="H64" s="21"/>
      <c r="I64" s="21" t="s">
        <v>79</v>
      </c>
      <c r="J64" s="21"/>
      <c r="K64" s="21">
        <f t="shared" si="12"/>
        <v>84.866</v>
      </c>
      <c r="L64" s="21"/>
      <c r="M64" s="21"/>
      <c r="N64" s="21"/>
      <c r="O64" s="21"/>
      <c r="P64" s="21">
        <f t="shared" si="13"/>
        <v>16.973199999999999</v>
      </c>
      <c r="Q64" s="23"/>
      <c r="R64" s="23"/>
      <c r="S64" s="21"/>
      <c r="T64" s="21">
        <f t="shared" si="4"/>
        <v>0</v>
      </c>
      <c r="U64" s="21">
        <f t="shared" si="5"/>
        <v>0</v>
      </c>
      <c r="V64" s="21">
        <v>16.973199999999999</v>
      </c>
      <c r="W64" s="21">
        <v>0</v>
      </c>
      <c r="X64" s="21"/>
      <c r="Y64" s="2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88</v>
      </c>
      <c r="B65" s="21" t="s">
        <v>29</v>
      </c>
      <c r="C65" s="21"/>
      <c r="D65" s="21">
        <v>21</v>
      </c>
      <c r="E65" s="28">
        <v>21</v>
      </c>
      <c r="F65" s="21"/>
      <c r="G65" s="22">
        <v>0</v>
      </c>
      <c r="H65" s="21"/>
      <c r="I65" s="21" t="s">
        <v>79</v>
      </c>
      <c r="J65" s="21"/>
      <c r="K65" s="21">
        <f t="shared" si="12"/>
        <v>21</v>
      </c>
      <c r="L65" s="21"/>
      <c r="M65" s="21"/>
      <c r="N65" s="21"/>
      <c r="O65" s="21"/>
      <c r="P65" s="21">
        <f t="shared" si="13"/>
        <v>4.2</v>
      </c>
      <c r="Q65" s="23"/>
      <c r="R65" s="23"/>
      <c r="S65" s="21"/>
      <c r="T65" s="21">
        <f t="shared" si="4"/>
        <v>0</v>
      </c>
      <c r="U65" s="21">
        <f t="shared" si="5"/>
        <v>0</v>
      </c>
      <c r="V65" s="21">
        <v>3.2</v>
      </c>
      <c r="W65" s="21">
        <v>8.1999999999999993</v>
      </c>
      <c r="X65" s="21"/>
      <c r="Y65" s="2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1" t="s">
        <v>89</v>
      </c>
      <c r="B66" s="21" t="s">
        <v>32</v>
      </c>
      <c r="C66" s="21"/>
      <c r="D66" s="21">
        <v>50.018999999999998</v>
      </c>
      <c r="E66" s="28">
        <v>48.408000000000001</v>
      </c>
      <c r="F66" s="21"/>
      <c r="G66" s="22">
        <v>0</v>
      </c>
      <c r="H66" s="21"/>
      <c r="I66" s="21" t="s">
        <v>79</v>
      </c>
      <c r="J66" s="21"/>
      <c r="K66" s="21">
        <f t="shared" si="12"/>
        <v>48.408000000000001</v>
      </c>
      <c r="L66" s="21"/>
      <c r="M66" s="21"/>
      <c r="N66" s="21"/>
      <c r="O66" s="21"/>
      <c r="P66" s="21">
        <f t="shared" si="13"/>
        <v>9.6815999999999995</v>
      </c>
      <c r="Q66" s="23"/>
      <c r="R66" s="23"/>
      <c r="S66" s="21"/>
      <c r="T66" s="21">
        <f t="shared" si="4"/>
        <v>0</v>
      </c>
      <c r="U66" s="21">
        <f t="shared" si="5"/>
        <v>0</v>
      </c>
      <c r="V66" s="21">
        <v>7.2629999999999999</v>
      </c>
      <c r="W66" s="21">
        <v>12.102600000000001</v>
      </c>
      <c r="X66" s="21"/>
      <c r="Y66" s="2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90</v>
      </c>
      <c r="B67" s="21" t="s">
        <v>32</v>
      </c>
      <c r="C67" s="21"/>
      <c r="D67" s="21">
        <v>113.20399999999999</v>
      </c>
      <c r="E67" s="28">
        <v>111.70099999999999</v>
      </c>
      <c r="F67" s="21"/>
      <c r="G67" s="22">
        <v>0</v>
      </c>
      <c r="H67" s="21"/>
      <c r="I67" s="21" t="s">
        <v>79</v>
      </c>
      <c r="J67" s="21"/>
      <c r="K67" s="21">
        <f t="shared" si="12"/>
        <v>111.70099999999999</v>
      </c>
      <c r="L67" s="21"/>
      <c r="M67" s="21"/>
      <c r="N67" s="21"/>
      <c r="O67" s="21"/>
      <c r="P67" s="21">
        <f t="shared" si="13"/>
        <v>22.340199999999999</v>
      </c>
      <c r="Q67" s="23"/>
      <c r="R67" s="23"/>
      <c r="S67" s="21"/>
      <c r="T67" s="21">
        <f t="shared" si="4"/>
        <v>0</v>
      </c>
      <c r="U67" s="21">
        <f t="shared" si="5"/>
        <v>0</v>
      </c>
      <c r="V67" s="21">
        <v>16.312000000000001</v>
      </c>
      <c r="W67" s="21">
        <v>26.585000000000001</v>
      </c>
      <c r="X67" s="21"/>
      <c r="Y67" s="2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91</v>
      </c>
      <c r="B68" s="21" t="s">
        <v>32</v>
      </c>
      <c r="C68" s="21"/>
      <c r="D68" s="21">
        <v>2.633</v>
      </c>
      <c r="E68" s="21"/>
      <c r="F68" s="21"/>
      <c r="G68" s="22">
        <v>0</v>
      </c>
      <c r="H68" s="21"/>
      <c r="I68" s="21" t="s">
        <v>79</v>
      </c>
      <c r="J68" s="21"/>
      <c r="K68" s="21">
        <f t="shared" si="12"/>
        <v>0</v>
      </c>
      <c r="L68" s="21"/>
      <c r="M68" s="21"/>
      <c r="N68" s="21"/>
      <c r="O68" s="21"/>
      <c r="P68" s="21">
        <f t="shared" si="13"/>
        <v>0</v>
      </c>
      <c r="Q68" s="23"/>
      <c r="R68" s="23"/>
      <c r="S68" s="21"/>
      <c r="T68" s="21" t="e">
        <f t="shared" si="4"/>
        <v>#DIV/0!</v>
      </c>
      <c r="U68" s="21" t="e">
        <f t="shared" si="5"/>
        <v>#DIV/0!</v>
      </c>
      <c r="V68" s="21">
        <v>2.4470000000000001</v>
      </c>
      <c r="W68" s="21">
        <v>29.491199999999999</v>
      </c>
      <c r="X68" s="21"/>
      <c r="Y68" s="2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92</v>
      </c>
      <c r="B69" s="21" t="s">
        <v>29</v>
      </c>
      <c r="C69" s="21"/>
      <c r="D69" s="21">
        <v>50</v>
      </c>
      <c r="E69" s="28">
        <v>45</v>
      </c>
      <c r="F69" s="21"/>
      <c r="G69" s="22">
        <v>0</v>
      </c>
      <c r="H69" s="21"/>
      <c r="I69" s="21" t="s">
        <v>79</v>
      </c>
      <c r="J69" s="21"/>
      <c r="K69" s="21">
        <f t="shared" si="12"/>
        <v>45</v>
      </c>
      <c r="L69" s="21"/>
      <c r="M69" s="21"/>
      <c r="N69" s="21"/>
      <c r="O69" s="21"/>
      <c r="P69" s="21">
        <f t="shared" si="13"/>
        <v>9</v>
      </c>
      <c r="Q69" s="23"/>
      <c r="R69" s="23"/>
      <c r="S69" s="21"/>
      <c r="T69" s="21">
        <f t="shared" si="4"/>
        <v>0</v>
      </c>
      <c r="U69" s="21">
        <f t="shared" si="5"/>
        <v>0</v>
      </c>
      <c r="V69" s="21">
        <v>10.4</v>
      </c>
      <c r="W69" s="21">
        <v>28.8</v>
      </c>
      <c r="X69" s="21"/>
      <c r="Y69" s="2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93</v>
      </c>
      <c r="B70" s="21" t="s">
        <v>32</v>
      </c>
      <c r="C70" s="21"/>
      <c r="D70" s="21">
        <v>44.936</v>
      </c>
      <c r="E70" s="28">
        <v>44.936</v>
      </c>
      <c r="F70" s="21"/>
      <c r="G70" s="22">
        <v>0</v>
      </c>
      <c r="H70" s="21"/>
      <c r="I70" s="21" t="s">
        <v>79</v>
      </c>
      <c r="J70" s="21"/>
      <c r="K70" s="21">
        <f t="shared" si="12"/>
        <v>44.936</v>
      </c>
      <c r="L70" s="21"/>
      <c r="M70" s="21"/>
      <c r="N70" s="21"/>
      <c r="O70" s="21"/>
      <c r="P70" s="21">
        <f t="shared" si="13"/>
        <v>8.9871999999999996</v>
      </c>
      <c r="Q70" s="23"/>
      <c r="R70" s="23"/>
      <c r="S70" s="21"/>
      <c r="T70" s="21">
        <f t="shared" si="4"/>
        <v>0</v>
      </c>
      <c r="U70" s="21">
        <f t="shared" si="5"/>
        <v>0</v>
      </c>
      <c r="V70" s="21">
        <v>2.9371999999999998</v>
      </c>
      <c r="W70" s="21">
        <v>10.805199999999999</v>
      </c>
      <c r="X70" s="21"/>
      <c r="Y70" s="2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94</v>
      </c>
      <c r="B71" s="21" t="s">
        <v>32</v>
      </c>
      <c r="C71" s="21"/>
      <c r="D71" s="21">
        <v>11.037000000000001</v>
      </c>
      <c r="E71" s="21">
        <v>10.186999999999999</v>
      </c>
      <c r="F71" s="21"/>
      <c r="G71" s="22">
        <v>0</v>
      </c>
      <c r="H71" s="21"/>
      <c r="I71" s="21" t="s">
        <v>79</v>
      </c>
      <c r="J71" s="21"/>
      <c r="K71" s="21">
        <f t="shared" si="12"/>
        <v>10.186999999999999</v>
      </c>
      <c r="L71" s="21"/>
      <c r="M71" s="21"/>
      <c r="N71" s="21"/>
      <c r="O71" s="21"/>
      <c r="P71" s="21">
        <f t="shared" si="13"/>
        <v>2.0373999999999999</v>
      </c>
      <c r="Q71" s="23"/>
      <c r="R71" s="23"/>
      <c r="S71" s="21"/>
      <c r="T71" s="21">
        <f t="shared" si="4"/>
        <v>0</v>
      </c>
      <c r="U71" s="21">
        <f t="shared" si="5"/>
        <v>0</v>
      </c>
      <c r="V71" s="21">
        <v>2.2073999999999998</v>
      </c>
      <c r="W71" s="21">
        <v>8.3216000000000001</v>
      </c>
      <c r="X71" s="21"/>
      <c r="Y71" s="2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</sheetData>
  <autoFilter ref="A3:Y71" xr:uid="{112FB0CE-0B1C-463C-83E8-945044843D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2025-02-25T07:16:09Z</dcterms:created>
  <dcterms:modified xsi:type="dcterms:W3CDTF">2025-02-25T08:15:10Z</dcterms:modified>
</cp:coreProperties>
</file>