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CDCD4E1-3A5A-483D-862C-DB7F4A099D2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Sheet!$A$3:$Z$72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" i="1" l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6" i="1"/>
  <c r="Q47" i="1"/>
  <c r="Q48" i="1"/>
  <c r="Q49" i="1"/>
  <c r="Q50" i="1"/>
  <c r="Q51" i="1"/>
  <c r="Q52" i="1"/>
  <c r="Q53" i="1"/>
  <c r="Q54" i="1"/>
  <c r="Q55" i="1"/>
  <c r="Q6" i="1"/>
  <c r="Q5" i="1" s="1"/>
  <c r="AA5" i="1" l="1"/>
  <c r="E45" i="1" l="1"/>
  <c r="E48" i="1"/>
  <c r="E47" i="1"/>
  <c r="E46" i="1"/>
  <c r="E43" i="1"/>
  <c r="E40" i="1"/>
  <c r="E38" i="1"/>
  <c r="E37" i="1"/>
  <c r="E35" i="1"/>
  <c r="E28" i="1"/>
  <c r="E27" i="1"/>
  <c r="E26" i="1"/>
  <c r="E24" i="1"/>
  <c r="E22" i="1"/>
  <c r="E17" i="1"/>
  <c r="E16" i="1"/>
  <c r="E7" i="1"/>
  <c r="F44" i="1"/>
  <c r="E44" i="1"/>
  <c r="O7" i="1" l="1"/>
  <c r="O8" i="1"/>
  <c r="P8" i="1" s="1"/>
  <c r="O9" i="1"/>
  <c r="O10" i="1"/>
  <c r="O11" i="1"/>
  <c r="O12" i="1"/>
  <c r="P12" i="1" s="1"/>
  <c r="O13" i="1"/>
  <c r="P13" i="1" s="1"/>
  <c r="O14" i="1"/>
  <c r="O15" i="1"/>
  <c r="P15" i="1" s="1"/>
  <c r="O16" i="1"/>
  <c r="P16" i="1" s="1"/>
  <c r="O17" i="1"/>
  <c r="P17" i="1" s="1"/>
  <c r="O18" i="1"/>
  <c r="O19" i="1"/>
  <c r="O20" i="1"/>
  <c r="O21" i="1"/>
  <c r="O22" i="1"/>
  <c r="O23" i="1"/>
  <c r="O24" i="1"/>
  <c r="O25" i="1"/>
  <c r="O26" i="1"/>
  <c r="O27" i="1"/>
  <c r="P27" i="1" s="1"/>
  <c r="O28" i="1"/>
  <c r="P28" i="1" s="1"/>
  <c r="O29" i="1"/>
  <c r="P29" i="1" s="1"/>
  <c r="O30" i="1"/>
  <c r="O31" i="1"/>
  <c r="O32" i="1"/>
  <c r="O33" i="1"/>
  <c r="P33" i="1" s="1"/>
  <c r="O34" i="1"/>
  <c r="P34" i="1" s="1"/>
  <c r="O35" i="1"/>
  <c r="O36" i="1"/>
  <c r="O37" i="1"/>
  <c r="P37" i="1" s="1"/>
  <c r="O38" i="1"/>
  <c r="O39" i="1"/>
  <c r="O40" i="1"/>
  <c r="P40" i="1" s="1"/>
  <c r="O41" i="1"/>
  <c r="P41" i="1" s="1"/>
  <c r="O42" i="1"/>
  <c r="P42" i="1" s="1"/>
  <c r="O43" i="1"/>
  <c r="P43" i="1" s="1"/>
  <c r="O44" i="1"/>
  <c r="P44" i="1" s="1"/>
  <c r="O46" i="1"/>
  <c r="P46" i="1" s="1"/>
  <c r="O47" i="1"/>
  <c r="P47" i="1" s="1"/>
  <c r="O48" i="1"/>
  <c r="P48" i="1" s="1"/>
  <c r="O4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49" i="1"/>
  <c r="P49" i="1" s="1"/>
  <c r="Z49" i="1" s="1"/>
  <c r="O50" i="1"/>
  <c r="Z50" i="1" s="1"/>
  <c r="O51" i="1"/>
  <c r="P51" i="1" s="1"/>
  <c r="O52" i="1"/>
  <c r="P52" i="1" s="1"/>
  <c r="Z52" i="1" s="1"/>
  <c r="O53" i="1"/>
  <c r="O54" i="1"/>
  <c r="Z54" i="1" s="1"/>
  <c r="O55" i="1"/>
  <c r="P55" i="1" s="1"/>
  <c r="O6" i="1"/>
  <c r="Z55" i="1"/>
  <c r="K55" i="1"/>
  <c r="K54" i="1"/>
  <c r="Z53" i="1"/>
  <c r="K53" i="1"/>
  <c r="K52" i="1"/>
  <c r="Z51" i="1"/>
  <c r="K51" i="1"/>
  <c r="K50" i="1"/>
  <c r="K49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45" i="1"/>
  <c r="K48" i="1"/>
  <c r="K47" i="1"/>
  <c r="K46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X5" i="1"/>
  <c r="W5" i="1"/>
  <c r="V5" i="1"/>
  <c r="R5" i="1"/>
  <c r="N5" i="1"/>
  <c r="M5" i="1"/>
  <c r="L5" i="1"/>
  <c r="J5" i="1"/>
  <c r="F5" i="1"/>
  <c r="E5" i="1"/>
  <c r="Z47" i="1" l="1"/>
  <c r="Z48" i="1"/>
  <c r="Z46" i="1"/>
  <c r="T44" i="1"/>
  <c r="U6" i="1"/>
  <c r="T54" i="1"/>
  <c r="U54" i="1"/>
  <c r="T52" i="1"/>
  <c r="U52" i="1"/>
  <c r="T50" i="1"/>
  <c r="U50" i="1"/>
  <c r="T72" i="1"/>
  <c r="U72" i="1"/>
  <c r="T70" i="1"/>
  <c r="U70" i="1"/>
  <c r="T68" i="1"/>
  <c r="U68" i="1"/>
  <c r="T66" i="1"/>
  <c r="U66" i="1"/>
  <c r="T64" i="1"/>
  <c r="U64" i="1"/>
  <c r="T62" i="1"/>
  <c r="U62" i="1"/>
  <c r="T60" i="1"/>
  <c r="U60" i="1"/>
  <c r="T58" i="1"/>
  <c r="U58" i="1"/>
  <c r="T56" i="1"/>
  <c r="U56" i="1"/>
  <c r="U48" i="1"/>
  <c r="U46" i="1"/>
  <c r="U43" i="1"/>
  <c r="U41" i="1"/>
  <c r="U39" i="1"/>
  <c r="U37" i="1"/>
  <c r="P35" i="1"/>
  <c r="U35" i="1"/>
  <c r="U33" i="1"/>
  <c r="P31" i="1"/>
  <c r="U31" i="1"/>
  <c r="U29" i="1"/>
  <c r="U27" i="1"/>
  <c r="P25" i="1"/>
  <c r="U25" i="1"/>
  <c r="P23" i="1"/>
  <c r="U23" i="1"/>
  <c r="U21" i="1"/>
  <c r="P19" i="1"/>
  <c r="U19" i="1"/>
  <c r="U17" i="1"/>
  <c r="U15" i="1"/>
  <c r="U13" i="1"/>
  <c r="U11" i="1"/>
  <c r="U9" i="1"/>
  <c r="P7" i="1"/>
  <c r="U7" i="1"/>
  <c r="U55" i="1"/>
  <c r="T55" i="1"/>
  <c r="U53" i="1"/>
  <c r="T53" i="1"/>
  <c r="U51" i="1"/>
  <c r="T51" i="1"/>
  <c r="U49" i="1"/>
  <c r="T49" i="1"/>
  <c r="U71" i="1"/>
  <c r="T71" i="1"/>
  <c r="U69" i="1"/>
  <c r="T69" i="1"/>
  <c r="U67" i="1"/>
  <c r="T67" i="1"/>
  <c r="U65" i="1"/>
  <c r="T65" i="1"/>
  <c r="U63" i="1"/>
  <c r="T63" i="1"/>
  <c r="U61" i="1"/>
  <c r="T61" i="1"/>
  <c r="U59" i="1"/>
  <c r="T59" i="1"/>
  <c r="U57" i="1"/>
  <c r="T57" i="1"/>
  <c r="U45" i="1"/>
  <c r="T45" i="1"/>
  <c r="U47" i="1"/>
  <c r="U42" i="1"/>
  <c r="U40" i="1"/>
  <c r="P38" i="1"/>
  <c r="U38" i="1"/>
  <c r="U36" i="1"/>
  <c r="U34" i="1"/>
  <c r="U32" i="1"/>
  <c r="P32" i="1"/>
  <c r="U30" i="1"/>
  <c r="U28" i="1"/>
  <c r="P26" i="1"/>
  <c r="U26" i="1"/>
  <c r="U24" i="1"/>
  <c r="P24" i="1"/>
  <c r="U22" i="1"/>
  <c r="U20" i="1"/>
  <c r="P20" i="1"/>
  <c r="P18" i="1"/>
  <c r="U18" i="1"/>
  <c r="U16" i="1"/>
  <c r="P14" i="1"/>
  <c r="U14" i="1"/>
  <c r="U12" i="1"/>
  <c r="U10" i="1"/>
  <c r="U8" i="1"/>
  <c r="U44" i="1"/>
  <c r="O5" i="1"/>
  <c r="K5" i="1"/>
  <c r="T47" i="1" l="1"/>
  <c r="T46" i="1"/>
  <c r="T48" i="1"/>
  <c r="Z44" i="1"/>
  <c r="T16" i="1"/>
  <c r="Z16" i="1"/>
  <c r="T20" i="1"/>
  <c r="Z20" i="1"/>
  <c r="T24" i="1"/>
  <c r="Z24" i="1"/>
  <c r="T28" i="1"/>
  <c r="Z28" i="1"/>
  <c r="T32" i="1"/>
  <c r="Z32" i="1"/>
  <c r="T36" i="1"/>
  <c r="Z36" i="1"/>
  <c r="T40" i="1"/>
  <c r="Z40" i="1"/>
  <c r="T8" i="1"/>
  <c r="Z8" i="1"/>
  <c r="T10" i="1"/>
  <c r="Z10" i="1"/>
  <c r="T12" i="1"/>
  <c r="Z12" i="1"/>
  <c r="T14" i="1"/>
  <c r="Z14" i="1"/>
  <c r="T18" i="1"/>
  <c r="Z18" i="1"/>
  <c r="T22" i="1"/>
  <c r="Z22" i="1"/>
  <c r="T26" i="1"/>
  <c r="Z26" i="1"/>
  <c r="T30" i="1"/>
  <c r="Z30" i="1"/>
  <c r="T34" i="1"/>
  <c r="Z34" i="1"/>
  <c r="T38" i="1"/>
  <c r="Z38" i="1"/>
  <c r="T42" i="1"/>
  <c r="Z42" i="1"/>
  <c r="T7" i="1"/>
  <c r="Z7" i="1"/>
  <c r="T9" i="1"/>
  <c r="Z9" i="1"/>
  <c r="T11" i="1"/>
  <c r="Z11" i="1"/>
  <c r="T13" i="1"/>
  <c r="Z13" i="1"/>
  <c r="T15" i="1"/>
  <c r="Z15" i="1"/>
  <c r="T17" i="1"/>
  <c r="Z17" i="1"/>
  <c r="T19" i="1"/>
  <c r="Z19" i="1"/>
  <c r="T21" i="1"/>
  <c r="Z21" i="1"/>
  <c r="T23" i="1"/>
  <c r="Z23" i="1"/>
  <c r="T25" i="1"/>
  <c r="Z25" i="1"/>
  <c r="T27" i="1"/>
  <c r="Z27" i="1"/>
  <c r="T29" i="1"/>
  <c r="Z29" i="1"/>
  <c r="T31" i="1"/>
  <c r="Z31" i="1"/>
  <c r="T33" i="1"/>
  <c r="Z33" i="1"/>
  <c r="T35" i="1"/>
  <c r="Z35" i="1"/>
  <c r="T37" i="1"/>
  <c r="Z37" i="1"/>
  <c r="T39" i="1"/>
  <c r="Z39" i="1"/>
  <c r="T41" i="1"/>
  <c r="Z41" i="1"/>
  <c r="T43" i="1"/>
  <c r="Z43" i="1"/>
  <c r="T6" i="1"/>
  <c r="Z6" i="1"/>
  <c r="Z5" i="1" s="1"/>
  <c r="P5" i="1"/>
</calcChain>
</file>

<file path=xl/sharedStrings.xml><?xml version="1.0" encoding="utf-8"?>
<sst xmlns="http://schemas.openxmlformats.org/spreadsheetml/2006/main" count="229" uniqueCount="119">
  <si>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</si>
  <si>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</si>
  <si>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</si>
  <si>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</si>
  <si>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</si>
  <si>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</si>
  <si>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</si>
  <si>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</si>
  <si>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</si>
  <si>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</si>
  <si>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</si>
  <si>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</si>
  <si>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</si>
  <si>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</si>
  <si>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</si>
  <si>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</si>
  <si>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</si>
  <si>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</si>
  <si>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</si>
  <si>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</si>
  <si>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</si>
  <si>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</si>
  <si>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</si>
  <si>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06,03,</t>
  </si>
  <si>
    <t>25,02,</t>
  </si>
  <si>
    <t>20,02,</t>
  </si>
  <si>
    <t>13,02,</t>
  </si>
  <si>
    <t xml:space="preserve"> 1192 Колбаса Вязанка со шпикам Вязанка 0,5кг</t>
  </si>
  <si>
    <t>шт</t>
  </si>
  <si>
    <t>квант / нет в бланке</t>
  </si>
  <si>
    <t>0178 Ветчины Нежная Особая Особая Весовые П/а Особый рецепт большой батон  ПОКОМ</t>
  </si>
  <si>
    <t>кг</t>
  </si>
  <si>
    <t>0222-Ветчины Дугушка Дугушка б/о Стародворье, 1кг</t>
  </si>
  <si>
    <t>0232 С/к колбасы Княжеская Бордо Весовые б/о терм/п Стародворье</t>
  </si>
  <si>
    <t>нужно увеличить продажи</t>
  </si>
  <si>
    <t>0235 С/к колбасы Салями Охотничья Бордо Весовые б/о терм/п 180 Стародворье</t>
  </si>
  <si>
    <t>0262 Ветчина «Сочинка с сочным окороком» Весовой п/а ТМ «Стародворье»  ПОКОМ</t>
  </si>
  <si>
    <t>1118 В/к колбасы Салями Запеченая Дугушка  Вектор Стародворье, 1кг</t>
  </si>
  <si>
    <t>1120 В/к колбасы Сервелат Запеченный Дугушка Вес Вектор Стародворье, вес 1кг</t>
  </si>
  <si>
    <t>1201 В/к колбасы Сервелат Мясорубский с мелкорубленным окороком Бордо Весовой фиброуз Стародворье  П</t>
  </si>
  <si>
    <t>1202 В/к колбасы Сервелат Мясорубский с мелкорубленным окороком срез Бордо Фикс.вес 0,35 фиброуз Ста</t>
  </si>
  <si>
    <t>1204 Копченые колбасы Салями Мясорубская с рубленым шпиком Бордо Весовой фиброуз Стародворье  ПОКОМ</t>
  </si>
  <si>
    <t>1205 Копченые колбасы Салями Мясорубская с рубленым шпиком срез Бордо ф/в 0,35 фиброуз Стародворье  ПОКОМ</t>
  </si>
  <si>
    <t>1224 В/к колбасы «Сочинка по-европейски с сочной грудинкой» Весовой фиброуз ТМ «Стародворье»  ПОКОМ</t>
  </si>
  <si>
    <t>1231 Сосиски Сливочные Дугушки Дугушка Весовые П/а Стародворье, вес 1кг</t>
  </si>
  <si>
    <t>1284-Сосиски Баварушки ТМ Баварушка в оболочке амицел в модифицированной газовой среде 0,6 кг.</t>
  </si>
  <si>
    <t>1314-Сосиски Молокуши миникушай Вязанка Ф/в 0,45 амилюкс мгс Вязанка</t>
  </si>
  <si>
    <t>1370-Сосиски Сочинки Бордо Весовой п/а Стародворье</t>
  </si>
  <si>
    <t>1371-Сосиски Сочинки с сочной грудинкой Бордо Фикс.вес 0,4 П/а мгс Стародворье</t>
  </si>
  <si>
    <t>1372-Сосиски Сочинки с сочным окороком Бордо Фикс.вес 0,4 П/а мгс Стародворье</t>
  </si>
  <si>
    <t>1409 Сосиски Сочинки по-баварски ТМ Стародворье полиамид мгс вес СК3  ПОКОМ</t>
  </si>
  <si>
    <t>1411 Сосиски «Сочинки Сливочные» Весовые ТМ «Стародворье» 1,35 кг  ПОКОМ</t>
  </si>
  <si>
    <t>1444 Сосиски «Сочные без свинины» ф/в 0,4 кг ТМ «Особый рецепт»  ПОКОМ</t>
  </si>
  <si>
    <t>1445 Сосиски «Сочные без свинины» Весовые ТМ «Особый рецепт» 1,3 кг  ПОКОМ</t>
  </si>
  <si>
    <t>1461 Сосиски «Баварские» Фикс.вес 0,35 П/а ТМ «Стародворье»  ПОКОМ</t>
  </si>
  <si>
    <t>1523-Сосиски Вязанка Молочные ТМ Стародворские колбасы</t>
  </si>
  <si>
    <t>1720-Сосиски Вязанка Сливочные ТМ Стародворские колбасы ТС Вязанка амицел в мод газов.среде 0,45кг</t>
  </si>
  <si>
    <t>1721-Сосиски Вязанка Сливочные ТМ Стародворские колбасы</t>
  </si>
  <si>
    <t>1728-Сосиски сливочные по-стародворски в оболочке</t>
  </si>
  <si>
    <t>1851-Колбаса Филедворская по-стародворски ТМ Стародворье в оболочке полиамид 0,4 кг.  ПОКОМ</t>
  </si>
  <si>
    <t>1867-Колбаса Филейная ТМ Особый рецепт в оболочке полиамид большой батон.  ПОКОМ</t>
  </si>
  <si>
    <t>1868-Колбаса Филейная ТМ Особый рецепт в оболочке полиамид 0,5 кг.  ПОКОМ</t>
  </si>
  <si>
    <t>1869-Колбаса Молочная ТМ Особый рецепт в оболочке полиамид большой батон.  ПОКОМ</t>
  </si>
  <si>
    <t>1870-Колбаса Со шпиком ТМ Особый рецепт в оболочке полиамид большой батон.  ПОКОМ</t>
  </si>
  <si>
    <t>1871-Колбаса Филейная оригинальная ТМ Особый рецепт в оболочке полиамид 0,4 кг.  ПОКОМ</t>
  </si>
  <si>
    <t>1875-Колбаса Филейная оригинальная ТМ Особый рецепт в оболочке полиамид.  ПОКОМ</t>
  </si>
  <si>
    <t>1952-Колбаса Со шпиком ТМ Особый рецепт в оболочке полиамид 0,5 кг.  ПОКОМ</t>
  </si>
  <si>
    <t>2027 Ветчина Нежная п/а ТМ Особый рецепт шт. 0,4кг</t>
  </si>
  <si>
    <t>2074-Сосиски Молочные для завтрака Особый рецепт</t>
  </si>
  <si>
    <t>прогноз</t>
  </si>
  <si>
    <t>2094 Вареные колбасы Докторская Дугушка Дугушка Весовые Вектор Стародворье, вес 1кг</t>
  </si>
  <si>
    <t>2150 В/к колбасы Рубленая Запеченная Дугушка Весовые Вектор Стародворье, вес 1кг</t>
  </si>
  <si>
    <t>2205-Сосиски Молочные для завтрака ТМ Особый рецепт 0,4кг</t>
  </si>
  <si>
    <t>2472 Сардельки Левантские Особая Без свинины Весовые NDX мгс Особый рецепт, вес 1кг</t>
  </si>
  <si>
    <t>2634 Колбаса Дугушка Стародворская ТМ Стародворье ТС Дугушка  ПОКОМ</t>
  </si>
  <si>
    <t>дубль на 2094</t>
  </si>
  <si>
    <t>БОНУС_0178 Ветчины Нежная Особая Особая Весовые П/а Особый рецепт большой батон  ПОКОМ</t>
  </si>
  <si>
    <t>бонус</t>
  </si>
  <si>
    <t>БОНУС_1204 Копченые колбасы Салями Мясорубская с рубленым шпиком Бордо Весовой фиброуз Стародворье  ПОКОМ</t>
  </si>
  <si>
    <t>БОНУС_1205 Копченые колбасы Салями Мясорубская с рубленым шпиком срез Бордо ф/в 0,35 фиброуз Стародворье</t>
  </si>
  <si>
    <t>БОНУС_1370-Сосиски Сочинки Бордо Весовой п/а Стародворье</t>
  </si>
  <si>
    <t>БОНУС_1372-Сосиски Сочинки с сочным окороком Бордо Фикс.вес 0,4 П/а мгс Стародворье</t>
  </si>
  <si>
    <t>БОНУС_1411 Сосиски «Сочинки Сливочные» Весовые ТМ «Стародворье» 1,35 кг  ПОКОМ</t>
  </si>
  <si>
    <t>БОНУС_1444 Сосиски «Сочные без свинины» ф/в 0,4 кг ТМ «Особый рецепт»  ПОКОМ</t>
  </si>
  <si>
    <t>БОНУС_1445 Сосиски «Сочные без свинины» Весовые ТМ «Особый рецепт» 1,3 кг  ПОКОМ</t>
  </si>
  <si>
    <t>БОНУС_1867-Колбаса Филейная ТМ Особый рецепт в оболочке полиамид большой батон.  ПОКОМ</t>
  </si>
  <si>
    <t>БОНУС_1869-Колбаса Молочная ТМ Особый рецепт в оболочке полиамид большой батон.  ПОКОМ</t>
  </si>
  <si>
    <t>БОНУС_1870-Колбаса Со шпиком ТМ Особый рецепт в оболочке полиамид большой батон.  ПОКОМ</t>
  </si>
  <si>
    <t>БОНУС_1875-Колбаса Филейная оригинальная ТМ Особый рецепт в оболочке полиамид.  ПОКОМ</t>
  </si>
  <si>
    <t>БОНУС_2074-Сосиски Молочные для завтрака Особый рецепт</t>
  </si>
  <si>
    <t>БОНУС_2150 В/к колбасы Рубленая Запеченная Дугушка Весовые Вектор Стародворье, вес 1кг</t>
  </si>
  <si>
    <t>БОНУС_2205-Сосиски Молочные для завтрака ТМ Особый рецепт 0,4кг</t>
  </si>
  <si>
    <t>БОНУС_2472 Сардельки Левантские Особая Без свинины Весовые NDX мгс Особый рецепт, вес 1кг</t>
  </si>
  <si>
    <t>БОНУС_2634 Колбаса Дугушка Стародворская ТМ Стародворье ТС Дугушка  ПОКОМ</t>
  </si>
  <si>
    <t>Вареные колбасы «Филейская» Весовые Вектор ТМ «Вязанка»  ПОКОМ</t>
  </si>
  <si>
    <t>Вареные колбасы «Филейская» Фикс.вес 0,45 Вектор ТМ «Вязанка»  ПОКОМ</t>
  </si>
  <si>
    <t>Вареные колбасы Докторская ГОСТ Вязанка Фикс.вес 0,4 Вектор Вязанка  ПОКОМ</t>
  </si>
  <si>
    <t>Вареные колбасы Молокуша Вязанка Вес п/а Вязанка  ПОКОМ</t>
  </si>
  <si>
    <t>Вареные колбасы Сливушка Вязанка Фикс.вес 0,45 П/а Вязанка  ПОКОМ</t>
  </si>
  <si>
    <t>С/к колбасы Баварская Бавария Фикс.вес 0,17 б/о терм/п Стародворье</t>
  </si>
  <si>
    <t>С/к колбасы Швейцарская Бордо Фикс.вес 0,17 Фиброуз терм/п Стародворье</t>
  </si>
  <si>
    <t>пропуск?</t>
  </si>
  <si>
    <t>нет</t>
  </si>
  <si>
    <t>есть дубль</t>
  </si>
  <si>
    <t>26,02,25 завод не отгрузил 350кг</t>
  </si>
  <si>
    <t>26,02,25 завод не отгрузил 500шт.</t>
  </si>
  <si>
    <t>осг на складе маленький</t>
  </si>
  <si>
    <t xml:space="preserve">дубль </t>
  </si>
  <si>
    <t>Заказ от СВ</t>
  </si>
  <si>
    <t>25.04.</t>
  </si>
  <si>
    <t>84 кг 30.03 176 кг 04.04</t>
  </si>
  <si>
    <t>161 кг 04.04</t>
  </si>
  <si>
    <t>63 кг 27.03 210 кг 04.04</t>
  </si>
  <si>
    <t>0360 Сардельки «Сочинки» Весовой н/о ТМ «Стародворье»  ПОКОМ</t>
  </si>
  <si>
    <t>0359 Сардельки «Шпикачки Сочинки» Весовой н/о ТМ «Стародворье»  ПОКОМ</t>
  </si>
  <si>
    <t>Было пропущенно</t>
  </si>
  <si>
    <t>заказ</t>
  </si>
  <si>
    <t>12,03,</t>
  </si>
  <si>
    <t>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</si>
</sst>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ACC8BD"/>
      </left>
      <right style="thin">
        <color rgb="FFACC8BD"/>
      </right>
      <top style="thin">
        <color rgb="FFACC8BD"/>
      </top>
      <bottom style="thin">
        <color rgb="FFACC8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1"/>
  </cellStyleXfs>
  <cellXfs count="3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0" borderId="4" xfId="1" applyNumberFormat="1" applyBorder="1"/>
    <xf numFmtId="164" fontId="1" fillId="5" borderId="6" xfId="1" applyNumberFormat="1" applyFill="1" applyBorder="1"/>
    <xf numFmtId="164" fontId="1" fillId="5" borderId="7" xfId="1" applyNumberFormat="1" applyFill="1" applyBorder="1"/>
    <xf numFmtId="2" fontId="1" fillId="5" borderId="1" xfId="1" applyNumberFormat="1" applyFill="1"/>
    <xf numFmtId="164" fontId="1" fillId="5" borderId="1" xfId="1" applyNumberFormat="1" applyFill="1"/>
    <xf numFmtId="164" fontId="1" fillId="5" borderId="2" xfId="1" applyNumberFormat="1" applyFill="1" applyBorder="1"/>
    <xf numFmtId="164" fontId="1" fillId="0" borderId="3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1" fillId="0" borderId="1" xfId="1" applyNumberFormat="1" applyFill="1"/>
    <xf numFmtId="164" fontId="5" fillId="7" borderId="4" xfId="1" applyNumberFormat="1" applyFont="1" applyFill="1" applyBorder="1"/>
    <xf numFmtId="164" fontId="5" fillId="7" borderId="5" xfId="1" applyNumberFormat="1" applyFont="1" applyFill="1" applyBorder="1"/>
    <xf numFmtId="164" fontId="5" fillId="7" borderId="7" xfId="1" applyNumberFormat="1" applyFont="1" applyFill="1" applyBorder="1"/>
    <xf numFmtId="164" fontId="5" fillId="7" borderId="8" xfId="1" applyNumberFormat="1" applyFont="1" applyFill="1" applyBorder="1"/>
    <xf numFmtId="164" fontId="1" fillId="8" borderId="1" xfId="1" applyNumberFormat="1" applyFill="1"/>
    <xf numFmtId="164" fontId="1" fillId="7" borderId="1" xfId="1" applyNumberFormat="1" applyFill="1"/>
    <xf numFmtId="164" fontId="4" fillId="9" borderId="1" xfId="1" applyNumberFormat="1" applyFont="1" applyFill="1"/>
    <xf numFmtId="164" fontId="1" fillId="9" borderId="2" xfId="1" applyNumberFormat="1" applyFill="1" applyBorder="1"/>
    <xf numFmtId="164" fontId="5" fillId="7" borderId="1" xfId="1" applyNumberFormat="1" applyFont="1" applyFill="1"/>
    <xf numFmtId="164" fontId="1" fillId="10" borderId="1" xfId="1" applyNumberFormat="1" applyFill="1"/>
    <xf numFmtId="0" fontId="0" fillId="7" borderId="9" xfId="0" applyFill="1" applyBorder="1" applyAlignment="1">
      <alignment horizontal="left" vertical="top" wrapText="1"/>
    </xf>
    <xf numFmtId="164" fontId="1" fillId="0" borderId="11" xfId="1" applyNumberFormat="1" applyBorder="1"/>
    <xf numFmtId="164" fontId="1" fillId="0" borderId="10" xfId="1" applyNumberFormat="1" applyBorder="1"/>
    <xf numFmtId="164" fontId="1" fillId="7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82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B4" sqref="AB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3.42578125" bestFit="1" customWidth="1"/>
    <col min="10" max="13" width="0.5703125" customWidth="1"/>
    <col min="14" max="14" width="0.42578125" customWidth="1"/>
    <col min="15" max="18" width="7" customWidth="1"/>
    <col min="19" max="19" width="21" customWidth="1"/>
    <col min="20" max="21" width="5" customWidth="1"/>
    <col min="22" max="24" width="6" customWidth="1"/>
    <col min="25" max="25" width="48.5703125" customWidth="1"/>
    <col min="26" max="26" width="7" customWidth="1"/>
    <col min="27" max="27" width="11.42578125" bestFit="1" customWidth="1"/>
    <col min="28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116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21</v>
      </c>
      <c r="Z3" s="2" t="s">
        <v>22</v>
      </c>
      <c r="AA3" s="1" t="s">
        <v>108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0" t="s">
        <v>102</v>
      </c>
      <c r="O4" s="1" t="s">
        <v>23</v>
      </c>
      <c r="P4" s="1"/>
      <c r="Q4" s="1" t="s">
        <v>117</v>
      </c>
      <c r="R4" s="1"/>
      <c r="S4" s="1"/>
      <c r="T4" s="1"/>
      <c r="U4" s="1"/>
      <c r="V4" s="1" t="s">
        <v>24</v>
      </c>
      <c r="W4" s="1" t="s">
        <v>25</v>
      </c>
      <c r="X4" s="1" t="s">
        <v>26</v>
      </c>
      <c r="Y4" s="1"/>
      <c r="Z4" s="1"/>
      <c r="AA4" s="1" t="s">
        <v>118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SUM(E6:E482)</f>
        <v>11384.664999999999</v>
      </c>
      <c r="F5" s="4">
        <f>SUM(F6:F482)</f>
        <v>19773.850999999999</v>
      </c>
      <c r="G5" s="7"/>
      <c r="H5" s="1"/>
      <c r="I5" s="1"/>
      <c r="J5" s="4">
        <f t="shared" ref="J5:R5" si="0">SUM(J6:J482)</f>
        <v>0</v>
      </c>
      <c r="K5" s="4">
        <f t="shared" si="0"/>
        <v>11384.664999999999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2276.9330000000004</v>
      </c>
      <c r="P5" s="4">
        <f t="shared" si="0"/>
        <v>12850.892599999997</v>
      </c>
      <c r="Q5" s="4">
        <f t="shared" si="0"/>
        <v>7884.6638655462184</v>
      </c>
      <c r="R5" s="4">
        <f t="shared" si="0"/>
        <v>0</v>
      </c>
      <c r="S5" s="1"/>
      <c r="T5" s="1"/>
      <c r="U5" s="1"/>
      <c r="V5" s="4">
        <f>SUM(V6:V482)</f>
        <v>2213.9136000000003</v>
      </c>
      <c r="W5" s="4">
        <f>SUM(W6:W482)</f>
        <v>2162.6949999999993</v>
      </c>
      <c r="X5" s="4">
        <f>SUM(X6:X482)</f>
        <v>2647.6131999999998</v>
      </c>
      <c r="Y5" s="1"/>
      <c r="Z5" s="4">
        <f>SUM(Z6:Z482)</f>
        <v>10277.852599999997</v>
      </c>
      <c r="AA5" s="32">
        <f>SUM(AA6:AA74)</f>
        <v>6000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22" t="s">
        <v>27</v>
      </c>
      <c r="B6" s="1" t="s">
        <v>28</v>
      </c>
      <c r="C6" s="1"/>
      <c r="D6" s="1"/>
      <c r="E6" s="1">
        <v>-3</v>
      </c>
      <c r="F6" s="1"/>
      <c r="G6" s="7">
        <v>0.5</v>
      </c>
      <c r="H6" s="1"/>
      <c r="I6" s="1"/>
      <c r="J6" s="1"/>
      <c r="K6" s="1">
        <f t="shared" ref="K6:K37" si="1">E6-J6</f>
        <v>-3</v>
      </c>
      <c r="L6" s="1"/>
      <c r="M6" s="1"/>
      <c r="N6" s="1"/>
      <c r="O6" s="1">
        <f>E6/5</f>
        <v>-0.6</v>
      </c>
      <c r="P6" s="5"/>
      <c r="Q6" s="5">
        <f>AA6/G6</f>
        <v>0</v>
      </c>
      <c r="R6" s="5"/>
      <c r="S6" s="1"/>
      <c r="T6" s="1">
        <f>(F6+P6)/O6</f>
        <v>0</v>
      </c>
      <c r="U6" s="1">
        <f>F6/O6</f>
        <v>0</v>
      </c>
      <c r="V6" s="1">
        <v>-5.2</v>
      </c>
      <c r="W6" s="1">
        <v>-1.4</v>
      </c>
      <c r="X6" s="1">
        <v>6</v>
      </c>
      <c r="Y6" s="27" t="s">
        <v>29</v>
      </c>
      <c r="Z6" s="1">
        <f t="shared" ref="Z6:Z44" si="2">G6*P6</f>
        <v>0</v>
      </c>
      <c r="AA6" s="5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30</v>
      </c>
      <c r="B7" s="1" t="s">
        <v>31</v>
      </c>
      <c r="C7" s="1">
        <v>505.327</v>
      </c>
      <c r="D7" s="1">
        <v>707.97900000000004</v>
      </c>
      <c r="E7" s="31">
        <f>225.462+E56</f>
        <v>324.476</v>
      </c>
      <c r="F7" s="1">
        <v>797.15200000000004</v>
      </c>
      <c r="G7" s="7">
        <v>1</v>
      </c>
      <c r="H7" s="1">
        <v>50</v>
      </c>
      <c r="I7" s="1"/>
      <c r="J7" s="1"/>
      <c r="K7" s="1">
        <f t="shared" si="1"/>
        <v>324.476</v>
      </c>
      <c r="L7" s="1"/>
      <c r="M7" s="1"/>
      <c r="N7" s="1"/>
      <c r="O7" s="1">
        <f t="shared" ref="O7:O52" si="3">E7/5</f>
        <v>64.895200000000003</v>
      </c>
      <c r="P7" s="5">
        <f t="shared" ref="P7:P52" si="4">18*O7-F7</f>
        <v>370.96160000000009</v>
      </c>
      <c r="Q7" s="5">
        <f t="shared" ref="Q7:Q55" si="5">AA7/G7</f>
        <v>200</v>
      </c>
      <c r="R7" s="5"/>
      <c r="S7" s="1" t="s">
        <v>109</v>
      </c>
      <c r="T7" s="1">
        <f t="shared" ref="T7:T70" si="6">(F7+P7)/O7</f>
        <v>18</v>
      </c>
      <c r="U7" s="1">
        <f t="shared" ref="U7:U70" si="7">F7/O7</f>
        <v>12.283681998052245</v>
      </c>
      <c r="V7" s="1">
        <v>79.818799999999996</v>
      </c>
      <c r="W7" s="1">
        <v>79.673199999999994</v>
      </c>
      <c r="X7" s="1">
        <v>29.937000000000001</v>
      </c>
      <c r="Y7" s="1"/>
      <c r="Z7" s="1">
        <f t="shared" si="2"/>
        <v>370.96160000000009</v>
      </c>
      <c r="AA7" s="5">
        <v>200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32</v>
      </c>
      <c r="B8" s="1" t="s">
        <v>31</v>
      </c>
      <c r="C8" s="1">
        <v>506.45499999999998</v>
      </c>
      <c r="D8" s="1">
        <v>253.88900000000001</v>
      </c>
      <c r="E8" s="1">
        <v>292.41699999999997</v>
      </c>
      <c r="F8" s="1">
        <v>354.25099999999998</v>
      </c>
      <c r="G8" s="7">
        <v>1</v>
      </c>
      <c r="H8" s="1">
        <v>55</v>
      </c>
      <c r="I8" s="1"/>
      <c r="J8" s="1"/>
      <c r="K8" s="1">
        <f t="shared" si="1"/>
        <v>292.41699999999997</v>
      </c>
      <c r="L8" s="1"/>
      <c r="M8" s="1"/>
      <c r="N8" s="1"/>
      <c r="O8" s="1">
        <f t="shared" si="3"/>
        <v>58.483399999999996</v>
      </c>
      <c r="P8" s="5">
        <f>13*O8-F8</f>
        <v>406.03319999999997</v>
      </c>
      <c r="Q8" s="5">
        <f t="shared" si="5"/>
        <v>300</v>
      </c>
      <c r="R8" s="5"/>
      <c r="S8" s="1"/>
      <c r="T8" s="1">
        <f t="shared" si="6"/>
        <v>13</v>
      </c>
      <c r="U8" s="1">
        <f t="shared" si="7"/>
        <v>6.0572914707421255</v>
      </c>
      <c r="V8" s="1">
        <v>37.0152</v>
      </c>
      <c r="W8" s="1">
        <v>37.874600000000001</v>
      </c>
      <c r="X8" s="1">
        <v>69.441600000000008</v>
      </c>
      <c r="Y8" s="1"/>
      <c r="Z8" s="1">
        <f t="shared" si="2"/>
        <v>406.03319999999997</v>
      </c>
      <c r="AA8" s="5">
        <v>300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33</v>
      </c>
      <c r="B9" s="1" t="s">
        <v>31</v>
      </c>
      <c r="C9" s="1">
        <v>88.879000000000005</v>
      </c>
      <c r="D9" s="1"/>
      <c r="E9" s="1">
        <v>7.452</v>
      </c>
      <c r="F9" s="1">
        <v>80.28</v>
      </c>
      <c r="G9" s="7">
        <v>1</v>
      </c>
      <c r="H9" s="1">
        <v>180</v>
      </c>
      <c r="I9" s="1"/>
      <c r="J9" s="1"/>
      <c r="K9" s="1">
        <f t="shared" si="1"/>
        <v>7.452</v>
      </c>
      <c r="L9" s="1"/>
      <c r="M9" s="1"/>
      <c r="N9" s="1"/>
      <c r="O9" s="1">
        <f t="shared" si="3"/>
        <v>1.4903999999999999</v>
      </c>
      <c r="P9" s="5"/>
      <c r="Q9" s="5">
        <f t="shared" si="5"/>
        <v>0</v>
      </c>
      <c r="R9" s="5"/>
      <c r="S9" s="1"/>
      <c r="T9" s="1">
        <f t="shared" si="6"/>
        <v>53.864734299516911</v>
      </c>
      <c r="U9" s="1">
        <f t="shared" si="7"/>
        <v>53.864734299516911</v>
      </c>
      <c r="V9" s="1">
        <v>0.82639999999999991</v>
      </c>
      <c r="W9" s="1">
        <v>7.7800000000000008E-2</v>
      </c>
      <c r="X9" s="1">
        <v>0.83019999999999994</v>
      </c>
      <c r="Y9" s="28" t="s">
        <v>34</v>
      </c>
      <c r="Z9" s="1">
        <f t="shared" si="2"/>
        <v>0</v>
      </c>
      <c r="AA9" s="5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35</v>
      </c>
      <c r="B10" s="1" t="s">
        <v>31</v>
      </c>
      <c r="C10" s="1">
        <v>70.248000000000005</v>
      </c>
      <c r="D10" s="1"/>
      <c r="E10" s="1">
        <v>8.9169999999999998</v>
      </c>
      <c r="F10" s="1">
        <v>60.204000000000001</v>
      </c>
      <c r="G10" s="7">
        <v>1</v>
      </c>
      <c r="H10" s="1">
        <v>180</v>
      </c>
      <c r="I10" s="1"/>
      <c r="J10" s="1"/>
      <c r="K10" s="1">
        <f t="shared" si="1"/>
        <v>8.9169999999999998</v>
      </c>
      <c r="L10" s="1"/>
      <c r="M10" s="1"/>
      <c r="N10" s="1"/>
      <c r="O10" s="1">
        <f t="shared" si="3"/>
        <v>1.7833999999999999</v>
      </c>
      <c r="P10" s="5"/>
      <c r="Q10" s="5">
        <f t="shared" si="5"/>
        <v>0</v>
      </c>
      <c r="R10" s="5"/>
      <c r="S10" s="1"/>
      <c r="T10" s="1">
        <f t="shared" si="6"/>
        <v>33.757990355500731</v>
      </c>
      <c r="U10" s="1">
        <f t="shared" si="7"/>
        <v>33.757990355500731</v>
      </c>
      <c r="V10" s="1">
        <v>0.81720000000000004</v>
      </c>
      <c r="W10" s="1">
        <v>7.3200000000000001E-2</v>
      </c>
      <c r="X10" s="1">
        <v>1.0316000000000001</v>
      </c>
      <c r="Y10" s="28" t="s">
        <v>34</v>
      </c>
      <c r="Z10" s="1">
        <f t="shared" si="2"/>
        <v>0</v>
      </c>
      <c r="AA10" s="5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36</v>
      </c>
      <c r="B11" s="1" t="s">
        <v>31</v>
      </c>
      <c r="C11" s="1">
        <v>8.2110000000000003</v>
      </c>
      <c r="D11" s="1">
        <v>97.453000000000003</v>
      </c>
      <c r="E11" s="1"/>
      <c r="F11" s="1">
        <v>97.498000000000005</v>
      </c>
      <c r="G11" s="7">
        <v>1</v>
      </c>
      <c r="H11" s="1">
        <v>50</v>
      </c>
      <c r="I11" s="1"/>
      <c r="J11" s="1"/>
      <c r="K11" s="1">
        <f t="shared" si="1"/>
        <v>0</v>
      </c>
      <c r="L11" s="1"/>
      <c r="M11" s="1"/>
      <c r="N11" s="1"/>
      <c r="O11" s="1">
        <f t="shared" si="3"/>
        <v>0</v>
      </c>
      <c r="P11" s="5"/>
      <c r="Q11" s="5">
        <f t="shared" si="5"/>
        <v>0</v>
      </c>
      <c r="R11" s="5"/>
      <c r="S11" s="1"/>
      <c r="T11" s="1" t="e">
        <f t="shared" si="6"/>
        <v>#DIV/0!</v>
      </c>
      <c r="U11" s="1" t="e">
        <f t="shared" si="7"/>
        <v>#DIV/0!</v>
      </c>
      <c r="V11" s="1">
        <v>17.7636</v>
      </c>
      <c r="W11" s="1">
        <v>10.837400000000001</v>
      </c>
      <c r="X11" s="1">
        <v>0</v>
      </c>
      <c r="Y11" s="1"/>
      <c r="Z11" s="1">
        <f t="shared" si="2"/>
        <v>0</v>
      </c>
      <c r="AA11" s="5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37</v>
      </c>
      <c r="B12" s="1" t="s">
        <v>31</v>
      </c>
      <c r="C12" s="1">
        <v>401.392</v>
      </c>
      <c r="D12" s="1">
        <v>200.46899999999999</v>
      </c>
      <c r="E12" s="1">
        <v>197.24700000000001</v>
      </c>
      <c r="F12" s="1">
        <v>303.697</v>
      </c>
      <c r="G12" s="7">
        <v>1</v>
      </c>
      <c r="H12" s="1">
        <v>60</v>
      </c>
      <c r="I12" s="1"/>
      <c r="J12" s="1"/>
      <c r="K12" s="1">
        <f t="shared" si="1"/>
        <v>197.24700000000001</v>
      </c>
      <c r="L12" s="1"/>
      <c r="M12" s="1"/>
      <c r="N12" s="1"/>
      <c r="O12" s="1">
        <f t="shared" si="3"/>
        <v>39.449400000000004</v>
      </c>
      <c r="P12" s="5">
        <f>15*O12-F12</f>
        <v>288.0440000000001</v>
      </c>
      <c r="Q12" s="5">
        <f t="shared" si="5"/>
        <v>250</v>
      </c>
      <c r="R12" s="5"/>
      <c r="S12" s="1"/>
      <c r="T12" s="1">
        <f t="shared" si="6"/>
        <v>15.000000000000002</v>
      </c>
      <c r="U12" s="1">
        <f t="shared" si="7"/>
        <v>7.69839338494375</v>
      </c>
      <c r="V12" s="1">
        <v>-4.3792</v>
      </c>
      <c r="W12" s="1">
        <v>28.030799999999999</v>
      </c>
      <c r="X12" s="1">
        <v>48.481200000000001</v>
      </c>
      <c r="Y12" s="1"/>
      <c r="Z12" s="1">
        <f t="shared" si="2"/>
        <v>288.0440000000001</v>
      </c>
      <c r="AA12" s="5">
        <v>250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38</v>
      </c>
      <c r="B13" s="1" t="s">
        <v>31</v>
      </c>
      <c r="C13" s="1">
        <v>501.529</v>
      </c>
      <c r="D13" s="1">
        <v>257.762</v>
      </c>
      <c r="E13" s="1">
        <v>247.2</v>
      </c>
      <c r="F13" s="1">
        <v>412.78199999999998</v>
      </c>
      <c r="G13" s="7">
        <v>1</v>
      </c>
      <c r="H13" s="1">
        <v>60</v>
      </c>
      <c r="I13" s="1"/>
      <c r="J13" s="1"/>
      <c r="K13" s="1">
        <f t="shared" si="1"/>
        <v>247.2</v>
      </c>
      <c r="L13" s="1"/>
      <c r="M13" s="1"/>
      <c r="N13" s="1"/>
      <c r="O13" s="1">
        <f t="shared" si="3"/>
        <v>49.44</v>
      </c>
      <c r="P13" s="5">
        <f>15*O13-F13</f>
        <v>328.81799999999993</v>
      </c>
      <c r="Q13" s="5">
        <f t="shared" si="5"/>
        <v>300</v>
      </c>
      <c r="R13" s="5"/>
      <c r="S13" s="1"/>
      <c r="T13" s="1">
        <f t="shared" si="6"/>
        <v>14.999999999999998</v>
      </c>
      <c r="U13" s="1">
        <f t="shared" si="7"/>
        <v>8.3491504854368941</v>
      </c>
      <c r="V13" s="1">
        <v>5.8708</v>
      </c>
      <c r="W13" s="1">
        <v>34.788600000000002</v>
      </c>
      <c r="X13" s="1">
        <v>64.041200000000003</v>
      </c>
      <c r="Y13" s="1"/>
      <c r="Z13" s="1">
        <f t="shared" si="2"/>
        <v>328.81799999999993</v>
      </c>
      <c r="AA13" s="5">
        <v>300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39</v>
      </c>
      <c r="B14" s="1" t="s">
        <v>31</v>
      </c>
      <c r="C14" s="1">
        <v>203.64099999999999</v>
      </c>
      <c r="D14" s="1">
        <v>181.16</v>
      </c>
      <c r="E14" s="1">
        <v>92.855000000000004</v>
      </c>
      <c r="F14" s="1">
        <v>267.13499999999999</v>
      </c>
      <c r="G14" s="7">
        <v>1</v>
      </c>
      <c r="H14" s="1">
        <v>40</v>
      </c>
      <c r="I14" s="1"/>
      <c r="J14" s="1"/>
      <c r="K14" s="1">
        <f t="shared" si="1"/>
        <v>92.855000000000004</v>
      </c>
      <c r="L14" s="1"/>
      <c r="M14" s="1"/>
      <c r="N14" s="1"/>
      <c r="O14" s="1">
        <f t="shared" si="3"/>
        <v>18.571000000000002</v>
      </c>
      <c r="P14" s="5">
        <f t="shared" si="4"/>
        <v>67.143000000000029</v>
      </c>
      <c r="Q14" s="5">
        <f t="shared" si="5"/>
        <v>0</v>
      </c>
      <c r="R14" s="5"/>
      <c r="S14" s="1" t="s">
        <v>110</v>
      </c>
      <c r="T14" s="1">
        <f t="shared" si="6"/>
        <v>18</v>
      </c>
      <c r="U14" s="1">
        <f t="shared" si="7"/>
        <v>14.384524258252112</v>
      </c>
      <c r="V14" s="1">
        <v>28.954999999999998</v>
      </c>
      <c r="W14" s="1">
        <v>28.401800000000001</v>
      </c>
      <c r="X14" s="1">
        <v>0</v>
      </c>
      <c r="Y14" s="1"/>
      <c r="Z14" s="1">
        <f t="shared" si="2"/>
        <v>67.143000000000029</v>
      </c>
      <c r="AA14" s="5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40</v>
      </c>
      <c r="B15" s="1" t="s">
        <v>28</v>
      </c>
      <c r="C15" s="1">
        <v>596</v>
      </c>
      <c r="D15" s="1">
        <v>456</v>
      </c>
      <c r="E15" s="1">
        <v>348</v>
      </c>
      <c r="F15" s="1">
        <v>536</v>
      </c>
      <c r="G15" s="7">
        <v>0.35</v>
      </c>
      <c r="H15" s="1">
        <v>40</v>
      </c>
      <c r="I15" s="1"/>
      <c r="J15" s="1"/>
      <c r="K15" s="1">
        <f t="shared" si="1"/>
        <v>348</v>
      </c>
      <c r="L15" s="1"/>
      <c r="M15" s="1"/>
      <c r="N15" s="1"/>
      <c r="O15" s="1">
        <f t="shared" si="3"/>
        <v>69.599999999999994</v>
      </c>
      <c r="P15" s="5">
        <f>15*O15-F15</f>
        <v>508</v>
      </c>
      <c r="Q15" s="5">
        <f t="shared" si="5"/>
        <v>0</v>
      </c>
      <c r="R15" s="5"/>
      <c r="S15" s="1" t="s">
        <v>111</v>
      </c>
      <c r="T15" s="1">
        <f t="shared" si="6"/>
        <v>15.000000000000002</v>
      </c>
      <c r="U15" s="1">
        <f t="shared" si="7"/>
        <v>7.7011494252873574</v>
      </c>
      <c r="V15" s="1">
        <v>106.4</v>
      </c>
      <c r="W15" s="1">
        <v>79</v>
      </c>
      <c r="X15" s="1">
        <v>85.2</v>
      </c>
      <c r="Y15" s="1"/>
      <c r="Z15" s="1">
        <f t="shared" si="2"/>
        <v>177.79999999999998</v>
      </c>
      <c r="AA15" s="5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41</v>
      </c>
      <c r="B16" s="1" t="s">
        <v>31</v>
      </c>
      <c r="C16" s="1">
        <v>205.17500000000001</v>
      </c>
      <c r="D16" s="1">
        <v>223.548</v>
      </c>
      <c r="E16" s="31">
        <f>80.882+E57</f>
        <v>97.716000000000008</v>
      </c>
      <c r="F16" s="1">
        <v>298.18099999999998</v>
      </c>
      <c r="G16" s="7">
        <v>1</v>
      </c>
      <c r="H16" s="1">
        <v>40</v>
      </c>
      <c r="I16" s="1"/>
      <c r="J16" s="1"/>
      <c r="K16" s="1">
        <f t="shared" si="1"/>
        <v>97.716000000000008</v>
      </c>
      <c r="L16" s="1"/>
      <c r="M16" s="1"/>
      <c r="N16" s="1"/>
      <c r="O16" s="1">
        <f t="shared" si="3"/>
        <v>19.543200000000002</v>
      </c>
      <c r="P16" s="5">
        <f t="shared" si="4"/>
        <v>53.59660000000008</v>
      </c>
      <c r="Q16" s="5">
        <f t="shared" si="5"/>
        <v>0</v>
      </c>
      <c r="R16" s="5"/>
      <c r="S16" s="1" t="s">
        <v>112</v>
      </c>
      <c r="T16" s="1">
        <f t="shared" si="6"/>
        <v>18</v>
      </c>
      <c r="U16" s="1">
        <f t="shared" si="7"/>
        <v>15.257532031601782</v>
      </c>
      <c r="V16" s="1">
        <v>27.794</v>
      </c>
      <c r="W16" s="1">
        <v>30.1358</v>
      </c>
      <c r="X16" s="1">
        <v>0</v>
      </c>
      <c r="Y16" s="1"/>
      <c r="Z16" s="1">
        <f t="shared" si="2"/>
        <v>53.59660000000008</v>
      </c>
      <c r="AA16" s="5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42</v>
      </c>
      <c r="B17" s="1" t="s">
        <v>28</v>
      </c>
      <c r="C17" s="1">
        <v>576</v>
      </c>
      <c r="D17" s="1"/>
      <c r="E17" s="31">
        <f>269+E58</f>
        <v>303</v>
      </c>
      <c r="F17" s="1">
        <v>234</v>
      </c>
      <c r="G17" s="7">
        <v>0.35</v>
      </c>
      <c r="H17" s="1">
        <v>40</v>
      </c>
      <c r="I17" s="1"/>
      <c r="J17" s="1"/>
      <c r="K17" s="1">
        <f t="shared" si="1"/>
        <v>303</v>
      </c>
      <c r="L17" s="1"/>
      <c r="M17" s="1"/>
      <c r="N17" s="1"/>
      <c r="O17" s="1">
        <f t="shared" si="3"/>
        <v>60.6</v>
      </c>
      <c r="P17" s="5">
        <f>11*O17-F17</f>
        <v>432.6</v>
      </c>
      <c r="Q17" s="5">
        <f t="shared" si="5"/>
        <v>285.71428571428572</v>
      </c>
      <c r="R17" s="5"/>
      <c r="S17" s="1"/>
      <c r="T17" s="1">
        <f t="shared" si="6"/>
        <v>11</v>
      </c>
      <c r="U17" s="1">
        <f t="shared" si="7"/>
        <v>3.8613861386138613</v>
      </c>
      <c r="V17" s="1">
        <v>-3.2</v>
      </c>
      <c r="W17" s="1">
        <v>-0.6</v>
      </c>
      <c r="X17" s="1">
        <v>85.4</v>
      </c>
      <c r="Y17" s="1"/>
      <c r="Z17" s="1">
        <f t="shared" si="2"/>
        <v>151.41</v>
      </c>
      <c r="AA17" s="5">
        <v>100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43</v>
      </c>
      <c r="B18" s="1" t="s">
        <v>31</v>
      </c>
      <c r="C18" s="1">
        <v>155.071</v>
      </c>
      <c r="D18" s="1">
        <v>208.88399999999999</v>
      </c>
      <c r="E18" s="1">
        <v>94.674999999999997</v>
      </c>
      <c r="F18" s="1">
        <v>231.31800000000001</v>
      </c>
      <c r="G18" s="7">
        <v>1</v>
      </c>
      <c r="H18" s="1">
        <v>40</v>
      </c>
      <c r="I18" s="1"/>
      <c r="J18" s="1"/>
      <c r="K18" s="1">
        <f t="shared" si="1"/>
        <v>94.674999999999997</v>
      </c>
      <c r="L18" s="1"/>
      <c r="M18" s="1"/>
      <c r="N18" s="1"/>
      <c r="O18" s="1">
        <f t="shared" si="3"/>
        <v>18.934999999999999</v>
      </c>
      <c r="P18" s="5">
        <f t="shared" si="4"/>
        <v>109.51199999999997</v>
      </c>
      <c r="Q18" s="5">
        <f t="shared" si="5"/>
        <v>0</v>
      </c>
      <c r="R18" s="5"/>
      <c r="S18" s="1" t="s">
        <v>106</v>
      </c>
      <c r="T18" s="1">
        <f t="shared" si="6"/>
        <v>18</v>
      </c>
      <c r="U18" s="1">
        <f t="shared" si="7"/>
        <v>12.216424610509639</v>
      </c>
      <c r="V18" s="1">
        <v>30.006599999999999</v>
      </c>
      <c r="W18" s="1">
        <v>29.688800000000001</v>
      </c>
      <c r="X18" s="1">
        <v>0</v>
      </c>
      <c r="Y18" s="1"/>
      <c r="Z18" s="1">
        <f t="shared" si="2"/>
        <v>109.51199999999997</v>
      </c>
      <c r="AA18" s="5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44</v>
      </c>
      <c r="B19" s="1" t="s">
        <v>31</v>
      </c>
      <c r="C19" s="1">
        <v>160.54499999999999</v>
      </c>
      <c r="D19" s="1">
        <v>202.952</v>
      </c>
      <c r="E19" s="1">
        <v>101.151</v>
      </c>
      <c r="F19" s="1">
        <v>230.59200000000001</v>
      </c>
      <c r="G19" s="7">
        <v>1</v>
      </c>
      <c r="H19" s="1">
        <v>45</v>
      </c>
      <c r="I19" s="1"/>
      <c r="J19" s="1"/>
      <c r="K19" s="1">
        <f t="shared" si="1"/>
        <v>101.151</v>
      </c>
      <c r="L19" s="1"/>
      <c r="M19" s="1"/>
      <c r="N19" s="1"/>
      <c r="O19" s="1">
        <f t="shared" si="3"/>
        <v>20.2302</v>
      </c>
      <c r="P19" s="5">
        <f t="shared" si="4"/>
        <v>133.55159999999998</v>
      </c>
      <c r="Q19" s="5">
        <f t="shared" si="5"/>
        <v>0</v>
      </c>
      <c r="R19" s="5"/>
      <c r="S19" s="1" t="s">
        <v>106</v>
      </c>
      <c r="T19" s="1">
        <f t="shared" si="6"/>
        <v>18</v>
      </c>
      <c r="U19" s="1">
        <f t="shared" si="7"/>
        <v>11.398404365750215</v>
      </c>
      <c r="V19" s="1">
        <v>30.508199999999999</v>
      </c>
      <c r="W19" s="1">
        <v>29.3428</v>
      </c>
      <c r="X19" s="1">
        <v>0</v>
      </c>
      <c r="Y19" s="1"/>
      <c r="Z19" s="1">
        <f t="shared" si="2"/>
        <v>133.55159999999998</v>
      </c>
      <c r="AA19" s="5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45</v>
      </c>
      <c r="B20" s="1" t="s">
        <v>28</v>
      </c>
      <c r="C20" s="1">
        <v>168</v>
      </c>
      <c r="D20" s="1">
        <v>100</v>
      </c>
      <c r="E20" s="1">
        <v>76</v>
      </c>
      <c r="F20" s="1">
        <v>189</v>
      </c>
      <c r="G20" s="7">
        <v>0.6</v>
      </c>
      <c r="H20" s="1">
        <v>45</v>
      </c>
      <c r="I20" s="1"/>
      <c r="J20" s="1"/>
      <c r="K20" s="1">
        <f t="shared" si="1"/>
        <v>76</v>
      </c>
      <c r="L20" s="1"/>
      <c r="M20" s="1"/>
      <c r="N20" s="1"/>
      <c r="O20" s="1">
        <f t="shared" si="3"/>
        <v>15.2</v>
      </c>
      <c r="P20" s="5">
        <f t="shared" si="4"/>
        <v>84.599999999999966</v>
      </c>
      <c r="Q20" s="5">
        <f t="shared" si="5"/>
        <v>0</v>
      </c>
      <c r="R20" s="5"/>
      <c r="S20" s="1" t="s">
        <v>106</v>
      </c>
      <c r="T20" s="1">
        <f t="shared" si="6"/>
        <v>18</v>
      </c>
      <c r="U20" s="1">
        <f t="shared" si="7"/>
        <v>12.434210526315789</v>
      </c>
      <c r="V20" s="1">
        <v>-1.6</v>
      </c>
      <c r="W20" s="1">
        <v>0.4</v>
      </c>
      <c r="X20" s="1">
        <v>32.799999999999997</v>
      </c>
      <c r="Y20" s="1"/>
      <c r="Z20" s="1">
        <f t="shared" si="2"/>
        <v>50.759999999999977</v>
      </c>
      <c r="AA20" s="5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46</v>
      </c>
      <c r="B21" s="1" t="s">
        <v>28</v>
      </c>
      <c r="C21" s="1">
        <v>360</v>
      </c>
      <c r="D21" s="1">
        <v>220</v>
      </c>
      <c r="E21" s="1">
        <v>102</v>
      </c>
      <c r="F21" s="1">
        <v>444</v>
      </c>
      <c r="G21" s="7">
        <v>0.45</v>
      </c>
      <c r="H21" s="1">
        <v>45</v>
      </c>
      <c r="I21" s="1"/>
      <c r="J21" s="1"/>
      <c r="K21" s="1">
        <f t="shared" si="1"/>
        <v>102</v>
      </c>
      <c r="L21" s="1"/>
      <c r="M21" s="1"/>
      <c r="N21" s="1"/>
      <c r="O21" s="1">
        <f t="shared" si="3"/>
        <v>20.399999999999999</v>
      </c>
      <c r="P21" s="5"/>
      <c r="Q21" s="5">
        <f t="shared" si="5"/>
        <v>0</v>
      </c>
      <c r="R21" s="5"/>
      <c r="S21" s="1" t="s">
        <v>106</v>
      </c>
      <c r="T21" s="1">
        <f t="shared" si="6"/>
        <v>21.764705882352942</v>
      </c>
      <c r="U21" s="1">
        <f t="shared" si="7"/>
        <v>21.764705882352942</v>
      </c>
      <c r="V21" s="1">
        <v>37.6</v>
      </c>
      <c r="W21" s="1">
        <v>35</v>
      </c>
      <c r="X21" s="1">
        <v>43.8</v>
      </c>
      <c r="Y21" s="28" t="s">
        <v>34</v>
      </c>
      <c r="Z21" s="1">
        <f t="shared" si="2"/>
        <v>0</v>
      </c>
      <c r="AA21" s="5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47</v>
      </c>
      <c r="B22" s="1" t="s">
        <v>31</v>
      </c>
      <c r="C22" s="1">
        <v>126.191</v>
      </c>
      <c r="D22" s="1"/>
      <c r="E22" s="31">
        <f>81.833+E59</f>
        <v>90.605999999999995</v>
      </c>
      <c r="F22" s="1"/>
      <c r="G22" s="7">
        <v>1</v>
      </c>
      <c r="H22" s="1">
        <v>45</v>
      </c>
      <c r="I22" s="1"/>
      <c r="J22" s="1"/>
      <c r="K22" s="1">
        <f t="shared" si="1"/>
        <v>90.605999999999995</v>
      </c>
      <c r="L22" s="1"/>
      <c r="M22" s="1"/>
      <c r="N22" s="1"/>
      <c r="O22" s="1">
        <f t="shared" si="3"/>
        <v>18.121199999999998</v>
      </c>
      <c r="P22" s="30">
        <v>350</v>
      </c>
      <c r="Q22" s="5">
        <f t="shared" si="5"/>
        <v>350</v>
      </c>
      <c r="R22" s="5"/>
      <c r="S22" s="1"/>
      <c r="T22" s="1">
        <f t="shared" si="6"/>
        <v>19.314394190230228</v>
      </c>
      <c r="U22" s="1">
        <f t="shared" si="7"/>
        <v>0</v>
      </c>
      <c r="V22" s="1">
        <v>42.95</v>
      </c>
      <c r="W22" s="1">
        <v>61.126199999999997</v>
      </c>
      <c r="X22" s="1">
        <v>54.539400000000001</v>
      </c>
      <c r="Y22" s="29" t="s">
        <v>104</v>
      </c>
      <c r="Z22" s="1">
        <f t="shared" si="2"/>
        <v>350</v>
      </c>
      <c r="AA22" s="5">
        <v>350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48</v>
      </c>
      <c r="B23" s="1" t="s">
        <v>28</v>
      </c>
      <c r="C23" s="1">
        <v>592</v>
      </c>
      <c r="D23" s="1">
        <v>252</v>
      </c>
      <c r="E23" s="1">
        <v>232</v>
      </c>
      <c r="F23" s="1">
        <v>577</v>
      </c>
      <c r="G23" s="7">
        <v>0.4</v>
      </c>
      <c r="H23" s="1">
        <v>45</v>
      </c>
      <c r="I23" s="1"/>
      <c r="J23" s="1"/>
      <c r="K23" s="1">
        <f t="shared" si="1"/>
        <v>232</v>
      </c>
      <c r="L23" s="1"/>
      <c r="M23" s="1"/>
      <c r="N23" s="1"/>
      <c r="O23" s="1">
        <f t="shared" si="3"/>
        <v>46.4</v>
      </c>
      <c r="P23" s="5">
        <f t="shared" si="4"/>
        <v>258.19999999999993</v>
      </c>
      <c r="Q23" s="5">
        <f t="shared" si="5"/>
        <v>0</v>
      </c>
      <c r="R23" s="5"/>
      <c r="S23" s="1" t="s">
        <v>106</v>
      </c>
      <c r="T23" s="1">
        <f t="shared" si="6"/>
        <v>18</v>
      </c>
      <c r="U23" s="1">
        <f t="shared" si="7"/>
        <v>12.435344827586206</v>
      </c>
      <c r="V23" s="1">
        <v>75.2</v>
      </c>
      <c r="W23" s="1">
        <v>44.8</v>
      </c>
      <c r="X23" s="1">
        <v>47.8</v>
      </c>
      <c r="Y23" s="1"/>
      <c r="Z23" s="1">
        <f t="shared" si="2"/>
        <v>103.27999999999997</v>
      </c>
      <c r="AA23" s="5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49</v>
      </c>
      <c r="B24" s="1" t="s">
        <v>28</v>
      </c>
      <c r="C24" s="1">
        <v>605</v>
      </c>
      <c r="D24" s="1">
        <v>252</v>
      </c>
      <c r="E24" s="31">
        <f>199+E60</f>
        <v>225</v>
      </c>
      <c r="F24" s="1">
        <v>590</v>
      </c>
      <c r="G24" s="7">
        <v>0.4</v>
      </c>
      <c r="H24" s="1">
        <v>45</v>
      </c>
      <c r="I24" s="1"/>
      <c r="J24" s="1"/>
      <c r="K24" s="1">
        <f t="shared" si="1"/>
        <v>225</v>
      </c>
      <c r="L24" s="1"/>
      <c r="M24" s="1"/>
      <c r="N24" s="1"/>
      <c r="O24" s="1">
        <f t="shared" si="3"/>
        <v>45</v>
      </c>
      <c r="P24" s="5">
        <f t="shared" si="4"/>
        <v>220</v>
      </c>
      <c r="Q24" s="5">
        <f t="shared" si="5"/>
        <v>0</v>
      </c>
      <c r="R24" s="5"/>
      <c r="S24" s="1" t="s">
        <v>106</v>
      </c>
      <c r="T24" s="1">
        <f t="shared" si="6"/>
        <v>18</v>
      </c>
      <c r="U24" s="1">
        <f t="shared" si="7"/>
        <v>13.111111111111111</v>
      </c>
      <c r="V24" s="1">
        <v>42</v>
      </c>
      <c r="W24" s="1">
        <v>47.4</v>
      </c>
      <c r="X24" s="1">
        <v>49.4</v>
      </c>
      <c r="Y24" s="1"/>
      <c r="Z24" s="1">
        <f t="shared" si="2"/>
        <v>88</v>
      </c>
      <c r="AA24" s="5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50</v>
      </c>
      <c r="B25" s="1" t="s">
        <v>31</v>
      </c>
      <c r="C25" s="1">
        <v>146.48500000000001</v>
      </c>
      <c r="D25" s="1"/>
      <c r="E25" s="1">
        <v>36.057000000000002</v>
      </c>
      <c r="F25" s="1">
        <v>109.4</v>
      </c>
      <c r="G25" s="7">
        <v>1</v>
      </c>
      <c r="H25" s="1">
        <v>45</v>
      </c>
      <c r="I25" s="1"/>
      <c r="J25" s="1"/>
      <c r="K25" s="1">
        <f t="shared" si="1"/>
        <v>36.057000000000002</v>
      </c>
      <c r="L25" s="1"/>
      <c r="M25" s="1"/>
      <c r="N25" s="1"/>
      <c r="O25" s="1">
        <f t="shared" si="3"/>
        <v>7.2114000000000003</v>
      </c>
      <c r="P25" s="5">
        <f t="shared" si="4"/>
        <v>20.405200000000008</v>
      </c>
      <c r="Q25" s="5">
        <f t="shared" si="5"/>
        <v>0</v>
      </c>
      <c r="R25" s="5"/>
      <c r="S25" s="1" t="s">
        <v>106</v>
      </c>
      <c r="T25" s="1">
        <f t="shared" si="6"/>
        <v>18</v>
      </c>
      <c r="U25" s="1">
        <f t="shared" si="7"/>
        <v>15.170424605485758</v>
      </c>
      <c r="V25" s="1">
        <v>10.528</v>
      </c>
      <c r="W25" s="1">
        <v>6.4802000000000008</v>
      </c>
      <c r="X25" s="1">
        <v>0</v>
      </c>
      <c r="Y25" s="1"/>
      <c r="Z25" s="1">
        <f t="shared" si="2"/>
        <v>20.405200000000008</v>
      </c>
      <c r="AA25" s="5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51</v>
      </c>
      <c r="B26" s="1" t="s">
        <v>31</v>
      </c>
      <c r="C26" s="1">
        <v>447.28</v>
      </c>
      <c r="D26" s="1">
        <v>226.559</v>
      </c>
      <c r="E26" s="31">
        <f>163.659+E61</f>
        <v>184.066</v>
      </c>
      <c r="F26" s="1">
        <v>477.96800000000002</v>
      </c>
      <c r="G26" s="7">
        <v>1</v>
      </c>
      <c r="H26" s="1">
        <v>40</v>
      </c>
      <c r="I26" s="1"/>
      <c r="J26" s="1"/>
      <c r="K26" s="1">
        <f t="shared" si="1"/>
        <v>184.066</v>
      </c>
      <c r="L26" s="1"/>
      <c r="M26" s="1"/>
      <c r="N26" s="1"/>
      <c r="O26" s="1">
        <f t="shared" si="3"/>
        <v>36.813200000000002</v>
      </c>
      <c r="P26" s="5">
        <f t="shared" si="4"/>
        <v>184.6696</v>
      </c>
      <c r="Q26" s="5">
        <f t="shared" si="5"/>
        <v>150</v>
      </c>
      <c r="R26" s="5"/>
      <c r="S26" s="1"/>
      <c r="T26" s="1">
        <f t="shared" si="6"/>
        <v>18</v>
      </c>
      <c r="U26" s="1">
        <f t="shared" si="7"/>
        <v>12.983603707365836</v>
      </c>
      <c r="V26" s="1">
        <v>61.632800000000003</v>
      </c>
      <c r="W26" s="1">
        <v>49.444000000000003</v>
      </c>
      <c r="X26" s="1">
        <v>59.072999999999993</v>
      </c>
      <c r="Y26" s="1"/>
      <c r="Z26" s="1">
        <f t="shared" si="2"/>
        <v>184.6696</v>
      </c>
      <c r="AA26" s="5">
        <v>150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52</v>
      </c>
      <c r="B27" s="1" t="s">
        <v>28</v>
      </c>
      <c r="C27" s="1">
        <v>620</v>
      </c>
      <c r="D27" s="1"/>
      <c r="E27" s="31">
        <f>197+E62</f>
        <v>225</v>
      </c>
      <c r="F27" s="1">
        <v>345</v>
      </c>
      <c r="G27" s="7">
        <v>0.4</v>
      </c>
      <c r="H27" s="1">
        <v>40</v>
      </c>
      <c r="I27" s="1"/>
      <c r="J27" s="1"/>
      <c r="K27" s="1">
        <f t="shared" si="1"/>
        <v>225</v>
      </c>
      <c r="L27" s="1"/>
      <c r="M27" s="1"/>
      <c r="N27" s="1"/>
      <c r="O27" s="1">
        <f t="shared" si="3"/>
        <v>45</v>
      </c>
      <c r="P27" s="5">
        <f>15*O27-F27</f>
        <v>330</v>
      </c>
      <c r="Q27" s="5">
        <f t="shared" si="5"/>
        <v>0</v>
      </c>
      <c r="R27" s="5"/>
      <c r="S27" s="1" t="s">
        <v>106</v>
      </c>
      <c r="T27" s="1">
        <f t="shared" si="6"/>
        <v>15</v>
      </c>
      <c r="U27" s="1">
        <f t="shared" si="7"/>
        <v>7.666666666666667</v>
      </c>
      <c r="V27" s="1">
        <v>48.6</v>
      </c>
      <c r="W27" s="1">
        <v>28.2</v>
      </c>
      <c r="X27" s="1">
        <v>42</v>
      </c>
      <c r="Y27" s="1"/>
      <c r="Z27" s="1">
        <f t="shared" si="2"/>
        <v>132</v>
      </c>
      <c r="AA27" s="5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53</v>
      </c>
      <c r="B28" s="1" t="s">
        <v>31</v>
      </c>
      <c r="C28" s="1">
        <v>600.17100000000005</v>
      </c>
      <c r="D28" s="1">
        <v>311.46300000000002</v>
      </c>
      <c r="E28" s="31">
        <f>251.798+E63</f>
        <v>317.29599999999999</v>
      </c>
      <c r="F28" s="1">
        <v>562.47799999999995</v>
      </c>
      <c r="G28" s="7">
        <v>1</v>
      </c>
      <c r="H28" s="1">
        <v>40</v>
      </c>
      <c r="I28" s="1"/>
      <c r="J28" s="1"/>
      <c r="K28" s="1">
        <f t="shared" si="1"/>
        <v>317.29599999999999</v>
      </c>
      <c r="L28" s="1"/>
      <c r="M28" s="1"/>
      <c r="N28" s="1"/>
      <c r="O28" s="1">
        <f t="shared" si="3"/>
        <v>63.459199999999996</v>
      </c>
      <c r="P28" s="5">
        <f>16*O28-F28</f>
        <v>452.86919999999998</v>
      </c>
      <c r="Q28" s="5">
        <f t="shared" si="5"/>
        <v>0</v>
      </c>
      <c r="R28" s="5"/>
      <c r="S28" s="1" t="s">
        <v>106</v>
      </c>
      <c r="T28" s="1">
        <f t="shared" si="6"/>
        <v>16</v>
      </c>
      <c r="U28" s="1">
        <f t="shared" si="7"/>
        <v>8.8636163078009176</v>
      </c>
      <c r="V28" s="1">
        <v>78.9392</v>
      </c>
      <c r="W28" s="1">
        <v>45.481999999999999</v>
      </c>
      <c r="X28" s="1">
        <v>78.061999999999998</v>
      </c>
      <c r="Y28" s="1"/>
      <c r="Z28" s="1">
        <f t="shared" si="2"/>
        <v>452.86919999999998</v>
      </c>
      <c r="AA28" s="5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54</v>
      </c>
      <c r="B29" s="1" t="s">
        <v>28</v>
      </c>
      <c r="C29" s="1">
        <v>135</v>
      </c>
      <c r="D29" s="1">
        <v>156</v>
      </c>
      <c r="E29" s="1">
        <v>107</v>
      </c>
      <c r="F29" s="1">
        <v>173</v>
      </c>
      <c r="G29" s="7">
        <v>0.35</v>
      </c>
      <c r="H29" s="1">
        <v>45</v>
      </c>
      <c r="I29" s="1"/>
      <c r="J29" s="1"/>
      <c r="K29" s="1">
        <f t="shared" si="1"/>
        <v>107</v>
      </c>
      <c r="L29" s="1"/>
      <c r="M29" s="1"/>
      <c r="N29" s="1"/>
      <c r="O29" s="1">
        <f t="shared" si="3"/>
        <v>21.4</v>
      </c>
      <c r="P29" s="5">
        <f>15*O29-F29</f>
        <v>148</v>
      </c>
      <c r="Q29" s="5">
        <f t="shared" si="5"/>
        <v>285.71428571428572</v>
      </c>
      <c r="R29" s="5"/>
      <c r="S29" s="1" t="s">
        <v>106</v>
      </c>
      <c r="T29" s="1">
        <f t="shared" si="6"/>
        <v>15.000000000000002</v>
      </c>
      <c r="U29" s="1">
        <f t="shared" si="7"/>
        <v>8.0841121495327108</v>
      </c>
      <c r="V29" s="1">
        <v>25.4</v>
      </c>
      <c r="W29" s="1">
        <v>20.6</v>
      </c>
      <c r="X29" s="1">
        <v>1.2</v>
      </c>
      <c r="Y29" s="1"/>
      <c r="Z29" s="1">
        <f t="shared" si="2"/>
        <v>51.8</v>
      </c>
      <c r="AA29" s="5">
        <v>100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55</v>
      </c>
      <c r="B30" s="1" t="s">
        <v>31</v>
      </c>
      <c r="C30" s="1">
        <v>572.73800000000006</v>
      </c>
      <c r="D30" s="1"/>
      <c r="E30" s="1">
        <v>104.01600000000001</v>
      </c>
      <c r="F30" s="1">
        <v>457.47</v>
      </c>
      <c r="G30" s="7">
        <v>1</v>
      </c>
      <c r="H30" s="1">
        <v>45</v>
      </c>
      <c r="I30" s="1"/>
      <c r="J30" s="1"/>
      <c r="K30" s="1">
        <f t="shared" si="1"/>
        <v>104.01600000000001</v>
      </c>
      <c r="L30" s="1"/>
      <c r="M30" s="1"/>
      <c r="N30" s="1"/>
      <c r="O30" s="1">
        <f t="shared" si="3"/>
        <v>20.8032</v>
      </c>
      <c r="P30" s="5"/>
      <c r="Q30" s="5">
        <f t="shared" si="5"/>
        <v>0</v>
      </c>
      <c r="R30" s="5"/>
      <c r="S30" s="1" t="s">
        <v>106</v>
      </c>
      <c r="T30" s="1">
        <f t="shared" si="6"/>
        <v>21.990366866635902</v>
      </c>
      <c r="U30" s="1">
        <f t="shared" si="7"/>
        <v>21.990366866635902</v>
      </c>
      <c r="V30" s="1">
        <v>46.749000000000002</v>
      </c>
      <c r="W30" s="1">
        <v>38.573</v>
      </c>
      <c r="X30" s="1">
        <v>62.840200000000003</v>
      </c>
      <c r="Y30" s="28" t="s">
        <v>34</v>
      </c>
      <c r="Z30" s="1">
        <f t="shared" si="2"/>
        <v>0</v>
      </c>
      <c r="AA30" s="5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56</v>
      </c>
      <c r="B31" s="1" t="s">
        <v>28</v>
      </c>
      <c r="C31" s="1">
        <v>387</v>
      </c>
      <c r="D31" s="1">
        <v>402</v>
      </c>
      <c r="E31" s="1">
        <v>167</v>
      </c>
      <c r="F31" s="1">
        <v>555</v>
      </c>
      <c r="G31" s="7">
        <v>0.45</v>
      </c>
      <c r="H31" s="1">
        <v>45</v>
      </c>
      <c r="I31" s="1"/>
      <c r="J31" s="1"/>
      <c r="K31" s="1">
        <f t="shared" si="1"/>
        <v>167</v>
      </c>
      <c r="L31" s="1"/>
      <c r="M31" s="1"/>
      <c r="N31" s="1"/>
      <c r="O31" s="1">
        <f t="shared" si="3"/>
        <v>33.4</v>
      </c>
      <c r="P31" s="5">
        <f t="shared" si="4"/>
        <v>46.199999999999932</v>
      </c>
      <c r="Q31" s="5">
        <f t="shared" si="5"/>
        <v>0</v>
      </c>
      <c r="R31" s="5"/>
      <c r="S31" s="1" t="s">
        <v>106</v>
      </c>
      <c r="T31" s="1">
        <f t="shared" si="6"/>
        <v>18</v>
      </c>
      <c r="U31" s="1">
        <f t="shared" si="7"/>
        <v>16.616766467065869</v>
      </c>
      <c r="V31" s="1">
        <v>58.6</v>
      </c>
      <c r="W31" s="1">
        <v>65</v>
      </c>
      <c r="X31" s="1">
        <v>71.599999999999994</v>
      </c>
      <c r="Y31" s="1"/>
      <c r="Z31" s="1">
        <f t="shared" si="2"/>
        <v>20.789999999999971</v>
      </c>
      <c r="AA31" s="5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57</v>
      </c>
      <c r="B32" s="1" t="s">
        <v>31</v>
      </c>
      <c r="C32" s="1">
        <v>967.01</v>
      </c>
      <c r="D32" s="1">
        <v>656.57</v>
      </c>
      <c r="E32" s="1">
        <v>472.54599999999999</v>
      </c>
      <c r="F32" s="1">
        <v>1072.4280000000001</v>
      </c>
      <c r="G32" s="7">
        <v>1</v>
      </c>
      <c r="H32" s="1">
        <v>45</v>
      </c>
      <c r="I32" s="1"/>
      <c r="J32" s="1"/>
      <c r="K32" s="1">
        <f t="shared" si="1"/>
        <v>472.54599999999999</v>
      </c>
      <c r="L32" s="1"/>
      <c r="M32" s="1"/>
      <c r="N32" s="1"/>
      <c r="O32" s="1">
        <f t="shared" si="3"/>
        <v>94.509199999999993</v>
      </c>
      <c r="P32" s="5">
        <f t="shared" si="4"/>
        <v>628.7375999999997</v>
      </c>
      <c r="Q32" s="5">
        <f t="shared" si="5"/>
        <v>0</v>
      </c>
      <c r="R32" s="5"/>
      <c r="S32" s="1" t="s">
        <v>106</v>
      </c>
      <c r="T32" s="1">
        <f t="shared" si="6"/>
        <v>18</v>
      </c>
      <c r="U32" s="1">
        <f t="shared" si="7"/>
        <v>11.347339729888732</v>
      </c>
      <c r="V32" s="1">
        <v>121.8096</v>
      </c>
      <c r="W32" s="1">
        <v>118.0616</v>
      </c>
      <c r="X32" s="1">
        <v>217.45419999999999</v>
      </c>
      <c r="Y32" s="1"/>
      <c r="Z32" s="1">
        <f t="shared" si="2"/>
        <v>628.7375999999997</v>
      </c>
      <c r="AA32" s="5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58</v>
      </c>
      <c r="B33" s="1" t="s">
        <v>31</v>
      </c>
      <c r="C33" s="1">
        <v>126.142</v>
      </c>
      <c r="D33" s="1"/>
      <c r="E33" s="1">
        <v>45.994</v>
      </c>
      <c r="F33" s="1">
        <v>80.147999999999996</v>
      </c>
      <c r="G33" s="7">
        <v>1</v>
      </c>
      <c r="H33" s="1">
        <v>40</v>
      </c>
      <c r="I33" s="1"/>
      <c r="J33" s="1"/>
      <c r="K33" s="1">
        <f t="shared" si="1"/>
        <v>45.994</v>
      </c>
      <c r="L33" s="1"/>
      <c r="M33" s="1"/>
      <c r="N33" s="1"/>
      <c r="O33" s="1">
        <f t="shared" si="3"/>
        <v>9.1988000000000003</v>
      </c>
      <c r="P33" s="5">
        <f>16*O33-F33</f>
        <v>67.032800000000009</v>
      </c>
      <c r="Q33" s="5">
        <f t="shared" si="5"/>
        <v>0</v>
      </c>
      <c r="R33" s="5"/>
      <c r="S33" s="1" t="s">
        <v>106</v>
      </c>
      <c r="T33" s="1">
        <f t="shared" si="6"/>
        <v>16</v>
      </c>
      <c r="U33" s="1">
        <f t="shared" si="7"/>
        <v>8.712875592468583</v>
      </c>
      <c r="V33" s="1">
        <v>-4.9188000000000001</v>
      </c>
      <c r="W33" s="1">
        <v>0</v>
      </c>
      <c r="X33" s="1">
        <v>20.519600000000001</v>
      </c>
      <c r="Y33" s="1"/>
      <c r="Z33" s="1">
        <f t="shared" si="2"/>
        <v>67.032800000000009</v>
      </c>
      <c r="AA33" s="5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59</v>
      </c>
      <c r="B34" s="1" t="s">
        <v>28</v>
      </c>
      <c r="C34" s="1">
        <v>131</v>
      </c>
      <c r="D34" s="1">
        <v>250</v>
      </c>
      <c r="E34" s="1">
        <v>125</v>
      </c>
      <c r="F34" s="1">
        <v>242</v>
      </c>
      <c r="G34" s="7">
        <v>0.4</v>
      </c>
      <c r="H34" s="1">
        <v>55</v>
      </c>
      <c r="I34" s="1"/>
      <c r="J34" s="1"/>
      <c r="K34" s="1">
        <f t="shared" si="1"/>
        <v>125</v>
      </c>
      <c r="L34" s="1"/>
      <c r="M34" s="1"/>
      <c r="N34" s="1"/>
      <c r="O34" s="1">
        <f t="shared" si="3"/>
        <v>25</v>
      </c>
      <c r="P34" s="5">
        <f>17*O34-F34</f>
        <v>183</v>
      </c>
      <c r="Q34" s="5">
        <f t="shared" si="5"/>
        <v>250</v>
      </c>
      <c r="R34" s="5"/>
      <c r="S34" s="1"/>
      <c r="T34" s="1">
        <f t="shared" si="6"/>
        <v>17</v>
      </c>
      <c r="U34" s="1">
        <f t="shared" si="7"/>
        <v>9.68</v>
      </c>
      <c r="V34" s="1">
        <v>23.4</v>
      </c>
      <c r="W34" s="1">
        <v>35</v>
      </c>
      <c r="X34" s="1">
        <v>31.8</v>
      </c>
      <c r="Y34" s="1"/>
      <c r="Z34" s="1">
        <f t="shared" si="2"/>
        <v>73.2</v>
      </c>
      <c r="AA34" s="5">
        <v>100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60</v>
      </c>
      <c r="B35" s="1" t="s">
        <v>31</v>
      </c>
      <c r="C35" s="1">
        <v>999.29899999999998</v>
      </c>
      <c r="D35" s="1">
        <v>706.07500000000005</v>
      </c>
      <c r="E35" s="31">
        <f>452.223+E64</f>
        <v>479.53800000000001</v>
      </c>
      <c r="F35" s="1">
        <v>1024.2470000000001</v>
      </c>
      <c r="G35" s="7">
        <v>1</v>
      </c>
      <c r="H35" s="1">
        <v>60</v>
      </c>
      <c r="I35" s="1"/>
      <c r="J35" s="1"/>
      <c r="K35" s="1">
        <f t="shared" si="1"/>
        <v>479.53800000000001</v>
      </c>
      <c r="L35" s="1"/>
      <c r="M35" s="1"/>
      <c r="N35" s="1"/>
      <c r="O35" s="1">
        <f t="shared" si="3"/>
        <v>95.907600000000002</v>
      </c>
      <c r="P35" s="5">
        <f t="shared" si="4"/>
        <v>702.08979999999997</v>
      </c>
      <c r="Q35" s="5">
        <f t="shared" si="5"/>
        <v>300</v>
      </c>
      <c r="R35" s="5"/>
      <c r="S35" s="1"/>
      <c r="T35" s="1">
        <f t="shared" si="6"/>
        <v>18</v>
      </c>
      <c r="U35" s="1">
        <f t="shared" si="7"/>
        <v>10.679518620005089</v>
      </c>
      <c r="V35" s="1">
        <v>42.9452</v>
      </c>
      <c r="W35" s="1">
        <v>44.039400000000001</v>
      </c>
      <c r="X35" s="1">
        <v>99.839399999999998</v>
      </c>
      <c r="Y35" s="1"/>
      <c r="Z35" s="1">
        <f t="shared" si="2"/>
        <v>702.08979999999997</v>
      </c>
      <c r="AA35" s="5">
        <v>300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61</v>
      </c>
      <c r="B36" s="1" t="s">
        <v>28</v>
      </c>
      <c r="C36" s="1">
        <v>647</v>
      </c>
      <c r="D36" s="1">
        <v>100</v>
      </c>
      <c r="E36" s="1">
        <v>91</v>
      </c>
      <c r="F36" s="1">
        <v>627</v>
      </c>
      <c r="G36" s="7">
        <v>0.5</v>
      </c>
      <c r="H36" s="1">
        <v>60</v>
      </c>
      <c r="I36" s="1"/>
      <c r="J36" s="1"/>
      <c r="K36" s="1">
        <f t="shared" si="1"/>
        <v>91</v>
      </c>
      <c r="L36" s="1"/>
      <c r="M36" s="1"/>
      <c r="N36" s="1"/>
      <c r="O36" s="1">
        <f t="shared" si="3"/>
        <v>18.2</v>
      </c>
      <c r="P36" s="5"/>
      <c r="Q36" s="5">
        <f t="shared" si="5"/>
        <v>0</v>
      </c>
      <c r="R36" s="5"/>
      <c r="S36" s="1"/>
      <c r="T36" s="1">
        <f t="shared" si="6"/>
        <v>34.450549450549453</v>
      </c>
      <c r="U36" s="1">
        <f t="shared" si="7"/>
        <v>34.450549450549453</v>
      </c>
      <c r="V36" s="1">
        <v>25.2</v>
      </c>
      <c r="W36" s="1">
        <v>36.799999999999997</v>
      </c>
      <c r="X36" s="1">
        <v>28</v>
      </c>
      <c r="Y36" s="28" t="s">
        <v>34</v>
      </c>
      <c r="Z36" s="1">
        <f t="shared" si="2"/>
        <v>0</v>
      </c>
      <c r="AA36" s="5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62</v>
      </c>
      <c r="B37" s="1" t="s">
        <v>31</v>
      </c>
      <c r="C37" s="1">
        <v>822.35599999999999</v>
      </c>
      <c r="D37" s="1">
        <v>688.61800000000005</v>
      </c>
      <c r="E37" s="31">
        <f>544.465+E65</f>
        <v>614.01200000000006</v>
      </c>
      <c r="F37" s="1">
        <v>746.27300000000002</v>
      </c>
      <c r="G37" s="7">
        <v>1</v>
      </c>
      <c r="H37" s="1">
        <v>60</v>
      </c>
      <c r="I37" s="1"/>
      <c r="J37" s="1"/>
      <c r="K37" s="1">
        <f t="shared" si="1"/>
        <v>614.01200000000006</v>
      </c>
      <c r="L37" s="1"/>
      <c r="M37" s="1"/>
      <c r="N37" s="1"/>
      <c r="O37" s="1">
        <f t="shared" si="3"/>
        <v>122.80240000000001</v>
      </c>
      <c r="P37" s="5">
        <f>13*O37-F37</f>
        <v>850.15819999999997</v>
      </c>
      <c r="Q37" s="5">
        <f t="shared" si="5"/>
        <v>300</v>
      </c>
      <c r="R37" s="5"/>
      <c r="S37" s="1"/>
      <c r="T37" s="1">
        <f t="shared" si="6"/>
        <v>13</v>
      </c>
      <c r="U37" s="1">
        <f t="shared" si="7"/>
        <v>6.0770229246333951</v>
      </c>
      <c r="V37" s="1">
        <v>82.569600000000008</v>
      </c>
      <c r="W37" s="1">
        <v>82.569600000000008</v>
      </c>
      <c r="X37" s="1">
        <v>54.171199999999999</v>
      </c>
      <c r="Y37" s="1"/>
      <c r="Z37" s="1">
        <f t="shared" si="2"/>
        <v>850.15819999999997</v>
      </c>
      <c r="AA37" s="5">
        <v>300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63</v>
      </c>
      <c r="B38" s="1" t="s">
        <v>31</v>
      </c>
      <c r="C38" s="1">
        <v>597.31700000000001</v>
      </c>
      <c r="D38" s="1">
        <v>821.77300000000002</v>
      </c>
      <c r="E38" s="31">
        <f>296.55+E66</f>
        <v>306.50600000000003</v>
      </c>
      <c r="F38" s="1">
        <v>976.23099999999999</v>
      </c>
      <c r="G38" s="7">
        <v>1</v>
      </c>
      <c r="H38" s="1">
        <v>60</v>
      </c>
      <c r="I38" s="1"/>
      <c r="J38" s="1"/>
      <c r="K38" s="1">
        <f t="shared" ref="K38:K51" si="8">E38-J38</f>
        <v>306.50600000000003</v>
      </c>
      <c r="L38" s="1"/>
      <c r="M38" s="1"/>
      <c r="N38" s="1"/>
      <c r="O38" s="1">
        <f t="shared" si="3"/>
        <v>61.301200000000009</v>
      </c>
      <c r="P38" s="5">
        <f t="shared" si="4"/>
        <v>127.19060000000013</v>
      </c>
      <c r="Q38" s="5">
        <f t="shared" si="5"/>
        <v>200</v>
      </c>
      <c r="R38" s="5"/>
      <c r="S38" s="1"/>
      <c r="T38" s="1">
        <f t="shared" si="6"/>
        <v>18</v>
      </c>
      <c r="U38" s="1">
        <f t="shared" si="7"/>
        <v>15.925153178078078</v>
      </c>
      <c r="V38" s="1">
        <v>118.1164</v>
      </c>
      <c r="W38" s="1">
        <v>112.1048</v>
      </c>
      <c r="X38" s="1">
        <v>0</v>
      </c>
      <c r="Y38" s="1"/>
      <c r="Z38" s="1">
        <f t="shared" si="2"/>
        <v>127.19060000000013</v>
      </c>
      <c r="AA38" s="5">
        <v>200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22" t="s">
        <v>64</v>
      </c>
      <c r="B39" s="1" t="s">
        <v>28</v>
      </c>
      <c r="C39" s="1"/>
      <c r="D39" s="1"/>
      <c r="E39" s="1">
        <v>-3</v>
      </c>
      <c r="F39" s="1"/>
      <c r="G39" s="7">
        <v>0.4</v>
      </c>
      <c r="H39" s="1">
        <v>60</v>
      </c>
      <c r="I39" s="1"/>
      <c r="J39" s="1"/>
      <c r="K39" s="1">
        <f t="shared" si="8"/>
        <v>-3</v>
      </c>
      <c r="L39" s="1"/>
      <c r="M39" s="1"/>
      <c r="N39" s="1"/>
      <c r="O39" s="1">
        <f t="shared" si="3"/>
        <v>-0.6</v>
      </c>
      <c r="P39" s="30">
        <v>500</v>
      </c>
      <c r="Q39" s="5">
        <f t="shared" si="5"/>
        <v>625</v>
      </c>
      <c r="R39" s="5"/>
      <c r="S39" s="1"/>
      <c r="T39" s="1">
        <f t="shared" si="6"/>
        <v>-833.33333333333337</v>
      </c>
      <c r="U39" s="1">
        <f t="shared" si="7"/>
        <v>0</v>
      </c>
      <c r="V39" s="1">
        <v>29.6</v>
      </c>
      <c r="W39" s="1">
        <v>36.4</v>
      </c>
      <c r="X39" s="1">
        <v>62</v>
      </c>
      <c r="Y39" s="29" t="s">
        <v>105</v>
      </c>
      <c r="Z39" s="1">
        <f t="shared" si="2"/>
        <v>200</v>
      </c>
      <c r="AA39" s="5">
        <v>250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65</v>
      </c>
      <c r="B40" s="1" t="s">
        <v>31</v>
      </c>
      <c r="C40" s="1">
        <v>694.88800000000003</v>
      </c>
      <c r="D40" s="1"/>
      <c r="E40" s="31">
        <f>515.904+E67</f>
        <v>605.08899999999994</v>
      </c>
      <c r="F40" s="1">
        <v>43.412999999999997</v>
      </c>
      <c r="G40" s="7">
        <v>1</v>
      </c>
      <c r="H40" s="1">
        <v>60</v>
      </c>
      <c r="I40" s="1"/>
      <c r="J40" s="1"/>
      <c r="K40" s="1">
        <f t="shared" si="8"/>
        <v>605.08899999999994</v>
      </c>
      <c r="L40" s="1"/>
      <c r="M40" s="1"/>
      <c r="N40" s="1"/>
      <c r="O40" s="1">
        <f t="shared" si="3"/>
        <v>121.01779999999999</v>
      </c>
      <c r="P40" s="5">
        <f>7*O40-F40</f>
        <v>803.71159999999998</v>
      </c>
      <c r="Q40" s="5">
        <f t="shared" si="5"/>
        <v>850</v>
      </c>
      <c r="R40" s="5"/>
      <c r="S40" s="1"/>
      <c r="T40" s="1">
        <f t="shared" si="6"/>
        <v>7</v>
      </c>
      <c r="U40" s="1">
        <f t="shared" si="7"/>
        <v>0.35873235176973967</v>
      </c>
      <c r="V40" s="1">
        <v>70.008200000000002</v>
      </c>
      <c r="W40" s="1">
        <v>61.3202</v>
      </c>
      <c r="X40" s="1">
        <v>71.735600000000005</v>
      </c>
      <c r="Y40" s="1"/>
      <c r="Z40" s="1">
        <f t="shared" si="2"/>
        <v>803.71159999999998</v>
      </c>
      <c r="AA40" s="5">
        <v>850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66</v>
      </c>
      <c r="B41" s="1" t="s">
        <v>28</v>
      </c>
      <c r="C41" s="1">
        <v>200</v>
      </c>
      <c r="D41" s="1">
        <v>100</v>
      </c>
      <c r="E41" s="1">
        <v>88</v>
      </c>
      <c r="F41" s="1">
        <v>167</v>
      </c>
      <c r="G41" s="7">
        <v>0.5</v>
      </c>
      <c r="H41" s="1">
        <v>60</v>
      </c>
      <c r="I41" s="1"/>
      <c r="J41" s="1"/>
      <c r="K41" s="1">
        <f t="shared" si="8"/>
        <v>88</v>
      </c>
      <c r="L41" s="1"/>
      <c r="M41" s="1"/>
      <c r="N41" s="1"/>
      <c r="O41" s="1">
        <f t="shared" si="3"/>
        <v>17.600000000000001</v>
      </c>
      <c r="P41" s="5">
        <f>16*O41-F41</f>
        <v>114.60000000000002</v>
      </c>
      <c r="Q41" s="5">
        <f t="shared" si="5"/>
        <v>100</v>
      </c>
      <c r="R41" s="5"/>
      <c r="S41" s="1"/>
      <c r="T41" s="1">
        <f t="shared" si="6"/>
        <v>16</v>
      </c>
      <c r="U41" s="1">
        <f t="shared" si="7"/>
        <v>9.4886363636363633</v>
      </c>
      <c r="V41" s="1">
        <v>-13</v>
      </c>
      <c r="W41" s="1">
        <v>11.8</v>
      </c>
      <c r="X41" s="1">
        <v>5.6</v>
      </c>
      <c r="Y41" s="1"/>
      <c r="Z41" s="1">
        <f t="shared" si="2"/>
        <v>57.300000000000011</v>
      </c>
      <c r="AA41" s="5">
        <v>50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67</v>
      </c>
      <c r="B42" s="1" t="s">
        <v>28</v>
      </c>
      <c r="C42" s="1">
        <v>87</v>
      </c>
      <c r="D42" s="1">
        <v>120</v>
      </c>
      <c r="E42" s="1">
        <v>62</v>
      </c>
      <c r="F42" s="1">
        <v>127</v>
      </c>
      <c r="G42" s="7">
        <v>0.4</v>
      </c>
      <c r="H42" s="1">
        <v>50</v>
      </c>
      <c r="I42" s="1"/>
      <c r="J42" s="1"/>
      <c r="K42" s="1">
        <f t="shared" si="8"/>
        <v>62</v>
      </c>
      <c r="L42" s="1"/>
      <c r="M42" s="1"/>
      <c r="N42" s="1"/>
      <c r="O42" s="1">
        <f t="shared" si="3"/>
        <v>12.4</v>
      </c>
      <c r="P42" s="5">
        <f>17*O42-F42</f>
        <v>83.800000000000011</v>
      </c>
      <c r="Q42" s="5">
        <f t="shared" si="5"/>
        <v>0</v>
      </c>
      <c r="R42" s="5"/>
      <c r="S42" s="1" t="s">
        <v>106</v>
      </c>
      <c r="T42" s="1">
        <f t="shared" si="6"/>
        <v>17</v>
      </c>
      <c r="U42" s="1">
        <f t="shared" si="7"/>
        <v>10.241935483870968</v>
      </c>
      <c r="V42" s="1">
        <v>28.8</v>
      </c>
      <c r="W42" s="1">
        <v>20.2</v>
      </c>
      <c r="X42" s="1">
        <v>5.2</v>
      </c>
      <c r="Y42" s="1"/>
      <c r="Z42" s="1">
        <f t="shared" si="2"/>
        <v>33.520000000000003</v>
      </c>
      <c r="AA42" s="5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ht="15.75" thickBot="1" x14ac:dyDescent="0.3">
      <c r="A43" s="1" t="s">
        <v>68</v>
      </c>
      <c r="B43" s="1" t="s">
        <v>31</v>
      </c>
      <c r="C43" s="1">
        <v>2203.4540000000002</v>
      </c>
      <c r="D43" s="1"/>
      <c r="E43" s="31">
        <f>798.506+E68</f>
        <v>887.84799999999996</v>
      </c>
      <c r="F43" s="1">
        <v>1191.51</v>
      </c>
      <c r="G43" s="7">
        <v>1</v>
      </c>
      <c r="H43" s="1">
        <v>40</v>
      </c>
      <c r="I43" s="1"/>
      <c r="J43" s="1"/>
      <c r="K43" s="1">
        <f t="shared" si="8"/>
        <v>887.84799999999996</v>
      </c>
      <c r="L43" s="1"/>
      <c r="M43" s="1"/>
      <c r="N43" s="1"/>
      <c r="O43" s="1">
        <f t="shared" si="3"/>
        <v>177.56959999999998</v>
      </c>
      <c r="P43" s="5">
        <f>14*O43-F43</f>
        <v>1294.4643999999996</v>
      </c>
      <c r="Q43" s="5">
        <f t="shared" si="5"/>
        <v>500</v>
      </c>
      <c r="R43" s="5"/>
      <c r="S43" s="1" t="s">
        <v>106</v>
      </c>
      <c r="T43" s="1">
        <f t="shared" si="6"/>
        <v>14</v>
      </c>
      <c r="U43" s="1">
        <f t="shared" si="7"/>
        <v>6.7101012785972385</v>
      </c>
      <c r="V43" s="1">
        <v>186.5068</v>
      </c>
      <c r="W43" s="1">
        <v>178.52080000000001</v>
      </c>
      <c r="X43" s="1">
        <v>241.73</v>
      </c>
      <c r="Y43" s="1" t="s">
        <v>69</v>
      </c>
      <c r="Z43" s="1">
        <f t="shared" si="2"/>
        <v>1294.4643999999996</v>
      </c>
      <c r="AA43" s="5">
        <v>500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7" t="s">
        <v>70</v>
      </c>
      <c r="B44" s="11" t="s">
        <v>31</v>
      </c>
      <c r="C44" s="11"/>
      <c r="D44" s="11"/>
      <c r="E44" s="23">
        <f>E45</f>
        <v>315.24</v>
      </c>
      <c r="F44" s="24">
        <f>F45</f>
        <v>316.25200000000001</v>
      </c>
      <c r="G44" s="7">
        <v>1</v>
      </c>
      <c r="H44" s="1">
        <v>60</v>
      </c>
      <c r="I44" s="10" t="s">
        <v>103</v>
      </c>
      <c r="J44" s="1"/>
      <c r="K44" s="1">
        <f t="shared" si="8"/>
        <v>315.24</v>
      </c>
      <c r="L44" s="1"/>
      <c r="M44" s="1"/>
      <c r="N44" s="1"/>
      <c r="O44" s="1">
        <f t="shared" si="3"/>
        <v>63.048000000000002</v>
      </c>
      <c r="P44" s="5">
        <f>12*O44-F44</f>
        <v>440.32400000000001</v>
      </c>
      <c r="Q44" s="5">
        <f t="shared" si="5"/>
        <v>500</v>
      </c>
      <c r="R44" s="5"/>
      <c r="S44" s="1" t="s">
        <v>107</v>
      </c>
      <c r="T44" s="1">
        <f t="shared" si="6"/>
        <v>12</v>
      </c>
      <c r="U44" s="1">
        <f t="shared" si="7"/>
        <v>5.0160512625301354</v>
      </c>
      <c r="V44" s="1">
        <v>34.984400000000008</v>
      </c>
      <c r="W44" s="1">
        <v>39.599200000000003</v>
      </c>
      <c r="X44" s="1">
        <v>11.9422</v>
      </c>
      <c r="Y44" s="10" t="s">
        <v>69</v>
      </c>
      <c r="Z44" s="1">
        <f t="shared" si="2"/>
        <v>440.32400000000001</v>
      </c>
      <c r="AA44" s="36">
        <v>500</v>
      </c>
      <c r="AB44" s="28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ht="15.75" thickBot="1" x14ac:dyDescent="0.3">
      <c r="A45" s="12" t="s">
        <v>74</v>
      </c>
      <c r="B45" s="13" t="s">
        <v>31</v>
      </c>
      <c r="C45" s="13">
        <v>505.36700000000002</v>
      </c>
      <c r="D45" s="13">
        <v>301.48899999999998</v>
      </c>
      <c r="E45" s="25">
        <f>251.587+E72</f>
        <v>315.24</v>
      </c>
      <c r="F45" s="26">
        <v>316.25200000000001</v>
      </c>
      <c r="G45" s="14">
        <v>0</v>
      </c>
      <c r="H45" s="15"/>
      <c r="I45" s="15" t="s">
        <v>75</v>
      </c>
      <c r="J45" s="15"/>
      <c r="K45" s="15">
        <f>E45-J45</f>
        <v>315.24</v>
      </c>
      <c r="L45" s="15"/>
      <c r="M45" s="15"/>
      <c r="N45" s="15"/>
      <c r="O45" s="15">
        <f>E45/5</f>
        <v>63.048000000000002</v>
      </c>
      <c r="P45" s="16"/>
      <c r="Q45" s="16"/>
      <c r="R45" s="16"/>
      <c r="S45" s="15"/>
      <c r="T45" s="15">
        <f t="shared" si="6"/>
        <v>5.0160512625301354</v>
      </c>
      <c r="U45" s="15">
        <f t="shared" si="7"/>
        <v>5.0160512625301354</v>
      </c>
      <c r="V45" s="15">
        <v>34.984400000000008</v>
      </c>
      <c r="W45" s="15">
        <v>39.599200000000003</v>
      </c>
      <c r="X45" s="15">
        <v>59.841999999999999</v>
      </c>
      <c r="Y45" s="15"/>
      <c r="Z45" s="15"/>
      <c r="AA45" s="16"/>
      <c r="AB45" s="16">
        <v>500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71</v>
      </c>
      <c r="B46" s="1" t="s">
        <v>31</v>
      </c>
      <c r="C46" s="1">
        <v>559.327</v>
      </c>
      <c r="D46" s="1"/>
      <c r="E46" s="31">
        <f>153.572+E69</f>
        <v>225.68900000000002</v>
      </c>
      <c r="F46" s="1">
        <v>189.15199999999999</v>
      </c>
      <c r="G46" s="7">
        <v>1</v>
      </c>
      <c r="H46" s="1">
        <v>70</v>
      </c>
      <c r="I46" s="1"/>
      <c r="J46" s="1"/>
      <c r="K46" s="1">
        <f t="shared" si="8"/>
        <v>225.68900000000002</v>
      </c>
      <c r="L46" s="1"/>
      <c r="M46" s="1"/>
      <c r="N46" s="1"/>
      <c r="O46" s="1">
        <f t="shared" si="3"/>
        <v>45.137800000000006</v>
      </c>
      <c r="P46" s="5">
        <f>11*O46-F46</f>
        <v>307.36380000000008</v>
      </c>
      <c r="Q46" s="5">
        <f t="shared" si="5"/>
        <v>300</v>
      </c>
      <c r="R46" s="5"/>
      <c r="S46" s="1"/>
      <c r="T46" s="1">
        <f t="shared" si="6"/>
        <v>11</v>
      </c>
      <c r="U46" s="1">
        <f t="shared" si="7"/>
        <v>4.1905453965412569</v>
      </c>
      <c r="V46" s="1">
        <v>-7.9296000000000006</v>
      </c>
      <c r="W46" s="1">
        <v>24.040800000000001</v>
      </c>
      <c r="X46" s="1">
        <v>74.7774</v>
      </c>
      <c r="Y46" s="1"/>
      <c r="Z46" s="1">
        <f t="shared" ref="Z46:Z55" si="9">G46*P46</f>
        <v>307.36380000000008</v>
      </c>
      <c r="AA46" s="5">
        <v>300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72</v>
      </c>
      <c r="B47" s="1" t="s">
        <v>28</v>
      </c>
      <c r="C47" s="1">
        <v>1117</v>
      </c>
      <c r="D47" s="1">
        <v>600</v>
      </c>
      <c r="E47" s="31">
        <f>477+E70</f>
        <v>531</v>
      </c>
      <c r="F47" s="1">
        <v>977</v>
      </c>
      <c r="G47" s="7">
        <v>0.4</v>
      </c>
      <c r="H47" s="1">
        <v>40</v>
      </c>
      <c r="I47" s="1"/>
      <c r="J47" s="1"/>
      <c r="K47" s="1">
        <f t="shared" si="8"/>
        <v>531</v>
      </c>
      <c r="L47" s="1"/>
      <c r="M47" s="1"/>
      <c r="N47" s="1"/>
      <c r="O47" s="1">
        <f t="shared" si="3"/>
        <v>106.2</v>
      </c>
      <c r="P47" s="5">
        <f>16*O47-F47</f>
        <v>722.2</v>
      </c>
      <c r="Q47" s="5">
        <f t="shared" si="5"/>
        <v>500</v>
      </c>
      <c r="R47" s="5"/>
      <c r="S47" s="1"/>
      <c r="T47" s="1">
        <f t="shared" si="6"/>
        <v>16</v>
      </c>
      <c r="U47" s="1">
        <f t="shared" si="7"/>
        <v>9.1996233521657249</v>
      </c>
      <c r="V47" s="1">
        <v>97</v>
      </c>
      <c r="W47" s="1">
        <v>107.6</v>
      </c>
      <c r="X47" s="1">
        <v>227.8</v>
      </c>
      <c r="Y47" s="1"/>
      <c r="Z47" s="1">
        <f t="shared" si="9"/>
        <v>288.88000000000005</v>
      </c>
      <c r="AA47" s="5">
        <v>200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73</v>
      </c>
      <c r="B48" s="1" t="s">
        <v>31</v>
      </c>
      <c r="C48" s="1">
        <v>502.41300000000001</v>
      </c>
      <c r="D48" s="1">
        <v>397.38600000000002</v>
      </c>
      <c r="E48" s="31">
        <f>369.804+E71</f>
        <v>433.952</v>
      </c>
      <c r="F48" s="1">
        <v>406.84</v>
      </c>
      <c r="G48" s="7">
        <v>1</v>
      </c>
      <c r="H48" s="1">
        <v>40</v>
      </c>
      <c r="I48" s="1"/>
      <c r="J48" s="1"/>
      <c r="K48" s="1">
        <f t="shared" si="8"/>
        <v>433.952</v>
      </c>
      <c r="L48" s="1"/>
      <c r="M48" s="1"/>
      <c r="N48" s="1"/>
      <c r="O48" s="1">
        <f t="shared" si="3"/>
        <v>86.790400000000005</v>
      </c>
      <c r="P48" s="5">
        <f>12*O48-F48</f>
        <v>634.64480000000026</v>
      </c>
      <c r="Q48" s="5">
        <f t="shared" si="5"/>
        <v>500</v>
      </c>
      <c r="R48" s="5"/>
      <c r="S48" s="1"/>
      <c r="T48" s="1">
        <f t="shared" si="6"/>
        <v>12.000000000000002</v>
      </c>
      <c r="U48" s="1">
        <f t="shared" si="7"/>
        <v>4.68761522011651</v>
      </c>
      <c r="V48" s="1">
        <v>80.720399999999998</v>
      </c>
      <c r="W48" s="1">
        <v>40.392000000000003</v>
      </c>
      <c r="X48" s="1">
        <v>98.791799999999995</v>
      </c>
      <c r="Y48" s="1" t="s">
        <v>69</v>
      </c>
      <c r="Z48" s="1">
        <f t="shared" si="9"/>
        <v>634.64480000000026</v>
      </c>
      <c r="AA48" s="5">
        <v>500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94</v>
      </c>
      <c r="B49" s="1" t="s">
        <v>31</v>
      </c>
      <c r="C49" s="1">
        <v>272.363</v>
      </c>
      <c r="D49" s="1"/>
      <c r="E49" s="1">
        <v>68.94</v>
      </c>
      <c r="F49" s="1">
        <v>185.99700000000001</v>
      </c>
      <c r="G49" s="7">
        <v>1</v>
      </c>
      <c r="H49" s="1">
        <v>50</v>
      </c>
      <c r="I49" s="1"/>
      <c r="J49" s="1"/>
      <c r="K49" s="1">
        <f t="shared" si="8"/>
        <v>68.94</v>
      </c>
      <c r="L49" s="1"/>
      <c r="M49" s="1"/>
      <c r="N49" s="1"/>
      <c r="O49" s="1">
        <f t="shared" si="3"/>
        <v>13.788</v>
      </c>
      <c r="P49" s="5">
        <f t="shared" si="4"/>
        <v>62.186999999999983</v>
      </c>
      <c r="Q49" s="5">
        <f t="shared" si="5"/>
        <v>0</v>
      </c>
      <c r="R49" s="5"/>
      <c r="S49" s="1"/>
      <c r="T49" s="1">
        <f t="shared" si="6"/>
        <v>18</v>
      </c>
      <c r="U49" s="1">
        <f t="shared" si="7"/>
        <v>13.489773716275023</v>
      </c>
      <c r="V49" s="1">
        <v>15.5586</v>
      </c>
      <c r="W49" s="1">
        <v>12.621600000000001</v>
      </c>
      <c r="X49" s="1">
        <v>21.080400000000001</v>
      </c>
      <c r="Y49" s="1"/>
      <c r="Z49" s="1">
        <f t="shared" si="9"/>
        <v>62.186999999999983</v>
      </c>
      <c r="AA49" s="5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95</v>
      </c>
      <c r="B50" s="1" t="s">
        <v>28</v>
      </c>
      <c r="C50" s="1">
        <v>599</v>
      </c>
      <c r="D50" s="1">
        <v>300</v>
      </c>
      <c r="E50" s="1">
        <v>156</v>
      </c>
      <c r="F50" s="1">
        <v>708</v>
      </c>
      <c r="G50" s="7">
        <v>0.45</v>
      </c>
      <c r="H50" s="1">
        <v>50</v>
      </c>
      <c r="I50" s="1"/>
      <c r="J50" s="1"/>
      <c r="K50" s="1">
        <f t="shared" si="8"/>
        <v>156</v>
      </c>
      <c r="L50" s="1"/>
      <c r="M50" s="1"/>
      <c r="N50" s="1"/>
      <c r="O50" s="1">
        <f t="shared" si="3"/>
        <v>31.2</v>
      </c>
      <c r="P50" s="5"/>
      <c r="Q50" s="5">
        <f t="shared" si="5"/>
        <v>0</v>
      </c>
      <c r="R50" s="5"/>
      <c r="S50" s="1"/>
      <c r="T50" s="1">
        <f t="shared" si="6"/>
        <v>22.692307692307693</v>
      </c>
      <c r="U50" s="1">
        <f t="shared" si="7"/>
        <v>22.692307692307693</v>
      </c>
      <c r="V50" s="1">
        <v>35</v>
      </c>
      <c r="W50" s="1">
        <v>57</v>
      </c>
      <c r="X50" s="1">
        <v>54.4</v>
      </c>
      <c r="Y50" s="28" t="s">
        <v>34</v>
      </c>
      <c r="Z50" s="1">
        <f t="shared" si="9"/>
        <v>0</v>
      </c>
      <c r="AA50" s="5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96</v>
      </c>
      <c r="B51" s="1" t="s">
        <v>28</v>
      </c>
      <c r="C51" s="1">
        <v>400</v>
      </c>
      <c r="D51" s="1">
        <v>300</v>
      </c>
      <c r="E51" s="1">
        <v>216</v>
      </c>
      <c r="F51" s="1">
        <v>446</v>
      </c>
      <c r="G51" s="7">
        <v>0.4</v>
      </c>
      <c r="H51" s="1">
        <v>50</v>
      </c>
      <c r="I51" s="1"/>
      <c r="J51" s="1"/>
      <c r="K51" s="1">
        <f t="shared" si="8"/>
        <v>216</v>
      </c>
      <c r="L51" s="1"/>
      <c r="M51" s="1"/>
      <c r="N51" s="1"/>
      <c r="O51" s="1">
        <f t="shared" si="3"/>
        <v>43.2</v>
      </c>
      <c r="P51" s="5">
        <f>17*O51-F51</f>
        <v>288.40000000000009</v>
      </c>
      <c r="Q51" s="5">
        <f t="shared" si="5"/>
        <v>250</v>
      </c>
      <c r="R51" s="5"/>
      <c r="S51" s="1"/>
      <c r="T51" s="1">
        <f t="shared" si="6"/>
        <v>17</v>
      </c>
      <c r="U51" s="1">
        <f t="shared" si="7"/>
        <v>10.324074074074073</v>
      </c>
      <c r="V51" s="1">
        <v>71</v>
      </c>
      <c r="W51" s="1">
        <v>57.8</v>
      </c>
      <c r="X51" s="1">
        <v>48.6</v>
      </c>
      <c r="Y51" s="1"/>
      <c r="Z51" s="1">
        <f t="shared" si="9"/>
        <v>115.36000000000004</v>
      </c>
      <c r="AA51" s="5">
        <v>100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97</v>
      </c>
      <c r="B52" s="1" t="s">
        <v>31</v>
      </c>
      <c r="C52" s="1">
        <v>221.113</v>
      </c>
      <c r="D52" s="1">
        <v>53.726999999999997</v>
      </c>
      <c r="E52" s="1">
        <v>60.134999999999998</v>
      </c>
      <c r="F52" s="1">
        <v>206.702</v>
      </c>
      <c r="G52" s="7">
        <v>1</v>
      </c>
      <c r="H52" s="1">
        <v>50</v>
      </c>
      <c r="I52" s="1"/>
      <c r="J52" s="1"/>
      <c r="K52" s="1">
        <f t="shared" ref="K52:K55" si="10">E52-J52</f>
        <v>60.134999999999998</v>
      </c>
      <c r="L52" s="1"/>
      <c r="M52" s="1"/>
      <c r="N52" s="1"/>
      <c r="O52" s="1">
        <f t="shared" si="3"/>
        <v>12.026999999999999</v>
      </c>
      <c r="P52" s="5">
        <f t="shared" si="4"/>
        <v>9.7839999999999918</v>
      </c>
      <c r="Q52" s="5">
        <f t="shared" si="5"/>
        <v>0</v>
      </c>
      <c r="R52" s="5"/>
      <c r="S52" s="1" t="s">
        <v>106</v>
      </c>
      <c r="T52" s="1">
        <f t="shared" si="6"/>
        <v>18</v>
      </c>
      <c r="U52" s="1">
        <f t="shared" si="7"/>
        <v>17.186497048307974</v>
      </c>
      <c r="V52" s="1">
        <v>24.9512</v>
      </c>
      <c r="W52" s="1">
        <v>21.7942</v>
      </c>
      <c r="X52" s="1">
        <v>20.4556</v>
      </c>
      <c r="Y52" s="1"/>
      <c r="Z52" s="1">
        <f t="shared" si="9"/>
        <v>9.7839999999999918</v>
      </c>
      <c r="AA52" s="5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98</v>
      </c>
      <c r="B53" s="1" t="s">
        <v>28</v>
      </c>
      <c r="C53" s="1">
        <v>809</v>
      </c>
      <c r="D53" s="1">
        <v>500</v>
      </c>
      <c r="E53" s="1">
        <v>266</v>
      </c>
      <c r="F53" s="1">
        <v>965</v>
      </c>
      <c r="G53" s="7">
        <v>0.45</v>
      </c>
      <c r="H53" s="1">
        <v>50</v>
      </c>
      <c r="I53" s="1"/>
      <c r="J53" s="1"/>
      <c r="K53" s="1">
        <f t="shared" si="10"/>
        <v>266</v>
      </c>
      <c r="L53" s="1"/>
      <c r="M53" s="1"/>
      <c r="N53" s="1"/>
      <c r="O53" s="1">
        <f t="shared" ref="O53:O55" si="11">E53/5</f>
        <v>53.2</v>
      </c>
      <c r="P53" s="5"/>
      <c r="Q53" s="5">
        <f t="shared" si="5"/>
        <v>0</v>
      </c>
      <c r="R53" s="5"/>
      <c r="S53" s="1"/>
      <c r="T53" s="1">
        <f t="shared" si="6"/>
        <v>18.1390977443609</v>
      </c>
      <c r="U53" s="1">
        <f t="shared" si="7"/>
        <v>18.1390977443609</v>
      </c>
      <c r="V53" s="1">
        <v>106.2</v>
      </c>
      <c r="W53" s="1">
        <v>81.599999999999994</v>
      </c>
      <c r="X53" s="1">
        <v>88.6</v>
      </c>
      <c r="Y53" s="1"/>
      <c r="Z53" s="1">
        <f t="shared" si="9"/>
        <v>0</v>
      </c>
      <c r="AA53" s="5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99</v>
      </c>
      <c r="B54" s="1" t="s">
        <v>28</v>
      </c>
      <c r="C54" s="1">
        <v>427</v>
      </c>
      <c r="D54" s="1"/>
      <c r="E54" s="1">
        <v>36</v>
      </c>
      <c r="F54" s="1">
        <v>376</v>
      </c>
      <c r="G54" s="7">
        <v>0.17</v>
      </c>
      <c r="H54" s="1">
        <v>180</v>
      </c>
      <c r="I54" s="1"/>
      <c r="J54" s="1"/>
      <c r="K54" s="1">
        <f t="shared" si="10"/>
        <v>36</v>
      </c>
      <c r="L54" s="1"/>
      <c r="M54" s="1"/>
      <c r="N54" s="1"/>
      <c r="O54" s="1">
        <f t="shared" si="11"/>
        <v>7.2</v>
      </c>
      <c r="P54" s="5"/>
      <c r="Q54" s="5">
        <f t="shared" si="5"/>
        <v>0</v>
      </c>
      <c r="R54" s="5"/>
      <c r="S54" s="1"/>
      <c r="T54" s="1">
        <f t="shared" si="6"/>
        <v>52.222222222222221</v>
      </c>
      <c r="U54" s="1">
        <f t="shared" si="7"/>
        <v>52.222222222222221</v>
      </c>
      <c r="V54" s="1">
        <v>11.4</v>
      </c>
      <c r="W54" s="1">
        <v>8</v>
      </c>
      <c r="X54" s="1">
        <v>3.2</v>
      </c>
      <c r="Y54" s="28" t="s">
        <v>34</v>
      </c>
      <c r="Z54" s="1">
        <f t="shared" si="9"/>
        <v>0</v>
      </c>
      <c r="AA54" s="5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100</v>
      </c>
      <c r="B55" s="1" t="s">
        <v>28</v>
      </c>
      <c r="C55" s="1">
        <v>180</v>
      </c>
      <c r="D55" s="1"/>
      <c r="E55" s="1">
        <v>170</v>
      </c>
      <c r="F55" s="1"/>
      <c r="G55" s="7">
        <v>0.17</v>
      </c>
      <c r="H55" s="1">
        <v>180</v>
      </c>
      <c r="I55" s="1"/>
      <c r="J55" s="1"/>
      <c r="K55" s="1">
        <f t="shared" si="10"/>
        <v>170</v>
      </c>
      <c r="L55" s="1"/>
      <c r="M55" s="1"/>
      <c r="N55" s="1"/>
      <c r="O55" s="1">
        <f t="shared" si="11"/>
        <v>34</v>
      </c>
      <c r="P55" s="5">
        <f>7*O55-F55</f>
        <v>238</v>
      </c>
      <c r="Q55" s="5">
        <f t="shared" si="5"/>
        <v>588.23529411764707</v>
      </c>
      <c r="R55" s="5"/>
      <c r="S55" s="1"/>
      <c r="T55" s="1">
        <f t="shared" si="6"/>
        <v>7</v>
      </c>
      <c r="U55" s="1">
        <f t="shared" si="7"/>
        <v>0</v>
      </c>
      <c r="V55" s="1">
        <v>0</v>
      </c>
      <c r="W55" s="1">
        <v>10.6</v>
      </c>
      <c r="X55" s="1">
        <v>11</v>
      </c>
      <c r="Y55" s="1" t="s">
        <v>101</v>
      </c>
      <c r="Z55" s="1">
        <f t="shared" si="9"/>
        <v>40.46</v>
      </c>
      <c r="AA55" s="5">
        <v>100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8" t="s">
        <v>76</v>
      </c>
      <c r="B56" s="18" t="s">
        <v>31</v>
      </c>
      <c r="C56" s="18"/>
      <c r="D56" s="18">
        <v>116.32899999999999</v>
      </c>
      <c r="E56" s="31">
        <v>99.013999999999996</v>
      </c>
      <c r="F56" s="18"/>
      <c r="G56" s="19">
        <v>0</v>
      </c>
      <c r="H56" s="18"/>
      <c r="I56" s="18" t="s">
        <v>77</v>
      </c>
      <c r="J56" s="18"/>
      <c r="K56" s="18">
        <f t="shared" ref="K56:K72" si="12">E56-J56</f>
        <v>99.013999999999996</v>
      </c>
      <c r="L56" s="18"/>
      <c r="M56" s="18"/>
      <c r="N56" s="18"/>
      <c r="O56" s="18">
        <f t="shared" ref="O56:O72" si="13">E56/5</f>
        <v>19.802799999999998</v>
      </c>
      <c r="P56" s="20"/>
      <c r="Q56" s="20"/>
      <c r="R56" s="20"/>
      <c r="S56" s="18"/>
      <c r="T56" s="18">
        <f t="shared" si="6"/>
        <v>0</v>
      </c>
      <c r="U56" s="18">
        <f t="shared" si="7"/>
        <v>0</v>
      </c>
      <c r="V56" s="18">
        <v>14.9948</v>
      </c>
      <c r="W56" s="18">
        <v>14.9948</v>
      </c>
      <c r="X56" s="18">
        <v>2.9929999999999999</v>
      </c>
      <c r="Y56" s="18"/>
      <c r="Z56" s="18"/>
      <c r="AA56" s="34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8" t="s">
        <v>78</v>
      </c>
      <c r="B57" s="18" t="s">
        <v>31</v>
      </c>
      <c r="C57" s="18"/>
      <c r="D57" s="18">
        <v>21.213000000000001</v>
      </c>
      <c r="E57" s="31">
        <v>16.834</v>
      </c>
      <c r="F57" s="18"/>
      <c r="G57" s="19">
        <v>0</v>
      </c>
      <c r="H57" s="18"/>
      <c r="I57" s="18" t="s">
        <v>77</v>
      </c>
      <c r="J57" s="18"/>
      <c r="K57" s="18">
        <f t="shared" si="12"/>
        <v>16.834</v>
      </c>
      <c r="L57" s="18"/>
      <c r="M57" s="18"/>
      <c r="N57" s="18"/>
      <c r="O57" s="18">
        <f t="shared" si="13"/>
        <v>3.3668</v>
      </c>
      <c r="P57" s="20"/>
      <c r="Q57" s="20"/>
      <c r="R57" s="20"/>
      <c r="S57" s="18"/>
      <c r="T57" s="18">
        <f t="shared" si="6"/>
        <v>0</v>
      </c>
      <c r="U57" s="18">
        <f t="shared" si="7"/>
        <v>0</v>
      </c>
      <c r="V57" s="18">
        <v>5.5082000000000004</v>
      </c>
      <c r="W57" s="18">
        <v>5.5082000000000004</v>
      </c>
      <c r="X57" s="18">
        <v>0</v>
      </c>
      <c r="Y57" s="18"/>
      <c r="Z57" s="18"/>
      <c r="AA57" s="35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8" t="s">
        <v>79</v>
      </c>
      <c r="B58" s="21" t="s">
        <v>28</v>
      </c>
      <c r="C58" s="18"/>
      <c r="D58" s="18">
        <v>37</v>
      </c>
      <c r="E58" s="31">
        <v>34</v>
      </c>
      <c r="F58" s="18"/>
      <c r="G58" s="19">
        <v>0</v>
      </c>
      <c r="H58" s="18"/>
      <c r="I58" s="18" t="s">
        <v>77</v>
      </c>
      <c r="J58" s="18"/>
      <c r="K58" s="18">
        <f t="shared" si="12"/>
        <v>34</v>
      </c>
      <c r="L58" s="18"/>
      <c r="M58" s="18"/>
      <c r="N58" s="18"/>
      <c r="O58" s="18">
        <f t="shared" si="13"/>
        <v>6.8</v>
      </c>
      <c r="P58" s="20"/>
      <c r="Q58" s="20"/>
      <c r="R58" s="20"/>
      <c r="S58" s="18"/>
      <c r="T58" s="18">
        <f t="shared" si="6"/>
        <v>0</v>
      </c>
      <c r="U58" s="18">
        <f t="shared" si="7"/>
        <v>0</v>
      </c>
      <c r="V58" s="18"/>
      <c r="W58" s="18"/>
      <c r="X58" s="18"/>
      <c r="Y58" s="18"/>
      <c r="Z58" s="18"/>
      <c r="AA58" s="35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8" t="s">
        <v>80</v>
      </c>
      <c r="B59" s="18" t="s">
        <v>31</v>
      </c>
      <c r="C59" s="18">
        <v>-1.415</v>
      </c>
      <c r="D59" s="18">
        <v>11.694000000000001</v>
      </c>
      <c r="E59" s="31">
        <v>8.7729999999999997</v>
      </c>
      <c r="F59" s="18"/>
      <c r="G59" s="19">
        <v>0</v>
      </c>
      <c r="H59" s="18"/>
      <c r="I59" s="18" t="s">
        <v>77</v>
      </c>
      <c r="J59" s="18"/>
      <c r="K59" s="18">
        <f t="shared" si="12"/>
        <v>8.7729999999999997</v>
      </c>
      <c r="L59" s="18"/>
      <c r="M59" s="18"/>
      <c r="N59" s="18"/>
      <c r="O59" s="18">
        <f t="shared" si="13"/>
        <v>1.7545999999999999</v>
      </c>
      <c r="P59" s="20"/>
      <c r="Q59" s="20"/>
      <c r="R59" s="20"/>
      <c r="S59" s="18"/>
      <c r="T59" s="18">
        <f t="shared" si="6"/>
        <v>0</v>
      </c>
      <c r="U59" s="18">
        <f t="shared" si="7"/>
        <v>0</v>
      </c>
      <c r="V59" s="18">
        <v>3.1507999999999998</v>
      </c>
      <c r="W59" s="18">
        <v>3.4722</v>
      </c>
      <c r="X59" s="18">
        <v>4.1104000000000003</v>
      </c>
      <c r="Y59" s="18"/>
      <c r="Z59" s="18"/>
      <c r="AA59" s="35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8" t="s">
        <v>81</v>
      </c>
      <c r="B60" s="18" t="s">
        <v>28</v>
      </c>
      <c r="C60" s="18"/>
      <c r="D60" s="18">
        <v>32</v>
      </c>
      <c r="E60" s="31">
        <v>26</v>
      </c>
      <c r="F60" s="18"/>
      <c r="G60" s="19">
        <v>0</v>
      </c>
      <c r="H60" s="18"/>
      <c r="I60" s="18" t="s">
        <v>77</v>
      </c>
      <c r="J60" s="18"/>
      <c r="K60" s="18">
        <f t="shared" si="12"/>
        <v>26</v>
      </c>
      <c r="L60" s="18"/>
      <c r="M60" s="18"/>
      <c r="N60" s="18"/>
      <c r="O60" s="18">
        <f t="shared" si="13"/>
        <v>5.2</v>
      </c>
      <c r="P60" s="20"/>
      <c r="Q60" s="20"/>
      <c r="R60" s="20"/>
      <c r="S60" s="18"/>
      <c r="T60" s="18">
        <f t="shared" si="6"/>
        <v>0</v>
      </c>
      <c r="U60" s="18">
        <f t="shared" si="7"/>
        <v>0</v>
      </c>
      <c r="V60" s="18">
        <v>6.4</v>
      </c>
      <c r="W60" s="18">
        <v>2.6</v>
      </c>
      <c r="X60" s="18">
        <v>5.6</v>
      </c>
      <c r="Y60" s="18"/>
      <c r="Z60" s="18"/>
      <c r="AA60" s="35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8" t="s">
        <v>82</v>
      </c>
      <c r="B61" s="18" t="s">
        <v>31</v>
      </c>
      <c r="C61" s="18"/>
      <c r="D61" s="18">
        <v>20.407</v>
      </c>
      <c r="E61" s="31">
        <v>20.407</v>
      </c>
      <c r="F61" s="18"/>
      <c r="G61" s="19">
        <v>0</v>
      </c>
      <c r="H61" s="18"/>
      <c r="I61" s="18" t="s">
        <v>77</v>
      </c>
      <c r="J61" s="18"/>
      <c r="K61" s="18">
        <f t="shared" si="12"/>
        <v>20.407</v>
      </c>
      <c r="L61" s="18"/>
      <c r="M61" s="18"/>
      <c r="N61" s="18"/>
      <c r="O61" s="18">
        <f t="shared" si="13"/>
        <v>4.0814000000000004</v>
      </c>
      <c r="P61" s="20"/>
      <c r="Q61" s="20"/>
      <c r="R61" s="20"/>
      <c r="S61" s="18"/>
      <c r="T61" s="18">
        <f t="shared" si="6"/>
        <v>0</v>
      </c>
      <c r="U61" s="18">
        <f t="shared" si="7"/>
        <v>0</v>
      </c>
      <c r="V61" s="18">
        <v>2.9445999999999999</v>
      </c>
      <c r="W61" s="18">
        <v>2.4281999999999999</v>
      </c>
      <c r="X61" s="18">
        <v>4.3323999999999998</v>
      </c>
      <c r="Y61" s="18"/>
      <c r="Z61" s="18"/>
      <c r="AA61" s="35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8" t="s">
        <v>83</v>
      </c>
      <c r="B62" s="18" t="s">
        <v>28</v>
      </c>
      <c r="C62" s="18"/>
      <c r="D62" s="18">
        <v>34</v>
      </c>
      <c r="E62" s="31">
        <v>28</v>
      </c>
      <c r="F62" s="18"/>
      <c r="G62" s="19">
        <v>0</v>
      </c>
      <c r="H62" s="18"/>
      <c r="I62" s="18" t="s">
        <v>77</v>
      </c>
      <c r="J62" s="18"/>
      <c r="K62" s="18">
        <f t="shared" si="12"/>
        <v>28</v>
      </c>
      <c r="L62" s="18"/>
      <c r="M62" s="18"/>
      <c r="N62" s="18"/>
      <c r="O62" s="18">
        <f t="shared" si="13"/>
        <v>5.6</v>
      </c>
      <c r="P62" s="20"/>
      <c r="Q62" s="20"/>
      <c r="R62" s="20"/>
      <c r="S62" s="18"/>
      <c r="T62" s="18">
        <f t="shared" si="6"/>
        <v>0</v>
      </c>
      <c r="U62" s="18">
        <f t="shared" si="7"/>
        <v>0</v>
      </c>
      <c r="V62" s="18">
        <v>4.4000000000000004</v>
      </c>
      <c r="W62" s="18">
        <v>2.2000000000000002</v>
      </c>
      <c r="X62" s="18">
        <v>5</v>
      </c>
      <c r="Y62" s="18"/>
      <c r="Z62" s="18"/>
      <c r="AA62" s="35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8" t="s">
        <v>84</v>
      </c>
      <c r="B63" s="18" t="s">
        <v>31</v>
      </c>
      <c r="C63" s="18"/>
      <c r="D63" s="18">
        <v>67.001999999999995</v>
      </c>
      <c r="E63" s="31">
        <v>65.498000000000005</v>
      </c>
      <c r="F63" s="18"/>
      <c r="G63" s="19">
        <v>0</v>
      </c>
      <c r="H63" s="18"/>
      <c r="I63" s="18" t="s">
        <v>77</v>
      </c>
      <c r="J63" s="18"/>
      <c r="K63" s="18">
        <f t="shared" si="12"/>
        <v>65.498000000000005</v>
      </c>
      <c r="L63" s="18"/>
      <c r="M63" s="18"/>
      <c r="N63" s="18"/>
      <c r="O63" s="18">
        <f t="shared" si="13"/>
        <v>13.099600000000001</v>
      </c>
      <c r="P63" s="20"/>
      <c r="Q63" s="20"/>
      <c r="R63" s="20"/>
      <c r="S63" s="18"/>
      <c r="T63" s="18">
        <f t="shared" si="6"/>
        <v>0</v>
      </c>
      <c r="U63" s="18">
        <f t="shared" si="7"/>
        <v>0</v>
      </c>
      <c r="V63" s="18">
        <v>8.557599999999999</v>
      </c>
      <c r="W63" s="18">
        <v>2.6221999999999999</v>
      </c>
      <c r="X63" s="18">
        <v>9.4176000000000002</v>
      </c>
      <c r="Y63" s="18"/>
      <c r="Z63" s="18"/>
      <c r="AA63" s="35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8" t="s">
        <v>85</v>
      </c>
      <c r="B64" s="21" t="s">
        <v>31</v>
      </c>
      <c r="C64" s="18"/>
      <c r="D64" s="18">
        <v>29.785</v>
      </c>
      <c r="E64" s="31">
        <v>27.315000000000001</v>
      </c>
      <c r="F64" s="18"/>
      <c r="G64" s="19">
        <v>0</v>
      </c>
      <c r="H64" s="18"/>
      <c r="I64" s="18" t="s">
        <v>77</v>
      </c>
      <c r="J64" s="18"/>
      <c r="K64" s="18">
        <f t="shared" si="12"/>
        <v>27.315000000000001</v>
      </c>
      <c r="L64" s="18"/>
      <c r="M64" s="18"/>
      <c r="N64" s="18"/>
      <c r="O64" s="18">
        <f t="shared" si="13"/>
        <v>5.4630000000000001</v>
      </c>
      <c r="P64" s="20"/>
      <c r="Q64" s="20"/>
      <c r="R64" s="20"/>
      <c r="S64" s="18"/>
      <c r="T64" s="18">
        <f t="shared" si="6"/>
        <v>0</v>
      </c>
      <c r="U64" s="18">
        <f t="shared" si="7"/>
        <v>0</v>
      </c>
      <c r="V64" s="18"/>
      <c r="W64" s="18"/>
      <c r="X64" s="18"/>
      <c r="Y64" s="18"/>
      <c r="Z64" s="18"/>
      <c r="AA64" s="35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8" t="s">
        <v>86</v>
      </c>
      <c r="B65" s="18" t="s">
        <v>31</v>
      </c>
      <c r="C65" s="18"/>
      <c r="D65" s="18">
        <v>102.042</v>
      </c>
      <c r="E65" s="31">
        <v>69.546999999999997</v>
      </c>
      <c r="F65" s="18"/>
      <c r="G65" s="19">
        <v>0</v>
      </c>
      <c r="H65" s="18"/>
      <c r="I65" s="18" t="s">
        <v>77</v>
      </c>
      <c r="J65" s="18"/>
      <c r="K65" s="18">
        <f t="shared" si="12"/>
        <v>69.546999999999997</v>
      </c>
      <c r="L65" s="18"/>
      <c r="M65" s="18"/>
      <c r="N65" s="18"/>
      <c r="O65" s="18">
        <f t="shared" si="13"/>
        <v>13.9094</v>
      </c>
      <c r="P65" s="20"/>
      <c r="Q65" s="20"/>
      <c r="R65" s="20"/>
      <c r="S65" s="18"/>
      <c r="T65" s="18">
        <f t="shared" si="6"/>
        <v>0</v>
      </c>
      <c r="U65" s="18">
        <f t="shared" si="7"/>
        <v>0</v>
      </c>
      <c r="V65" s="18">
        <v>4.4359999999999999</v>
      </c>
      <c r="W65" s="18">
        <v>4.4359999999999999</v>
      </c>
      <c r="X65" s="18">
        <v>8.0373999999999999</v>
      </c>
      <c r="Y65" s="18"/>
      <c r="Z65" s="18"/>
      <c r="AA65" s="35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8" t="s">
        <v>87</v>
      </c>
      <c r="B66" s="18" t="s">
        <v>31</v>
      </c>
      <c r="C66" s="18"/>
      <c r="D66" s="18">
        <v>17.425000000000001</v>
      </c>
      <c r="E66" s="31">
        <v>9.9559999999999995</v>
      </c>
      <c r="F66" s="18"/>
      <c r="G66" s="19">
        <v>0</v>
      </c>
      <c r="H66" s="18"/>
      <c r="I66" s="18" t="s">
        <v>77</v>
      </c>
      <c r="J66" s="18"/>
      <c r="K66" s="18">
        <f t="shared" si="12"/>
        <v>9.9559999999999995</v>
      </c>
      <c r="L66" s="18"/>
      <c r="M66" s="18"/>
      <c r="N66" s="18"/>
      <c r="O66" s="18">
        <f t="shared" si="13"/>
        <v>1.9911999999999999</v>
      </c>
      <c r="P66" s="20"/>
      <c r="Q66" s="20"/>
      <c r="R66" s="20"/>
      <c r="S66" s="18"/>
      <c r="T66" s="18">
        <f t="shared" si="6"/>
        <v>0</v>
      </c>
      <c r="U66" s="18">
        <f t="shared" si="7"/>
        <v>0</v>
      </c>
      <c r="V66" s="18">
        <v>16.973199999999999</v>
      </c>
      <c r="W66" s="18">
        <v>16.973199999999999</v>
      </c>
      <c r="X66" s="18">
        <v>0</v>
      </c>
      <c r="Y66" s="18"/>
      <c r="Z66" s="18"/>
      <c r="AA66" s="35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8" t="s">
        <v>88</v>
      </c>
      <c r="B67" s="18" t="s">
        <v>31</v>
      </c>
      <c r="C67" s="18">
        <v>-0.81699999999999995</v>
      </c>
      <c r="D67" s="18">
        <v>97.283000000000001</v>
      </c>
      <c r="E67" s="31">
        <v>89.185000000000002</v>
      </c>
      <c r="F67" s="18"/>
      <c r="G67" s="19">
        <v>0</v>
      </c>
      <c r="H67" s="18"/>
      <c r="I67" s="18" t="s">
        <v>77</v>
      </c>
      <c r="J67" s="18"/>
      <c r="K67" s="18">
        <f t="shared" si="12"/>
        <v>89.185000000000002</v>
      </c>
      <c r="L67" s="18"/>
      <c r="M67" s="18"/>
      <c r="N67" s="18"/>
      <c r="O67" s="18">
        <f t="shared" si="13"/>
        <v>17.837</v>
      </c>
      <c r="P67" s="20"/>
      <c r="Q67" s="20"/>
      <c r="R67" s="20"/>
      <c r="S67" s="18"/>
      <c r="T67" s="18">
        <f t="shared" si="6"/>
        <v>0</v>
      </c>
      <c r="U67" s="18">
        <f t="shared" si="7"/>
        <v>0</v>
      </c>
      <c r="V67" s="18">
        <v>9.6815999999999995</v>
      </c>
      <c r="W67" s="18">
        <v>7.2629999999999999</v>
      </c>
      <c r="X67" s="18">
        <v>12.102600000000001</v>
      </c>
      <c r="Y67" s="18"/>
      <c r="Z67" s="18"/>
      <c r="AA67" s="35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8" t="s">
        <v>89</v>
      </c>
      <c r="B68" s="18" t="s">
        <v>31</v>
      </c>
      <c r="C68" s="18">
        <v>-4.4080000000000004</v>
      </c>
      <c r="D68" s="18">
        <v>106.798</v>
      </c>
      <c r="E68" s="31">
        <v>89.341999999999999</v>
      </c>
      <c r="F68" s="18"/>
      <c r="G68" s="19">
        <v>0</v>
      </c>
      <c r="H68" s="18"/>
      <c r="I68" s="18" t="s">
        <v>77</v>
      </c>
      <c r="J68" s="18"/>
      <c r="K68" s="18">
        <f t="shared" si="12"/>
        <v>89.341999999999999</v>
      </c>
      <c r="L68" s="18"/>
      <c r="M68" s="18"/>
      <c r="N68" s="18"/>
      <c r="O68" s="18">
        <f t="shared" si="13"/>
        <v>17.868400000000001</v>
      </c>
      <c r="P68" s="20"/>
      <c r="Q68" s="20"/>
      <c r="R68" s="20"/>
      <c r="S68" s="18"/>
      <c r="T68" s="18">
        <f t="shared" si="6"/>
        <v>0</v>
      </c>
      <c r="U68" s="18">
        <f t="shared" si="7"/>
        <v>0</v>
      </c>
      <c r="V68" s="18">
        <v>22.340199999999999</v>
      </c>
      <c r="W68" s="18">
        <v>16.312000000000001</v>
      </c>
      <c r="X68" s="18">
        <v>26.585000000000001</v>
      </c>
      <c r="Y68" s="18"/>
      <c r="Z68" s="18"/>
      <c r="AA68" s="35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8" t="s">
        <v>90</v>
      </c>
      <c r="B69" s="18" t="s">
        <v>31</v>
      </c>
      <c r="C69" s="18"/>
      <c r="D69" s="18">
        <v>109.98699999999999</v>
      </c>
      <c r="E69" s="31">
        <v>72.117000000000004</v>
      </c>
      <c r="F69" s="18"/>
      <c r="G69" s="19">
        <v>0</v>
      </c>
      <c r="H69" s="18"/>
      <c r="I69" s="18" t="s">
        <v>77</v>
      </c>
      <c r="J69" s="18"/>
      <c r="K69" s="18">
        <f t="shared" si="12"/>
        <v>72.117000000000004</v>
      </c>
      <c r="L69" s="18"/>
      <c r="M69" s="18"/>
      <c r="N69" s="18"/>
      <c r="O69" s="18">
        <f t="shared" si="13"/>
        <v>14.423400000000001</v>
      </c>
      <c r="P69" s="20"/>
      <c r="Q69" s="20"/>
      <c r="R69" s="20"/>
      <c r="S69" s="18"/>
      <c r="T69" s="18">
        <f t="shared" si="6"/>
        <v>0</v>
      </c>
      <c r="U69" s="18">
        <f t="shared" si="7"/>
        <v>0</v>
      </c>
      <c r="V69" s="18">
        <v>0</v>
      </c>
      <c r="W69" s="18">
        <v>2.4470000000000001</v>
      </c>
      <c r="X69" s="18">
        <v>29.491199999999999</v>
      </c>
      <c r="Y69" s="18"/>
      <c r="Z69" s="18"/>
      <c r="AA69" s="35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8" t="s">
        <v>91</v>
      </c>
      <c r="B70" s="18" t="s">
        <v>28</v>
      </c>
      <c r="C70" s="18"/>
      <c r="D70" s="18">
        <v>78</v>
      </c>
      <c r="E70" s="31">
        <v>54</v>
      </c>
      <c r="F70" s="18"/>
      <c r="G70" s="19">
        <v>0</v>
      </c>
      <c r="H70" s="18"/>
      <c r="I70" s="18" t="s">
        <v>77</v>
      </c>
      <c r="J70" s="18"/>
      <c r="K70" s="18">
        <f t="shared" si="12"/>
        <v>54</v>
      </c>
      <c r="L70" s="18"/>
      <c r="M70" s="18"/>
      <c r="N70" s="18"/>
      <c r="O70" s="18">
        <f t="shared" si="13"/>
        <v>10.8</v>
      </c>
      <c r="P70" s="20"/>
      <c r="Q70" s="20"/>
      <c r="R70" s="20"/>
      <c r="S70" s="18"/>
      <c r="T70" s="18">
        <f t="shared" si="6"/>
        <v>0</v>
      </c>
      <c r="U70" s="18">
        <f t="shared" si="7"/>
        <v>0</v>
      </c>
      <c r="V70" s="18">
        <v>9</v>
      </c>
      <c r="W70" s="18">
        <v>10.4</v>
      </c>
      <c r="X70" s="18">
        <v>28.8</v>
      </c>
      <c r="Y70" s="18"/>
      <c r="Z70" s="18"/>
      <c r="AA70" s="35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8" t="s">
        <v>92</v>
      </c>
      <c r="B71" s="18" t="s">
        <v>31</v>
      </c>
      <c r="C71" s="18"/>
      <c r="D71" s="18">
        <v>68.870999999999995</v>
      </c>
      <c r="E71" s="31">
        <v>64.147999999999996</v>
      </c>
      <c r="F71" s="18"/>
      <c r="G71" s="19">
        <v>0</v>
      </c>
      <c r="H71" s="18"/>
      <c r="I71" s="18" t="s">
        <v>77</v>
      </c>
      <c r="J71" s="18"/>
      <c r="K71" s="18">
        <f t="shared" si="12"/>
        <v>64.147999999999996</v>
      </c>
      <c r="L71" s="18"/>
      <c r="M71" s="18"/>
      <c r="N71" s="18"/>
      <c r="O71" s="18">
        <f t="shared" si="13"/>
        <v>12.829599999999999</v>
      </c>
      <c r="P71" s="20"/>
      <c r="Q71" s="20"/>
      <c r="R71" s="20"/>
      <c r="S71" s="18"/>
      <c r="T71" s="18">
        <f t="shared" ref="T71:T72" si="14">(F71+P71)/O71</f>
        <v>0</v>
      </c>
      <c r="U71" s="18">
        <f t="shared" ref="U71:U72" si="15">F71/O71</f>
        <v>0</v>
      </c>
      <c r="V71" s="18">
        <v>8.9871999999999996</v>
      </c>
      <c r="W71" s="18">
        <v>2.9371999999999998</v>
      </c>
      <c r="X71" s="18">
        <v>10.805199999999999</v>
      </c>
      <c r="Y71" s="18"/>
      <c r="Z71" s="18"/>
      <c r="AA71" s="35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8" t="s">
        <v>93</v>
      </c>
      <c r="B72" s="18" t="s">
        <v>31</v>
      </c>
      <c r="C72" s="18"/>
      <c r="D72" s="18">
        <v>80.650000000000006</v>
      </c>
      <c r="E72" s="31">
        <v>63.652999999999999</v>
      </c>
      <c r="F72" s="18"/>
      <c r="G72" s="19">
        <v>0</v>
      </c>
      <c r="H72" s="18"/>
      <c r="I72" s="18" t="s">
        <v>77</v>
      </c>
      <c r="J72" s="18"/>
      <c r="K72" s="18">
        <f t="shared" si="12"/>
        <v>63.652999999999999</v>
      </c>
      <c r="L72" s="18"/>
      <c r="M72" s="18"/>
      <c r="N72" s="18"/>
      <c r="O72" s="18">
        <f t="shared" si="13"/>
        <v>12.730599999999999</v>
      </c>
      <c r="P72" s="20"/>
      <c r="Q72" s="20"/>
      <c r="R72" s="20"/>
      <c r="S72" s="18"/>
      <c r="T72" s="18">
        <f t="shared" si="14"/>
        <v>0</v>
      </c>
      <c r="U72" s="18">
        <f t="shared" si="15"/>
        <v>0</v>
      </c>
      <c r="V72" s="18">
        <v>2.0373999999999999</v>
      </c>
      <c r="W72" s="18">
        <v>2.2073999999999998</v>
      </c>
      <c r="X72" s="18">
        <v>8.3216000000000001</v>
      </c>
      <c r="Y72" s="18"/>
      <c r="Z72" s="18"/>
      <c r="AA72" s="35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ht="30" x14ac:dyDescent="0.25">
      <c r="A73" s="33" t="s">
        <v>113</v>
      </c>
      <c r="B73" s="1" t="s">
        <v>31</v>
      </c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20"/>
      <c r="Q73" s="20"/>
      <c r="R73" s="20"/>
      <c r="S73" s="1" t="s">
        <v>115</v>
      </c>
      <c r="T73" s="1"/>
      <c r="U73" s="1"/>
      <c r="V73" s="1"/>
      <c r="W73" s="1"/>
      <c r="X73" s="1"/>
      <c r="Y73" s="1"/>
      <c r="Z73" s="1"/>
      <c r="AA73" s="35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ht="30" x14ac:dyDescent="0.25">
      <c r="A74" s="33" t="s">
        <v>114</v>
      </c>
      <c r="B74" s="1" t="s">
        <v>31</v>
      </c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20"/>
      <c r="Q74" s="20"/>
      <c r="R74" s="20"/>
      <c r="S74" s="1" t="s">
        <v>115</v>
      </c>
      <c r="T74" s="1"/>
      <c r="U74" s="1"/>
      <c r="V74" s="1"/>
      <c r="W74" s="1"/>
      <c r="X74" s="1"/>
      <c r="Y74" s="1"/>
      <c r="Z74" s="1"/>
      <c r="AA74" s="35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</sheetData>
  <autoFilter ref="A3:Z7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2025-03-06T12:50:23Z</dcterms:created>
  <dcterms:modified xsi:type="dcterms:W3CDTF">2025-03-07T10:18:45Z</dcterms:modified>
</cp:coreProperties>
</file>