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9,24 Симф ЗПФ\"/>
    </mc:Choice>
  </mc:AlternateContent>
  <xr:revisionPtr revIDLastSave="0" documentId="13_ncr:1_{29D57C81-BF4A-41DB-968F-BDF4B9F4762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5" i="1" l="1"/>
  <c r="Y21" i="1" l="1"/>
  <c r="Y7" i="1"/>
  <c r="AB8" i="1"/>
  <c r="AB9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7" i="1"/>
  <c r="Y8" i="1"/>
  <c r="AC8" i="1" s="1"/>
  <c r="Y9" i="1"/>
  <c r="AC9" i="1" s="1"/>
  <c r="Y10" i="1"/>
  <c r="AA10" i="1" s="1"/>
  <c r="Y12" i="1"/>
  <c r="AA12" i="1" s="1"/>
  <c r="Y13" i="1"/>
  <c r="AA13" i="1" s="1"/>
  <c r="Y14" i="1"/>
  <c r="AC14" i="1" s="1"/>
  <c r="Y16" i="1"/>
  <c r="AC16" i="1" s="1"/>
  <c r="Y17" i="1"/>
  <c r="AC17" i="1" s="1"/>
  <c r="Y18" i="1"/>
  <c r="AC18" i="1" s="1"/>
  <c r="Y20" i="1"/>
  <c r="AC20" i="1" s="1"/>
  <c r="Y22" i="1"/>
  <c r="AC22" i="1" s="1"/>
  <c r="Y24" i="1"/>
  <c r="AC24" i="1" s="1"/>
  <c r="Y25" i="1"/>
  <c r="AC25" i="1" s="1"/>
  <c r="Y26" i="1"/>
  <c r="AC26" i="1" s="1"/>
  <c r="Y28" i="1"/>
  <c r="AA28" i="1" s="1"/>
  <c r="Y29" i="1"/>
  <c r="AC29" i="1" s="1"/>
  <c r="Y30" i="1"/>
  <c r="AC30" i="1" s="1"/>
  <c r="Y32" i="1"/>
  <c r="AA32" i="1" s="1"/>
  <c r="Y33" i="1"/>
  <c r="AC33" i="1" s="1"/>
  <c r="Y34" i="1"/>
  <c r="AC34" i="1" s="1"/>
  <c r="Y36" i="1"/>
  <c r="AC36" i="1" s="1"/>
  <c r="Y37" i="1"/>
  <c r="AC37" i="1" s="1"/>
  <c r="Y38" i="1"/>
  <c r="AC38" i="1" s="1"/>
  <c r="Y40" i="1"/>
  <c r="AC40" i="1" s="1"/>
  <c r="Y41" i="1"/>
  <c r="AA41" i="1" s="1"/>
  <c r="Y42" i="1"/>
  <c r="AC42" i="1" s="1"/>
  <c r="Y44" i="1"/>
  <c r="AC44" i="1" s="1"/>
  <c r="Y45" i="1"/>
  <c r="AA45" i="1" s="1"/>
  <c r="Y46" i="1"/>
  <c r="AA46" i="1" s="1"/>
  <c r="Y48" i="1"/>
  <c r="AC48" i="1" s="1"/>
  <c r="Y49" i="1"/>
  <c r="AC49" i="1" s="1"/>
  <c r="Y50" i="1"/>
  <c r="AA50" i="1" s="1"/>
  <c r="Y52" i="1"/>
  <c r="AC52" i="1" s="1"/>
  <c r="Y53" i="1"/>
  <c r="AC53" i="1" s="1"/>
  <c r="Y54" i="1"/>
  <c r="AA54" i="1" s="1"/>
  <c r="Y56" i="1"/>
  <c r="AC56" i="1" s="1"/>
  <c r="Y57" i="1"/>
  <c r="AC57" i="1" s="1"/>
  <c r="Y58" i="1"/>
  <c r="AA58" i="1" s="1"/>
  <c r="Y60" i="1"/>
  <c r="AC60" i="1" s="1"/>
  <c r="Y61" i="1"/>
  <c r="AC61" i="1" s="1"/>
  <c r="Y62" i="1"/>
  <c r="AA62" i="1" s="1"/>
  <c r="Y64" i="1"/>
  <c r="AC64" i="1" s="1"/>
  <c r="Y65" i="1"/>
  <c r="Y66" i="1"/>
  <c r="AC66" i="1" s="1"/>
  <c r="Y68" i="1"/>
  <c r="AC68" i="1" s="1"/>
  <c r="Y69" i="1"/>
  <c r="AC69" i="1" s="1"/>
  <c r="Y70" i="1"/>
  <c r="AC70" i="1" s="1"/>
  <c r="Y72" i="1"/>
  <c r="AC72" i="1" s="1"/>
  <c r="Y73" i="1"/>
  <c r="AA73" i="1" s="1"/>
  <c r="Y74" i="1"/>
  <c r="AC74" i="1" s="1"/>
  <c r="Y76" i="1"/>
  <c r="AC76" i="1" s="1"/>
  <c r="Y77" i="1"/>
  <c r="AC77" i="1" s="1"/>
  <c r="Y78" i="1"/>
  <c r="AC78" i="1" s="1"/>
  <c r="Y80" i="1"/>
  <c r="AC80" i="1" s="1"/>
  <c r="Y81" i="1"/>
  <c r="AC81" i="1" s="1"/>
  <c r="Y82" i="1"/>
  <c r="AA82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7" i="1"/>
  <c r="R28" i="1"/>
  <c r="R30" i="1"/>
  <c r="R32" i="1"/>
  <c r="R34" i="1"/>
  <c r="R36" i="1"/>
  <c r="R38" i="1"/>
  <c r="R40" i="1"/>
  <c r="R42" i="1"/>
  <c r="R44" i="1"/>
  <c r="R46" i="1"/>
  <c r="R48" i="1"/>
  <c r="R50" i="1"/>
  <c r="R52" i="1"/>
  <c r="R54" i="1"/>
  <c r="Q18" i="1"/>
  <c r="O8" i="1"/>
  <c r="R8" i="1" s="1"/>
  <c r="O9" i="1"/>
  <c r="R9" i="1" s="1"/>
  <c r="O10" i="1"/>
  <c r="R10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O29" i="1"/>
  <c r="R29" i="1" s="1"/>
  <c r="O30" i="1"/>
  <c r="O31" i="1"/>
  <c r="R31" i="1" s="1"/>
  <c r="O32" i="1"/>
  <c r="O33" i="1"/>
  <c r="R33" i="1" s="1"/>
  <c r="O34" i="1"/>
  <c r="O35" i="1"/>
  <c r="R35" i="1" s="1"/>
  <c r="O36" i="1"/>
  <c r="O37" i="1"/>
  <c r="R37" i="1" s="1"/>
  <c r="O38" i="1"/>
  <c r="O39" i="1"/>
  <c r="R39" i="1" s="1"/>
  <c r="O40" i="1"/>
  <c r="O41" i="1"/>
  <c r="R41" i="1" s="1"/>
  <c r="O42" i="1"/>
  <c r="O43" i="1"/>
  <c r="R43" i="1" s="1"/>
  <c r="O44" i="1"/>
  <c r="O45" i="1"/>
  <c r="R45" i="1" s="1"/>
  <c r="O46" i="1"/>
  <c r="O47" i="1"/>
  <c r="R47" i="1" s="1"/>
  <c r="O48" i="1"/>
  <c r="O49" i="1"/>
  <c r="R49" i="1" s="1"/>
  <c r="O50" i="1"/>
  <c r="O51" i="1"/>
  <c r="R51" i="1" s="1"/>
  <c r="O52" i="1"/>
  <c r="O53" i="1"/>
  <c r="R53" i="1" s="1"/>
  <c r="O54" i="1"/>
  <c r="O55" i="1"/>
  <c r="R55" i="1" s="1"/>
  <c r="O56" i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O65" i="1"/>
  <c r="R65" i="1" s="1"/>
  <c r="O66" i="1"/>
  <c r="R66" i="1" s="1"/>
  <c r="O67" i="1"/>
  <c r="R67" i="1" s="1"/>
  <c r="O68" i="1"/>
  <c r="R68" i="1" s="1"/>
  <c r="O69" i="1"/>
  <c r="R69" i="1" s="1"/>
  <c r="O70" i="1"/>
  <c r="R70" i="1" s="1"/>
  <c r="O71" i="1"/>
  <c r="R71" i="1" s="1"/>
  <c r="O72" i="1"/>
  <c r="R72" i="1" s="1"/>
  <c r="O73" i="1"/>
  <c r="R73" i="1" s="1"/>
  <c r="O74" i="1"/>
  <c r="R74" i="1" s="1"/>
  <c r="O75" i="1"/>
  <c r="R75" i="1" s="1"/>
  <c r="O76" i="1"/>
  <c r="R76" i="1" s="1"/>
  <c r="O77" i="1"/>
  <c r="R77" i="1" s="1"/>
  <c r="O78" i="1"/>
  <c r="R78" i="1" s="1"/>
  <c r="O79" i="1"/>
  <c r="R79" i="1" s="1"/>
  <c r="O80" i="1"/>
  <c r="R80" i="1" s="1"/>
  <c r="O81" i="1"/>
  <c r="R81" i="1" s="1"/>
  <c r="O82" i="1"/>
  <c r="R82" i="1" s="1"/>
  <c r="O83" i="1"/>
  <c r="R83" i="1" s="1"/>
  <c r="O7" i="1"/>
  <c r="R7" i="1" s="1"/>
  <c r="U8" i="1"/>
  <c r="U9" i="1"/>
  <c r="U10" i="1"/>
  <c r="U11" i="1"/>
  <c r="U12" i="1"/>
  <c r="U13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4" i="1"/>
  <c r="U65" i="1"/>
  <c r="U67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9" i="1"/>
  <c r="Q19" i="1" s="1"/>
  <c r="K20" i="1"/>
  <c r="Q20" i="1" s="1"/>
  <c r="K21" i="1"/>
  <c r="K22" i="1"/>
  <c r="Q22" i="1" s="1"/>
  <c r="K23" i="1"/>
  <c r="Q23" i="1" s="1"/>
  <c r="K24" i="1"/>
  <c r="Q24" i="1" s="1"/>
  <c r="K25" i="1"/>
  <c r="Q25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6" i="1"/>
  <c r="Q76" i="1" s="1"/>
  <c r="K77" i="1"/>
  <c r="Q77" i="1" s="1"/>
  <c r="K78" i="1"/>
  <c r="Q78" i="1" s="1"/>
  <c r="K79" i="1"/>
  <c r="Q79" i="1" s="1"/>
  <c r="K80" i="1"/>
  <c r="Q80" i="1" s="1"/>
  <c r="K81" i="1"/>
  <c r="Q81" i="1" s="1"/>
  <c r="K82" i="1"/>
  <c r="Q82" i="1" s="1"/>
  <c r="K83" i="1"/>
  <c r="Q83" i="1" s="1"/>
  <c r="K7" i="1"/>
  <c r="Q7" i="1" s="1"/>
  <c r="J14" i="1"/>
  <c r="J15" i="1"/>
  <c r="J16" i="1"/>
  <c r="J19" i="1"/>
  <c r="J23" i="1"/>
  <c r="J68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7" i="1"/>
  <c r="J7" i="1" s="1"/>
  <c r="V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7" i="1"/>
  <c r="AA6" i="1" l="1"/>
  <c r="AC65" i="1"/>
  <c r="Q56" i="1"/>
  <c r="Q26" i="1"/>
  <c r="AA74" i="1"/>
  <c r="AC7" i="1"/>
  <c r="AC21" i="1"/>
  <c r="Q21" i="1"/>
  <c r="AC82" i="1"/>
  <c r="AA30" i="1"/>
  <c r="AA17" i="1"/>
  <c r="AA34" i="1"/>
  <c r="AA78" i="1"/>
  <c r="AC46" i="1"/>
  <c r="AA21" i="1"/>
  <c r="AA38" i="1"/>
  <c r="AC41" i="1"/>
  <c r="AA26" i="1"/>
  <c r="AA69" i="1"/>
  <c r="AC10" i="1"/>
  <c r="AA56" i="1"/>
  <c r="AC28" i="1"/>
  <c r="Y83" i="1"/>
  <c r="Y79" i="1"/>
  <c r="Y75" i="1"/>
  <c r="Y71" i="1"/>
  <c r="Y67" i="1"/>
  <c r="AC67" i="1" s="1"/>
  <c r="Y63" i="1"/>
  <c r="AC63" i="1" s="1"/>
  <c r="Y59" i="1"/>
  <c r="Y55" i="1"/>
  <c r="Y51" i="1"/>
  <c r="Y47" i="1"/>
  <c r="AC47" i="1" s="1"/>
  <c r="Y43" i="1"/>
  <c r="Y39" i="1"/>
  <c r="AA39" i="1" s="1"/>
  <c r="Y35" i="1"/>
  <c r="Y31" i="1"/>
  <c r="Y27" i="1"/>
  <c r="Y23" i="1"/>
  <c r="Y19" i="1"/>
  <c r="Y15" i="1"/>
  <c r="AC15" i="1" s="1"/>
  <c r="Y11" i="1"/>
  <c r="AC11" i="1" s="1"/>
  <c r="AA40" i="1"/>
  <c r="AA44" i="1"/>
  <c r="AA49" i="1"/>
  <c r="AA53" i="1"/>
  <c r="AA57" i="1"/>
  <c r="AA61" i="1"/>
  <c r="AA70" i="1"/>
  <c r="AC62" i="1"/>
  <c r="AC58" i="1"/>
  <c r="AC54" i="1"/>
  <c r="AC50" i="1"/>
  <c r="AC45" i="1"/>
  <c r="AA52" i="1"/>
  <c r="AC32" i="1"/>
  <c r="AA24" i="1"/>
  <c r="AA36" i="1"/>
  <c r="AA76" i="1"/>
  <c r="AA80" i="1"/>
  <c r="AC13" i="1"/>
  <c r="AA48" i="1"/>
  <c r="AA60" i="1"/>
  <c r="AA20" i="1"/>
  <c r="AA25" i="1"/>
  <c r="AA29" i="1"/>
  <c r="AA33" i="1"/>
  <c r="AA37" i="1"/>
  <c r="AA42" i="1"/>
  <c r="AA72" i="1"/>
  <c r="AA77" i="1"/>
  <c r="AA81" i="1"/>
  <c r="AC12" i="1"/>
  <c r="P6" i="1"/>
  <c r="AC73" i="1"/>
  <c r="R56" i="1"/>
  <c r="O6" i="1"/>
  <c r="U6" i="1"/>
  <c r="T6" i="1"/>
  <c r="S6" i="1"/>
  <c r="K6" i="1"/>
  <c r="J6" i="1"/>
  <c r="I6" i="1"/>
  <c r="AA11" i="1" l="1"/>
  <c r="AC39" i="1"/>
  <c r="AA47" i="1"/>
  <c r="AC43" i="1"/>
  <c r="AA43" i="1"/>
  <c r="AA59" i="1"/>
  <c r="AC59" i="1"/>
  <c r="AC75" i="1"/>
  <c r="AA75" i="1"/>
  <c r="AC31" i="1"/>
  <c r="AA31" i="1"/>
  <c r="AC79" i="1"/>
  <c r="AA79" i="1"/>
  <c r="Y6" i="1"/>
  <c r="AA19" i="1"/>
  <c r="AC19" i="1"/>
  <c r="AC35" i="1"/>
  <c r="AA35" i="1"/>
  <c r="AA51" i="1"/>
  <c r="AC51" i="1"/>
  <c r="AC83" i="1"/>
  <c r="AA83" i="1"/>
  <c r="AC27" i="1"/>
  <c r="AA27" i="1"/>
  <c r="AC23" i="1"/>
  <c r="AA23" i="1"/>
  <c r="AA55" i="1"/>
  <c r="AC55" i="1"/>
  <c r="AA71" i="1"/>
  <c r="AC71" i="1"/>
  <c r="AC6" i="1" l="1"/>
</calcChain>
</file>

<file path=xl/sharedStrings.xml><?xml version="1.0" encoding="utf-8"?>
<sst xmlns="http://schemas.openxmlformats.org/spreadsheetml/2006/main" count="191" uniqueCount="109">
  <si>
    <t>Период: 28.08.2024 - 04.09.2024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</si>
  <si>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</si>
  <si>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</si>
  <si>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</si>
  <si>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</si>
  <si>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</si>
  <si>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</si>
  <si>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</si>
  <si>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</si>
  <si>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</si>
  <si>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</si>
  <si>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</si>
  <si>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</si>
  <si>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</si>
  <si>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</si>
  <si>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</si>
  <si>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</si>
  <si>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</si>
  <si>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</si>
  <si>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</si>
  <si>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</si>
  <si>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</si>
  <si>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</si>
  <si>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</si>
  <si>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</si>
  <si>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</si>
  <si>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</si>
  <si>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</si>
  <si>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</si>
  <si>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</si>
  <si>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</si>
  <si>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</si>
  <si>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</si>
  <si>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</si>
  <si>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</si>
  <si>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</si>
  <si>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</si>
  <si>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</si>
  <si>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</si>
  <si>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</si>
  <si>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</si>
  <si>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</si>
  <si>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БОНУС_Мини-чебуречки с мясом  0,3кг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</si>
  <si>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</si>
  <si>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</si>
  <si>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ВЕС ТМ Зареченские 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</si>
  <si>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</si>
  <si>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</si>
  <si>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</si>
  <si>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Мини-пицца с ветчиной и сыром 0,3кг ТМ Зареченские  ПОКОМ</t>
  </si>
  <si>
    <t>Мини-сосиски в тесте "Фрайпики" 3,7кг ВЕС,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</si>
  <si>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</si>
  <si>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</si>
  <si>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</si>
  <si>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</si>
  <si>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</si>
  <si>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</si>
  <si>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</si>
  <si>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</si>
  <si>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</si>
  <si>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</si>
  <si>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</si>
  <si>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</si>
  <si>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</si>
  <si>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</si>
  <si>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</si>
  <si>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</si>
  <si>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</si>
  <si>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</si>
  <si>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</si>
  <si>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</si>
  <si>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</si>
  <si>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</si>
  <si>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</si>
  <si>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</si>
  <si>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</si>
  <si>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</si>
  <si>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Смак-мени с картофелем и сочной грудинкой 1кг ТМ Зареченские ПОКОМ</t>
  </si>
  <si>
    <t>Смаколадьи с яблоком и грушей ТМ Зареченские,0,9 кг ПОКОМ</t>
  </si>
  <si>
    <t>Смаколадьи спелое яблоко 0,8кг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</si>
  <si>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</si>
  <si>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</si>
  <si>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</si>
  <si>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</si>
  <si>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</si>
  <si>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</si>
  <si>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</si>
  <si>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</si>
  <si>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</si>
  <si>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</si>
  <si>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</si>
  <si>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</si>
  <si>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</si>
  <si>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</si>
  <si>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</si>
  <si>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</si>
  <si>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</si>
  <si>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</si>
  <si>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</si>
  <si>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</si>
  <si>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</si>
  <si>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</si>
  <si>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</si>
  <si>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</si>
  <si>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</si>
  <si>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04,09,</t>
  </si>
  <si>
    <t>09,09,</t>
  </si>
  <si>
    <t>22,08,</t>
  </si>
  <si>
    <t>29,09,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</si>
</sst>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0" fontId="6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9,08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4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22.08.2024 - 29.08.2024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02,09,</v>
          </cell>
          <cell r="P5" t="str">
            <v>04,09,</v>
          </cell>
          <cell r="S5" t="str">
            <v>15,08,</v>
          </cell>
          <cell r="T5" t="str">
            <v>22,08,</v>
          </cell>
          <cell r="U5" t="str">
            <v>29,08,</v>
          </cell>
        </row>
        <row r="6">
          <cell r="E6">
            <v>57556.06</v>
          </cell>
          <cell r="F6">
            <v>61852.615999999995</v>
          </cell>
          <cell r="I6">
            <v>58004.753999999994</v>
          </cell>
          <cell r="J6">
            <v>-448.69400000000007</v>
          </cell>
          <cell r="K6">
            <v>18840</v>
          </cell>
          <cell r="L6">
            <v>0</v>
          </cell>
          <cell r="M6">
            <v>0</v>
          </cell>
          <cell r="N6">
            <v>0</v>
          </cell>
          <cell r="O6">
            <v>8162.4119999999984</v>
          </cell>
          <cell r="P6">
            <v>23403</v>
          </cell>
          <cell r="S6">
            <v>9711.8040000000001</v>
          </cell>
          <cell r="T6">
            <v>9020.5680000000011</v>
          </cell>
          <cell r="U6">
            <v>7389.0399999999991</v>
          </cell>
          <cell r="V6">
            <v>16744</v>
          </cell>
          <cell r="Y6">
            <v>23403</v>
          </cell>
        </row>
        <row r="7">
          <cell r="A7" t="str">
            <v>БОНУС_Мини-чебуречки с мясом  0,3кг ТМ Зареченские  ПОКОМ</v>
          </cell>
          <cell r="B7" t="str">
            <v>шт</v>
          </cell>
          <cell r="C7">
            <v>-4</v>
          </cell>
          <cell r="D7">
            <v>4</v>
          </cell>
          <cell r="E7">
            <v>2</v>
          </cell>
          <cell r="F7">
            <v>-2</v>
          </cell>
          <cell r="G7">
            <v>0</v>
          </cell>
          <cell r="H7" t="e">
            <v>#N/A</v>
          </cell>
          <cell r="I7">
            <v>2</v>
          </cell>
          <cell r="J7">
            <v>0</v>
          </cell>
          <cell r="K7">
            <v>0</v>
          </cell>
          <cell r="O7">
            <v>0.4</v>
          </cell>
          <cell r="Q7">
            <v>-5</v>
          </cell>
          <cell r="R7">
            <v>-5</v>
          </cell>
          <cell r="S7">
            <v>0</v>
          </cell>
          <cell r="T7">
            <v>0.6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Бульмени с говядиной и свининой Наваристые 2,7кг Горячая штучка ВЕС  ПОКОМ</v>
          </cell>
          <cell r="B8" t="str">
            <v>кг</v>
          </cell>
          <cell r="C8">
            <v>-224.4</v>
          </cell>
          <cell r="D8">
            <v>274</v>
          </cell>
          <cell r="E8">
            <v>125</v>
          </cell>
          <cell r="F8">
            <v>-88.9</v>
          </cell>
          <cell r="G8">
            <v>0</v>
          </cell>
          <cell r="H8" t="e">
            <v>#N/A</v>
          </cell>
          <cell r="I8">
            <v>138.511</v>
          </cell>
          <cell r="J8">
            <v>-13.510999999999996</v>
          </cell>
          <cell r="K8">
            <v>0</v>
          </cell>
          <cell r="O8">
            <v>25</v>
          </cell>
          <cell r="Q8">
            <v>-3.556</v>
          </cell>
          <cell r="R8">
            <v>-3.556</v>
          </cell>
          <cell r="S8">
            <v>44.1</v>
          </cell>
          <cell r="T8">
            <v>25.44</v>
          </cell>
          <cell r="U8">
            <v>32.4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e">
            <v>#N/A</v>
          </cell>
          <cell r="AA8">
            <v>0</v>
          </cell>
          <cell r="AB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-790</v>
          </cell>
          <cell r="D9">
            <v>941</v>
          </cell>
          <cell r="E9">
            <v>391</v>
          </cell>
          <cell r="F9">
            <v>-258</v>
          </cell>
          <cell r="G9">
            <v>0</v>
          </cell>
          <cell r="H9">
            <v>0</v>
          </cell>
          <cell r="I9">
            <v>409</v>
          </cell>
          <cell r="J9">
            <v>-18</v>
          </cell>
          <cell r="K9">
            <v>0</v>
          </cell>
          <cell r="O9">
            <v>78.2</v>
          </cell>
          <cell r="Q9">
            <v>-3.2992327365728897</v>
          </cell>
          <cell r="R9">
            <v>-3.2992327365728897</v>
          </cell>
          <cell r="S9">
            <v>115.4</v>
          </cell>
          <cell r="T9">
            <v>96.6</v>
          </cell>
          <cell r="U9">
            <v>96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714</v>
          </cell>
          <cell r="D10">
            <v>535</v>
          </cell>
          <cell r="E10">
            <v>496</v>
          </cell>
          <cell r="F10">
            <v>740</v>
          </cell>
          <cell r="G10">
            <v>1</v>
          </cell>
          <cell r="H10">
            <v>180</v>
          </cell>
          <cell r="I10">
            <v>513</v>
          </cell>
          <cell r="J10">
            <v>-17</v>
          </cell>
          <cell r="K10">
            <v>170</v>
          </cell>
          <cell r="O10">
            <v>99.2</v>
          </cell>
          <cell r="P10">
            <v>330</v>
          </cell>
          <cell r="Q10">
            <v>12.5</v>
          </cell>
          <cell r="R10">
            <v>7.4596774193548381</v>
          </cell>
          <cell r="S10">
            <v>112</v>
          </cell>
          <cell r="T10">
            <v>106</v>
          </cell>
          <cell r="U10">
            <v>122</v>
          </cell>
          <cell r="V10">
            <v>0</v>
          </cell>
          <cell r="W10">
            <v>70</v>
          </cell>
          <cell r="X10">
            <v>14</v>
          </cell>
          <cell r="Y10">
            <v>330</v>
          </cell>
          <cell r="Z10">
            <v>0</v>
          </cell>
          <cell r="AA10">
            <v>27.5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2778</v>
          </cell>
          <cell r="D11">
            <v>5023</v>
          </cell>
          <cell r="E11">
            <v>4508</v>
          </cell>
          <cell r="F11">
            <v>3173</v>
          </cell>
          <cell r="G11" t="str">
            <v>пуд,яб</v>
          </cell>
          <cell r="H11">
            <v>180</v>
          </cell>
          <cell r="I11">
            <v>4577</v>
          </cell>
          <cell r="J11">
            <v>-69</v>
          </cell>
          <cell r="K11">
            <v>980</v>
          </cell>
          <cell r="O11">
            <v>421.6</v>
          </cell>
          <cell r="P11">
            <v>1010</v>
          </cell>
          <cell r="Q11">
            <v>12.246204933586338</v>
          </cell>
          <cell r="R11">
            <v>7.5260910815939273</v>
          </cell>
          <cell r="S11">
            <v>486.6</v>
          </cell>
          <cell r="T11">
            <v>485.8</v>
          </cell>
          <cell r="U11">
            <v>290</v>
          </cell>
          <cell r="V11">
            <v>2400</v>
          </cell>
          <cell r="W11">
            <v>70</v>
          </cell>
          <cell r="X11">
            <v>14</v>
          </cell>
          <cell r="Y11">
            <v>1010</v>
          </cell>
          <cell r="Z11" t="str">
            <v>апр яб</v>
          </cell>
          <cell r="AA11">
            <v>84.166666666666671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2262</v>
          </cell>
          <cell r="D12">
            <v>2641</v>
          </cell>
          <cell r="E12">
            <v>2613</v>
          </cell>
          <cell r="F12">
            <v>2233</v>
          </cell>
          <cell r="G12" t="str">
            <v>пуд</v>
          </cell>
          <cell r="H12">
            <v>180</v>
          </cell>
          <cell r="I12">
            <v>2663</v>
          </cell>
          <cell r="J12">
            <v>-50</v>
          </cell>
          <cell r="K12">
            <v>444</v>
          </cell>
          <cell r="O12">
            <v>282.60000000000002</v>
          </cell>
          <cell r="P12">
            <v>840</v>
          </cell>
          <cell r="Q12">
            <v>12.445152158527954</v>
          </cell>
          <cell r="R12">
            <v>7.9016277423920727</v>
          </cell>
          <cell r="S12">
            <v>363.2</v>
          </cell>
          <cell r="T12">
            <v>320.2</v>
          </cell>
          <cell r="U12">
            <v>395</v>
          </cell>
          <cell r="V12">
            <v>1200</v>
          </cell>
          <cell r="W12">
            <v>70</v>
          </cell>
          <cell r="X12">
            <v>14</v>
          </cell>
          <cell r="Y12">
            <v>840</v>
          </cell>
          <cell r="Z12">
            <v>0</v>
          </cell>
          <cell r="AA12">
            <v>70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410</v>
          </cell>
          <cell r="D13">
            <v>705</v>
          </cell>
          <cell r="E13">
            <v>274</v>
          </cell>
          <cell r="F13">
            <v>833</v>
          </cell>
          <cell r="G13">
            <v>1</v>
          </cell>
          <cell r="H13">
            <v>180</v>
          </cell>
          <cell r="I13">
            <v>282</v>
          </cell>
          <cell r="J13">
            <v>-8</v>
          </cell>
          <cell r="K13">
            <v>0</v>
          </cell>
          <cell r="O13">
            <v>54.8</v>
          </cell>
          <cell r="Q13">
            <v>15.2007299270073</v>
          </cell>
          <cell r="R13">
            <v>15.2007299270073</v>
          </cell>
          <cell r="S13">
            <v>38.799999999999997</v>
          </cell>
          <cell r="T13">
            <v>80.8</v>
          </cell>
          <cell r="U13">
            <v>74</v>
          </cell>
          <cell r="V13">
            <v>0</v>
          </cell>
          <cell r="W13">
            <v>126</v>
          </cell>
          <cell r="X13">
            <v>14</v>
          </cell>
          <cell r="Y13">
            <v>0</v>
          </cell>
          <cell r="Z13">
            <v>0</v>
          </cell>
          <cell r="AA13">
            <v>0</v>
          </cell>
          <cell r="AB13">
            <v>0.09</v>
          </cell>
        </row>
        <row r="14">
          <cell r="A14" t="str">
            <v>Готовые чебуреки со свининой и говядиной Гор.шт.0,36 кг зам.  ПОКОМ</v>
          </cell>
          <cell r="B14" t="str">
            <v>шт</v>
          </cell>
          <cell r="C14">
            <v>9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O14">
            <v>0</v>
          </cell>
          <cell r="Q14" t="e">
            <v>#DIV/0!</v>
          </cell>
          <cell r="R14" t="e">
            <v>#DIV/0!</v>
          </cell>
          <cell r="S14">
            <v>0</v>
          </cell>
          <cell r="T14">
            <v>0.2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0</v>
          </cell>
        </row>
        <row r="15">
          <cell r="A15" t="str">
            <v>Жар-ладушки с клубникой и вишней ВЕС ТМ Зареченские  ПОКОМ</v>
          </cell>
          <cell r="B15" t="str">
            <v>кг</v>
          </cell>
          <cell r="C15">
            <v>3.7</v>
          </cell>
          <cell r="E15">
            <v>0</v>
          </cell>
          <cell r="F15">
            <v>3.7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O15">
            <v>0</v>
          </cell>
          <cell r="Q15" t="e">
            <v>#DIV/0!</v>
          </cell>
          <cell r="R15" t="e">
            <v>#DIV/0!</v>
          </cell>
          <cell r="S15">
            <v>0</v>
          </cell>
          <cell r="T15">
            <v>1.48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e">
            <v>#N/A</v>
          </cell>
          <cell r="AA15">
            <v>0</v>
          </cell>
          <cell r="AB15">
            <v>0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3.7</v>
          </cell>
          <cell r="E16">
            <v>0</v>
          </cell>
          <cell r="F16">
            <v>3.7</v>
          </cell>
          <cell r="G16">
            <v>0</v>
          </cell>
          <cell r="H16">
            <v>0</v>
          </cell>
          <cell r="I16">
            <v>7.4</v>
          </cell>
          <cell r="J16">
            <v>-7.4</v>
          </cell>
          <cell r="K16">
            <v>0</v>
          </cell>
          <cell r="O16">
            <v>0</v>
          </cell>
          <cell r="Q16" t="e">
            <v>#DIV/0!</v>
          </cell>
          <cell r="R16" t="e">
            <v>#DIV/0!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e">
            <v>#N/A</v>
          </cell>
          <cell r="AA16">
            <v>0</v>
          </cell>
          <cell r="AB16">
            <v>0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8.1999999999999993</v>
          </cell>
          <cell r="D17">
            <v>3.7</v>
          </cell>
          <cell r="E17">
            <v>3.7</v>
          </cell>
          <cell r="F17">
            <v>4.5</v>
          </cell>
          <cell r="G17" t="str">
            <v>рот3</v>
          </cell>
          <cell r="H17" t="e">
            <v>#N/A</v>
          </cell>
          <cell r="I17">
            <v>23</v>
          </cell>
          <cell r="J17">
            <v>-19.3</v>
          </cell>
          <cell r="K17">
            <v>0</v>
          </cell>
          <cell r="O17">
            <v>0.74</v>
          </cell>
          <cell r="Q17">
            <v>6.0810810810810816</v>
          </cell>
          <cell r="R17">
            <v>6.0810810810810816</v>
          </cell>
          <cell r="S17">
            <v>3.7</v>
          </cell>
          <cell r="T17">
            <v>11.84</v>
          </cell>
          <cell r="U17">
            <v>3.7</v>
          </cell>
          <cell r="V17">
            <v>0</v>
          </cell>
          <cell r="W17">
            <v>126</v>
          </cell>
          <cell r="X17">
            <v>14</v>
          </cell>
          <cell r="Y17">
            <v>0</v>
          </cell>
          <cell r="Z17" t="str">
            <v>увел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218.2</v>
          </cell>
          <cell r="D18">
            <v>21.8</v>
          </cell>
          <cell r="E18">
            <v>116</v>
          </cell>
          <cell r="F18">
            <v>246</v>
          </cell>
          <cell r="G18" t="str">
            <v>рот1</v>
          </cell>
          <cell r="H18" t="e">
            <v>#N/A</v>
          </cell>
          <cell r="I18">
            <v>116</v>
          </cell>
          <cell r="J18">
            <v>0</v>
          </cell>
          <cell r="K18">
            <v>0</v>
          </cell>
          <cell r="O18">
            <v>23.2</v>
          </cell>
          <cell r="P18">
            <v>64</v>
          </cell>
          <cell r="Q18">
            <v>13.362068965517242</v>
          </cell>
          <cell r="R18">
            <v>10.603448275862069</v>
          </cell>
          <cell r="S18">
            <v>35.1</v>
          </cell>
          <cell r="T18">
            <v>29.7</v>
          </cell>
          <cell r="U18">
            <v>16.5</v>
          </cell>
          <cell r="V18">
            <v>0</v>
          </cell>
          <cell r="W18">
            <v>84</v>
          </cell>
          <cell r="X18">
            <v>12</v>
          </cell>
          <cell r="Y18">
            <v>64</v>
          </cell>
          <cell r="Z18" t="e">
            <v>#N/A</v>
          </cell>
          <cell r="AA18">
            <v>11.636363636363637</v>
          </cell>
          <cell r="AB18">
            <v>1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972.98</v>
          </cell>
          <cell r="D19">
            <v>545</v>
          </cell>
          <cell r="E19">
            <v>559</v>
          </cell>
          <cell r="F19">
            <v>935.98</v>
          </cell>
          <cell r="G19">
            <v>1</v>
          </cell>
          <cell r="H19">
            <v>180</v>
          </cell>
          <cell r="I19">
            <v>578</v>
          </cell>
          <cell r="J19">
            <v>-19</v>
          </cell>
          <cell r="K19">
            <v>170</v>
          </cell>
          <cell r="O19">
            <v>111.8</v>
          </cell>
          <cell r="P19">
            <v>330</v>
          </cell>
          <cell r="Q19">
            <v>12.844186046511629</v>
          </cell>
          <cell r="R19">
            <v>8.3719141323792492</v>
          </cell>
          <cell r="S19">
            <v>149</v>
          </cell>
          <cell r="T19">
            <v>135.6</v>
          </cell>
          <cell r="U19">
            <v>142</v>
          </cell>
          <cell r="V19">
            <v>0</v>
          </cell>
          <cell r="W19">
            <v>70</v>
          </cell>
          <cell r="X19">
            <v>14</v>
          </cell>
          <cell r="Y19">
            <v>330</v>
          </cell>
          <cell r="Z19" t="str">
            <v>апр яб</v>
          </cell>
          <cell r="AA19">
            <v>27.5</v>
          </cell>
          <cell r="AB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1082</v>
          </cell>
          <cell r="D20">
            <v>2783</v>
          </cell>
          <cell r="E20">
            <v>1982</v>
          </cell>
          <cell r="F20">
            <v>1832</v>
          </cell>
          <cell r="G20" t="str">
            <v>пуд</v>
          </cell>
          <cell r="H20">
            <v>180</v>
          </cell>
          <cell r="I20">
            <v>2000</v>
          </cell>
          <cell r="J20">
            <v>-18</v>
          </cell>
          <cell r="K20">
            <v>260</v>
          </cell>
          <cell r="O20">
            <v>199.6</v>
          </cell>
          <cell r="P20">
            <v>500</v>
          </cell>
          <cell r="Q20">
            <v>12.985971943887776</v>
          </cell>
          <cell r="R20">
            <v>9.1783567134268544</v>
          </cell>
          <cell r="S20">
            <v>217.6</v>
          </cell>
          <cell r="T20">
            <v>261.8</v>
          </cell>
          <cell r="U20">
            <v>137</v>
          </cell>
          <cell r="V20">
            <v>984</v>
          </cell>
          <cell r="W20">
            <v>70</v>
          </cell>
          <cell r="X20">
            <v>14</v>
          </cell>
          <cell r="Y20">
            <v>500</v>
          </cell>
          <cell r="Z20" t="str">
            <v>апр яб</v>
          </cell>
          <cell r="AA20">
            <v>41.666666666666664</v>
          </cell>
          <cell r="AB20">
            <v>0.25</v>
          </cell>
        </row>
        <row r="21">
          <cell r="A21" t="str">
            <v>Мини-пицца с ветчиной и сыром 0,3кг ТМ Зареченские  ПОКОМ</v>
          </cell>
          <cell r="B21" t="str">
            <v>шт</v>
          </cell>
          <cell r="C21">
            <v>83</v>
          </cell>
          <cell r="D21">
            <v>10</v>
          </cell>
          <cell r="E21">
            <v>25</v>
          </cell>
          <cell r="F21">
            <v>64</v>
          </cell>
          <cell r="G21" t="str">
            <v>нов</v>
          </cell>
          <cell r="H21" t="e">
            <v>#N/A</v>
          </cell>
          <cell r="I21">
            <v>57</v>
          </cell>
          <cell r="J21">
            <v>-32</v>
          </cell>
          <cell r="K21">
            <v>0</v>
          </cell>
          <cell r="O21">
            <v>5</v>
          </cell>
          <cell r="Q21">
            <v>12.8</v>
          </cell>
          <cell r="R21">
            <v>12.8</v>
          </cell>
          <cell r="S21">
            <v>10.199999999999999</v>
          </cell>
          <cell r="T21">
            <v>13.2</v>
          </cell>
          <cell r="U21">
            <v>0</v>
          </cell>
          <cell r="V21">
            <v>0</v>
          </cell>
          <cell r="W21">
            <v>126</v>
          </cell>
          <cell r="X21">
            <v>14</v>
          </cell>
          <cell r="Y21">
            <v>0</v>
          </cell>
          <cell r="Z21" t="str">
            <v>увел</v>
          </cell>
          <cell r="AA21">
            <v>0</v>
          </cell>
          <cell r="AB21">
            <v>0.3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96.2</v>
          </cell>
          <cell r="D22">
            <v>118.4</v>
          </cell>
          <cell r="E22">
            <v>70.3</v>
          </cell>
          <cell r="F22">
            <v>44.4</v>
          </cell>
          <cell r="G22" t="str">
            <v>рот2</v>
          </cell>
          <cell r="H22" t="e">
            <v>#N/A</v>
          </cell>
          <cell r="I22">
            <v>111.2</v>
          </cell>
          <cell r="J22">
            <v>-40.900000000000006</v>
          </cell>
          <cell r="K22">
            <v>0</v>
          </cell>
          <cell r="O22">
            <v>14.059999999999999</v>
          </cell>
          <cell r="Q22">
            <v>3.1578947368421053</v>
          </cell>
          <cell r="R22">
            <v>3.1578947368421053</v>
          </cell>
          <cell r="S22">
            <v>17.02</v>
          </cell>
          <cell r="T22">
            <v>1.48</v>
          </cell>
          <cell r="U22">
            <v>11.1</v>
          </cell>
          <cell r="V22">
            <v>0</v>
          </cell>
          <cell r="W22">
            <v>126</v>
          </cell>
          <cell r="X22">
            <v>14</v>
          </cell>
          <cell r="Y22">
            <v>0</v>
          </cell>
          <cell r="Z22" t="e">
            <v>#N/A</v>
          </cell>
          <cell r="AA22">
            <v>0</v>
          </cell>
          <cell r="AB22">
            <v>0</v>
          </cell>
        </row>
        <row r="23">
          <cell r="A23" t="str">
            <v>Мини-сосиски в тесте 0,3кг ТМ Зареченские  ПОКОМ</v>
          </cell>
          <cell r="B23" t="str">
            <v>шт</v>
          </cell>
          <cell r="C23">
            <v>124</v>
          </cell>
          <cell r="D23">
            <v>8</v>
          </cell>
          <cell r="E23">
            <v>26</v>
          </cell>
          <cell r="F23">
            <v>102</v>
          </cell>
          <cell r="G23" t="str">
            <v>нов</v>
          </cell>
          <cell r="H23" t="e">
            <v>#N/A</v>
          </cell>
          <cell r="I23">
            <v>34</v>
          </cell>
          <cell r="J23">
            <v>-8</v>
          </cell>
          <cell r="K23">
            <v>0</v>
          </cell>
          <cell r="O23">
            <v>5.2</v>
          </cell>
          <cell r="Q23">
            <v>19.615384615384613</v>
          </cell>
          <cell r="R23">
            <v>19.615384615384613</v>
          </cell>
          <cell r="S23">
            <v>7</v>
          </cell>
          <cell r="T23">
            <v>13.4</v>
          </cell>
          <cell r="U23">
            <v>4</v>
          </cell>
          <cell r="V23">
            <v>0</v>
          </cell>
          <cell r="W23">
            <v>126</v>
          </cell>
          <cell r="X23">
            <v>14</v>
          </cell>
          <cell r="Y23">
            <v>0</v>
          </cell>
          <cell r="Z23" t="str">
            <v>увел</v>
          </cell>
          <cell r="AA23">
            <v>0</v>
          </cell>
          <cell r="AB23">
            <v>0.3</v>
          </cell>
        </row>
        <row r="24">
          <cell r="A24" t="str">
            <v>Мини-сосиски в тесте 3,7кг ВЕС заморож. ТМ Зареченские  ПОКОМ</v>
          </cell>
          <cell r="B24" t="str">
            <v>кг</v>
          </cell>
          <cell r="C24">
            <v>192.4</v>
          </cell>
          <cell r="D24">
            <v>305.2</v>
          </cell>
          <cell r="E24">
            <v>226</v>
          </cell>
          <cell r="F24">
            <v>258</v>
          </cell>
          <cell r="G24" t="str">
            <v>рот2</v>
          </cell>
          <cell r="H24" t="e">
            <v>#N/A</v>
          </cell>
          <cell r="I24">
            <v>155.40100000000001</v>
          </cell>
          <cell r="J24">
            <v>70.59899999999999</v>
          </cell>
          <cell r="K24">
            <v>102</v>
          </cell>
          <cell r="O24">
            <v>45.2</v>
          </cell>
          <cell r="P24">
            <v>260</v>
          </cell>
          <cell r="Q24">
            <v>13.716814159292035</v>
          </cell>
          <cell r="R24">
            <v>5.7079646017699108</v>
          </cell>
          <cell r="S24">
            <v>30.339999999999996</v>
          </cell>
          <cell r="T24">
            <v>45.8</v>
          </cell>
          <cell r="U24">
            <v>48.1</v>
          </cell>
          <cell r="V24">
            <v>0</v>
          </cell>
          <cell r="W24">
            <v>126</v>
          </cell>
          <cell r="X24">
            <v>14</v>
          </cell>
          <cell r="Y24">
            <v>260</v>
          </cell>
          <cell r="Z24" t="e">
            <v>#N/A</v>
          </cell>
          <cell r="AA24">
            <v>70.270270270270274</v>
          </cell>
          <cell r="AB24">
            <v>1</v>
          </cell>
        </row>
        <row r="25">
          <cell r="A25" t="str">
            <v>Мини-чебуречки с мясом  0,3кг ТМ Зареченские  ПОКОМ</v>
          </cell>
          <cell r="B25" t="str">
            <v>шт</v>
          </cell>
          <cell r="C25">
            <v>141</v>
          </cell>
          <cell r="D25">
            <v>20</v>
          </cell>
          <cell r="E25">
            <v>26</v>
          </cell>
          <cell r="F25">
            <v>121</v>
          </cell>
          <cell r="G25" t="str">
            <v>нов</v>
          </cell>
          <cell r="H25" t="e">
            <v>#N/A</v>
          </cell>
          <cell r="I25">
            <v>34</v>
          </cell>
          <cell r="J25">
            <v>-8</v>
          </cell>
          <cell r="K25">
            <v>0</v>
          </cell>
          <cell r="O25">
            <v>5.2</v>
          </cell>
          <cell r="Q25">
            <v>23.26923076923077</v>
          </cell>
          <cell r="R25">
            <v>23.26923076923077</v>
          </cell>
          <cell r="S25">
            <v>13</v>
          </cell>
          <cell r="T25">
            <v>18.2</v>
          </cell>
          <cell r="U25">
            <v>1</v>
          </cell>
          <cell r="V25">
            <v>0</v>
          </cell>
          <cell r="W25">
            <v>234</v>
          </cell>
          <cell r="X25">
            <v>18</v>
          </cell>
          <cell r="Y25">
            <v>0</v>
          </cell>
          <cell r="Z25" t="str">
            <v>увел</v>
          </cell>
          <cell r="AA25">
            <v>0</v>
          </cell>
          <cell r="AB25">
            <v>0.3</v>
          </cell>
        </row>
        <row r="26">
          <cell r="A26" t="str">
            <v>Мини-чебуречки с мясом ВЕС 5,5кг ТМ Зареченские  ПОКОМ</v>
          </cell>
          <cell r="B26" t="str">
            <v>кг</v>
          </cell>
          <cell r="D26">
            <v>132</v>
          </cell>
          <cell r="E26">
            <v>5.5</v>
          </cell>
          <cell r="F26">
            <v>126.5</v>
          </cell>
          <cell r="G26" t="str">
            <v>рот1</v>
          </cell>
          <cell r="H26" t="e">
            <v>#N/A</v>
          </cell>
          <cell r="I26">
            <v>5.5</v>
          </cell>
          <cell r="J26">
            <v>0</v>
          </cell>
          <cell r="K26">
            <v>0</v>
          </cell>
          <cell r="O26">
            <v>1.1000000000000001</v>
          </cell>
          <cell r="Q26">
            <v>114.99999999999999</v>
          </cell>
          <cell r="R26">
            <v>114.99999999999999</v>
          </cell>
          <cell r="S26">
            <v>0</v>
          </cell>
          <cell r="T26">
            <v>0</v>
          </cell>
          <cell r="U26">
            <v>5.5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e">
            <v>#N/A</v>
          </cell>
          <cell r="AA26">
            <v>0</v>
          </cell>
          <cell r="AB26">
            <v>1</v>
          </cell>
        </row>
        <row r="27">
          <cell r="A27" t="str">
            <v>Мини-чебуречки с сыром и ветчиной 0,3кг ТМ Зареченские  ПОКОМ</v>
          </cell>
          <cell r="B27" t="str">
            <v>шт</v>
          </cell>
          <cell r="C27">
            <v>281</v>
          </cell>
          <cell r="D27">
            <v>17</v>
          </cell>
          <cell r="E27">
            <v>34</v>
          </cell>
          <cell r="F27">
            <v>261</v>
          </cell>
          <cell r="G27" t="str">
            <v>нов</v>
          </cell>
          <cell r="H27" t="e">
            <v>#N/A</v>
          </cell>
          <cell r="I27">
            <v>37</v>
          </cell>
          <cell r="J27">
            <v>-3</v>
          </cell>
          <cell r="K27">
            <v>0</v>
          </cell>
          <cell r="O27">
            <v>6.8</v>
          </cell>
          <cell r="Q27">
            <v>38.382352941176471</v>
          </cell>
          <cell r="R27">
            <v>38.382352941176471</v>
          </cell>
          <cell r="S27">
            <v>12.4</v>
          </cell>
          <cell r="T27">
            <v>16.8</v>
          </cell>
          <cell r="U27">
            <v>2</v>
          </cell>
          <cell r="V27">
            <v>0</v>
          </cell>
          <cell r="W27">
            <v>234</v>
          </cell>
          <cell r="X27">
            <v>18</v>
          </cell>
          <cell r="Y27">
            <v>0</v>
          </cell>
          <cell r="Z27" t="str">
            <v>увел</v>
          </cell>
          <cell r="AA27">
            <v>0</v>
          </cell>
          <cell r="AB27">
            <v>0.3</v>
          </cell>
        </row>
        <row r="28">
          <cell r="A28" t="str">
            <v>Мини-шарики с курочкой и сыром ТМ Зареченские ВЕС  ПОКОМ</v>
          </cell>
          <cell r="B28" t="str">
            <v>кг</v>
          </cell>
          <cell r="C28">
            <v>246.2</v>
          </cell>
          <cell r="D28">
            <v>229.4</v>
          </cell>
          <cell r="E28">
            <v>144</v>
          </cell>
          <cell r="F28">
            <v>322.60000000000002</v>
          </cell>
          <cell r="G28">
            <v>0</v>
          </cell>
          <cell r="H28" t="e">
            <v>#N/A</v>
          </cell>
          <cell r="I28">
            <v>153.4</v>
          </cell>
          <cell r="J28">
            <v>-9.4000000000000057</v>
          </cell>
          <cell r="K28">
            <v>0</v>
          </cell>
          <cell r="O28">
            <v>28.8</v>
          </cell>
          <cell r="P28">
            <v>42</v>
          </cell>
          <cell r="Q28">
            <v>12.659722222222223</v>
          </cell>
          <cell r="R28">
            <v>11.201388888888889</v>
          </cell>
          <cell r="S28">
            <v>36</v>
          </cell>
          <cell r="T28">
            <v>39.28</v>
          </cell>
          <cell r="U28">
            <v>48</v>
          </cell>
          <cell r="V28">
            <v>0</v>
          </cell>
          <cell r="W28">
            <v>126</v>
          </cell>
          <cell r="X28">
            <v>14</v>
          </cell>
          <cell r="Y28">
            <v>42</v>
          </cell>
          <cell r="Z28" t="e">
            <v>#N/A</v>
          </cell>
          <cell r="AA28">
            <v>14</v>
          </cell>
          <cell r="AB28">
            <v>1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4653</v>
          </cell>
          <cell r="D29">
            <v>1873</v>
          </cell>
          <cell r="E29">
            <v>2728</v>
          </cell>
          <cell r="F29">
            <v>3650</v>
          </cell>
          <cell r="G29" t="str">
            <v>пуд</v>
          </cell>
          <cell r="H29">
            <v>180</v>
          </cell>
          <cell r="I29">
            <v>2667</v>
          </cell>
          <cell r="J29">
            <v>61</v>
          </cell>
          <cell r="K29">
            <v>1850</v>
          </cell>
          <cell r="O29">
            <v>545.6</v>
          </cell>
          <cell r="P29">
            <v>1510</v>
          </cell>
          <cell r="Q29">
            <v>12.848240469208211</v>
          </cell>
          <cell r="R29">
            <v>6.6898826979472137</v>
          </cell>
          <cell r="S29">
            <v>686.4</v>
          </cell>
          <cell r="T29">
            <v>577</v>
          </cell>
          <cell r="U29">
            <v>310</v>
          </cell>
          <cell r="V29">
            <v>0</v>
          </cell>
          <cell r="W29">
            <v>70</v>
          </cell>
          <cell r="X29">
            <v>14</v>
          </cell>
          <cell r="Y29">
            <v>1510</v>
          </cell>
          <cell r="Z29" t="str">
            <v>апр яб</v>
          </cell>
          <cell r="AA29">
            <v>125.83333333333333</v>
          </cell>
          <cell r="AB29">
            <v>0.25</v>
          </cell>
        </row>
        <row r="30">
          <cell r="A30" t="str">
            <v>Наггетсы Нагетосы Сочная курочка ТМ Горячая штучка 0,25 кг зам  ПОКОМ</v>
          </cell>
          <cell r="B30" t="str">
            <v>шт</v>
          </cell>
          <cell r="C30">
            <v>2806</v>
          </cell>
          <cell r="D30">
            <v>1600</v>
          </cell>
          <cell r="E30">
            <v>1727</v>
          </cell>
          <cell r="F30">
            <v>2627</v>
          </cell>
          <cell r="G30" t="str">
            <v>яб</v>
          </cell>
          <cell r="H30">
            <v>180</v>
          </cell>
          <cell r="I30">
            <v>1796</v>
          </cell>
          <cell r="J30">
            <v>-69</v>
          </cell>
          <cell r="K30">
            <v>590</v>
          </cell>
          <cell r="O30">
            <v>345.4</v>
          </cell>
          <cell r="P30">
            <v>1260</v>
          </cell>
          <cell r="Q30">
            <v>12.961783439490446</v>
          </cell>
          <cell r="R30">
            <v>7.6056745801968733</v>
          </cell>
          <cell r="S30">
            <v>425.2</v>
          </cell>
          <cell r="T30">
            <v>361.8</v>
          </cell>
          <cell r="U30">
            <v>316</v>
          </cell>
          <cell r="V30">
            <v>0</v>
          </cell>
          <cell r="W30">
            <v>126</v>
          </cell>
          <cell r="X30">
            <v>14</v>
          </cell>
          <cell r="Y30">
            <v>1260</v>
          </cell>
          <cell r="Z30" t="str">
            <v>апр яб</v>
          </cell>
          <cell r="AA30">
            <v>210</v>
          </cell>
          <cell r="AB30">
            <v>0.25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3465</v>
          </cell>
          <cell r="D31">
            <v>1833</v>
          </cell>
          <cell r="E31">
            <v>2220</v>
          </cell>
          <cell r="F31">
            <v>2982</v>
          </cell>
          <cell r="G31">
            <v>1</v>
          </cell>
          <cell r="H31">
            <v>180</v>
          </cell>
          <cell r="I31">
            <v>2128</v>
          </cell>
          <cell r="J31">
            <v>92</v>
          </cell>
          <cell r="K31">
            <v>1340</v>
          </cell>
          <cell r="O31">
            <v>444</v>
          </cell>
          <cell r="P31">
            <v>1340</v>
          </cell>
          <cell r="Q31">
            <v>12.752252252252251</v>
          </cell>
          <cell r="R31">
            <v>6.7162162162162158</v>
          </cell>
          <cell r="S31">
            <v>534.4</v>
          </cell>
          <cell r="T31">
            <v>465.6</v>
          </cell>
          <cell r="U31">
            <v>318</v>
          </cell>
          <cell r="V31">
            <v>0</v>
          </cell>
          <cell r="W31">
            <v>70</v>
          </cell>
          <cell r="X31">
            <v>14</v>
          </cell>
          <cell r="Y31">
            <v>1340</v>
          </cell>
          <cell r="Z31" t="str">
            <v>апр яб</v>
          </cell>
          <cell r="AA31">
            <v>111.66666666666667</v>
          </cell>
          <cell r="AB31">
            <v>0.25</v>
          </cell>
        </row>
        <row r="32">
          <cell r="A32" t="str">
            <v>Наггетсы с куриным филе и сыром ТМ Вязанка 0,25 кг ПОКОМ</v>
          </cell>
          <cell r="B32" t="str">
            <v>шт</v>
          </cell>
          <cell r="C32">
            <v>1150</v>
          </cell>
          <cell r="D32">
            <v>726</v>
          </cell>
          <cell r="E32">
            <v>752</v>
          </cell>
          <cell r="F32">
            <v>1099</v>
          </cell>
          <cell r="G32">
            <v>1</v>
          </cell>
          <cell r="H32" t="e">
            <v>#N/A</v>
          </cell>
          <cell r="I32">
            <v>778</v>
          </cell>
          <cell r="J32">
            <v>-26</v>
          </cell>
          <cell r="K32">
            <v>330</v>
          </cell>
          <cell r="O32">
            <v>150.4</v>
          </cell>
          <cell r="P32">
            <v>500</v>
          </cell>
          <cell r="Q32">
            <v>12.825797872340425</v>
          </cell>
          <cell r="R32">
            <v>7.3071808510638299</v>
          </cell>
          <cell r="S32">
            <v>183.8</v>
          </cell>
          <cell r="T32">
            <v>167.8</v>
          </cell>
          <cell r="U32">
            <v>206</v>
          </cell>
          <cell r="V32">
            <v>0</v>
          </cell>
          <cell r="W32">
            <v>70</v>
          </cell>
          <cell r="X32">
            <v>14</v>
          </cell>
          <cell r="Y32">
            <v>500</v>
          </cell>
          <cell r="Z32" t="e">
            <v>#N/A</v>
          </cell>
          <cell r="AA32">
            <v>41.666666666666664</v>
          </cell>
          <cell r="AB32">
            <v>0.25</v>
          </cell>
        </row>
        <row r="33">
          <cell r="A33" t="str">
            <v>Наггетсы Хрустящие 0,3кг ТМ Зареченские  ПОКОМ</v>
          </cell>
          <cell r="B33" t="str">
            <v>шт</v>
          </cell>
          <cell r="C33">
            <v>269</v>
          </cell>
          <cell r="D33">
            <v>185</v>
          </cell>
          <cell r="E33">
            <v>75</v>
          </cell>
          <cell r="F33">
            <v>363</v>
          </cell>
          <cell r="G33" t="str">
            <v>нов</v>
          </cell>
          <cell r="H33" t="e">
            <v>#N/A</v>
          </cell>
          <cell r="I33">
            <v>94</v>
          </cell>
          <cell r="J33">
            <v>-19</v>
          </cell>
          <cell r="K33">
            <v>0</v>
          </cell>
          <cell r="O33">
            <v>15</v>
          </cell>
          <cell r="Q33">
            <v>24.2</v>
          </cell>
          <cell r="R33">
            <v>24.2</v>
          </cell>
          <cell r="S33">
            <v>31.8</v>
          </cell>
          <cell r="T33">
            <v>31.8</v>
          </cell>
          <cell r="U33">
            <v>10</v>
          </cell>
          <cell r="V33">
            <v>0</v>
          </cell>
          <cell r="W33">
            <v>234</v>
          </cell>
          <cell r="X33">
            <v>18</v>
          </cell>
          <cell r="Y33">
            <v>0</v>
          </cell>
          <cell r="Z33" t="str">
            <v>увел</v>
          </cell>
          <cell r="AA33">
            <v>0</v>
          </cell>
          <cell r="AB33">
            <v>0.3</v>
          </cell>
        </row>
        <row r="34">
          <cell r="A34" t="str">
            <v>Наггетсы Хрустящие ТМ Зареченские. ВЕС ПОКОМ</v>
          </cell>
          <cell r="B34" t="str">
            <v>кг</v>
          </cell>
          <cell r="C34">
            <v>1701</v>
          </cell>
          <cell r="D34">
            <v>126</v>
          </cell>
          <cell r="E34">
            <v>657</v>
          </cell>
          <cell r="F34">
            <v>1068</v>
          </cell>
          <cell r="G34">
            <v>1</v>
          </cell>
          <cell r="H34" t="e">
            <v>#N/A</v>
          </cell>
          <cell r="I34">
            <v>750.01</v>
          </cell>
          <cell r="J34">
            <v>-93.009999999999991</v>
          </cell>
          <cell r="K34">
            <v>0</v>
          </cell>
          <cell r="O34">
            <v>131.4</v>
          </cell>
          <cell r="P34">
            <v>650</v>
          </cell>
          <cell r="Q34">
            <v>13.074581430745814</v>
          </cell>
          <cell r="R34">
            <v>8.1278538812785381</v>
          </cell>
          <cell r="S34">
            <v>211</v>
          </cell>
          <cell r="T34">
            <v>116.2</v>
          </cell>
          <cell r="U34">
            <v>222</v>
          </cell>
          <cell r="V34">
            <v>0</v>
          </cell>
          <cell r="W34">
            <v>84</v>
          </cell>
          <cell r="X34">
            <v>12</v>
          </cell>
          <cell r="Y34">
            <v>650</v>
          </cell>
          <cell r="Z34" t="e">
            <v>#N/A</v>
          </cell>
          <cell r="AA34">
            <v>108.33333333333333</v>
          </cell>
          <cell r="AB34">
            <v>1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351</v>
          </cell>
          <cell r="D35">
            <v>106</v>
          </cell>
          <cell r="E35">
            <v>236</v>
          </cell>
          <cell r="F35">
            <v>213</v>
          </cell>
          <cell r="G35" t="str">
            <v>яб</v>
          </cell>
          <cell r="H35">
            <v>180</v>
          </cell>
          <cell r="I35">
            <v>236</v>
          </cell>
          <cell r="J35">
            <v>0</v>
          </cell>
          <cell r="K35">
            <v>290</v>
          </cell>
          <cell r="O35">
            <v>47.2</v>
          </cell>
          <cell r="P35">
            <v>190</v>
          </cell>
          <cell r="Q35">
            <v>14.682203389830507</v>
          </cell>
          <cell r="R35">
            <v>4.5127118644067794</v>
          </cell>
          <cell r="S35">
            <v>48.4</v>
          </cell>
          <cell r="T35">
            <v>35.799999999999997</v>
          </cell>
          <cell r="U35">
            <v>22</v>
          </cell>
          <cell r="V35">
            <v>0</v>
          </cell>
          <cell r="W35">
            <v>84</v>
          </cell>
          <cell r="X35">
            <v>12</v>
          </cell>
          <cell r="Y35">
            <v>190</v>
          </cell>
          <cell r="Z35" t="str">
            <v>апр яб</v>
          </cell>
          <cell r="AA35">
            <v>23.75</v>
          </cell>
          <cell r="AB35">
            <v>0.75</v>
          </cell>
        </row>
        <row r="36">
          <cell r="A36" t="str">
            <v>Пельмени Бигбули #МЕГАВКУСИЩЕ с сочной грудинкой 0,43 кг  ПОКОМ</v>
          </cell>
          <cell r="B36" t="str">
            <v>шт</v>
          </cell>
          <cell r="C36">
            <v>116</v>
          </cell>
          <cell r="D36">
            <v>197</v>
          </cell>
          <cell r="E36">
            <v>79</v>
          </cell>
          <cell r="F36">
            <v>228</v>
          </cell>
          <cell r="G36">
            <v>1</v>
          </cell>
          <cell r="H36" t="e">
            <v>#N/A</v>
          </cell>
          <cell r="I36">
            <v>80</v>
          </cell>
          <cell r="J36">
            <v>-1</v>
          </cell>
          <cell r="K36">
            <v>0</v>
          </cell>
          <cell r="O36">
            <v>15.8</v>
          </cell>
          <cell r="Q36">
            <v>14.430379746835442</v>
          </cell>
          <cell r="R36">
            <v>14.430379746835442</v>
          </cell>
          <cell r="S36">
            <v>19.2</v>
          </cell>
          <cell r="T36">
            <v>23.2</v>
          </cell>
          <cell r="U36">
            <v>19</v>
          </cell>
          <cell r="V36">
            <v>0</v>
          </cell>
          <cell r="W36">
            <v>84</v>
          </cell>
          <cell r="X36">
            <v>12</v>
          </cell>
          <cell r="Y36">
            <v>0</v>
          </cell>
          <cell r="Z36">
            <v>0</v>
          </cell>
          <cell r="AA36">
            <v>0</v>
          </cell>
          <cell r="AB36">
            <v>0.43</v>
          </cell>
        </row>
        <row r="37">
          <cell r="A37" t="str">
            <v>Пельмени Бигбули #МЕГАВКУСИЩЕ с сочной грудинкой 0,9 кг  ПОКОМ</v>
          </cell>
          <cell r="B37" t="str">
            <v>шт</v>
          </cell>
          <cell r="C37">
            <v>1417</v>
          </cell>
          <cell r="D37">
            <v>944</v>
          </cell>
          <cell r="E37">
            <v>933</v>
          </cell>
          <cell r="F37">
            <v>1350</v>
          </cell>
          <cell r="G37">
            <v>1</v>
          </cell>
          <cell r="H37" t="e">
            <v>#N/A</v>
          </cell>
          <cell r="I37">
            <v>993</v>
          </cell>
          <cell r="J37">
            <v>-60</v>
          </cell>
          <cell r="K37">
            <v>575</v>
          </cell>
          <cell r="O37">
            <v>186.6</v>
          </cell>
          <cell r="P37">
            <v>380</v>
          </cell>
          <cell r="Q37">
            <v>12.352625937834942</v>
          </cell>
          <cell r="R37">
            <v>7.234726688102894</v>
          </cell>
          <cell r="S37">
            <v>225</v>
          </cell>
          <cell r="T37">
            <v>208.2</v>
          </cell>
          <cell r="U37">
            <v>64</v>
          </cell>
          <cell r="V37">
            <v>0</v>
          </cell>
          <cell r="W37">
            <v>84</v>
          </cell>
          <cell r="X37">
            <v>12</v>
          </cell>
          <cell r="Y37">
            <v>380</v>
          </cell>
          <cell r="Z37" t="str">
            <v>апр яб</v>
          </cell>
          <cell r="AA37">
            <v>47.5</v>
          </cell>
          <cell r="AB37">
            <v>0.9</v>
          </cell>
        </row>
        <row r="38">
          <cell r="A38" t="str">
            <v>Пельмени Бигбули с мясом, Горячая штучка 0,43кг  ПОКОМ</v>
          </cell>
          <cell r="B38" t="str">
            <v>шт</v>
          </cell>
          <cell r="C38">
            <v>357</v>
          </cell>
          <cell r="D38">
            <v>215</v>
          </cell>
          <cell r="E38">
            <v>224</v>
          </cell>
          <cell r="F38">
            <v>332</v>
          </cell>
          <cell r="G38">
            <v>0</v>
          </cell>
          <cell r="H38" t="e">
            <v>#N/A</v>
          </cell>
          <cell r="I38">
            <v>236</v>
          </cell>
          <cell r="J38">
            <v>-12</v>
          </cell>
          <cell r="K38">
            <v>190</v>
          </cell>
          <cell r="O38">
            <v>44.8</v>
          </cell>
          <cell r="Q38">
            <v>11.651785714285715</v>
          </cell>
          <cell r="R38">
            <v>7.4107142857142865</v>
          </cell>
          <cell r="S38">
            <v>51.6</v>
          </cell>
          <cell r="T38">
            <v>51.8</v>
          </cell>
          <cell r="U38">
            <v>46</v>
          </cell>
          <cell r="V38">
            <v>0</v>
          </cell>
          <cell r="W38">
            <v>84</v>
          </cell>
          <cell r="X38">
            <v>12</v>
          </cell>
          <cell r="Y38">
            <v>0</v>
          </cell>
          <cell r="Z38" t="str">
            <v>увел</v>
          </cell>
          <cell r="AA38">
            <v>0</v>
          </cell>
          <cell r="AB38">
            <v>0.43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681</v>
          </cell>
          <cell r="D39">
            <v>1473</v>
          </cell>
          <cell r="E39">
            <v>1550</v>
          </cell>
          <cell r="F39">
            <v>573</v>
          </cell>
          <cell r="G39">
            <v>1</v>
          </cell>
          <cell r="H39">
            <v>150</v>
          </cell>
          <cell r="I39">
            <v>1572</v>
          </cell>
          <cell r="J39">
            <v>-22</v>
          </cell>
          <cell r="K39">
            <v>125</v>
          </cell>
          <cell r="O39">
            <v>70</v>
          </cell>
          <cell r="P39">
            <v>192</v>
          </cell>
          <cell r="Q39">
            <v>12.714285714285714</v>
          </cell>
          <cell r="R39">
            <v>8.1857142857142851</v>
          </cell>
          <cell r="S39">
            <v>98.8</v>
          </cell>
          <cell r="T39">
            <v>84.8</v>
          </cell>
          <cell r="U39">
            <v>93</v>
          </cell>
          <cell r="V39">
            <v>1200</v>
          </cell>
          <cell r="W39">
            <v>84</v>
          </cell>
          <cell r="X39">
            <v>12</v>
          </cell>
          <cell r="Y39">
            <v>192</v>
          </cell>
          <cell r="Z39">
            <v>0</v>
          </cell>
          <cell r="AA39">
            <v>24</v>
          </cell>
          <cell r="AB39">
            <v>0.9</v>
          </cell>
        </row>
        <row r="40">
          <cell r="A40" t="str">
            <v>Пельмени Бигбули со сливоч.маслом (Мегамаслище) ТМ БУЛЬМЕНИ сфера 0,43. замор. ПОКОМ</v>
          </cell>
          <cell r="B40" t="str">
            <v>шт</v>
          </cell>
          <cell r="C40">
            <v>1415</v>
          </cell>
          <cell r="D40">
            <v>813</v>
          </cell>
          <cell r="E40">
            <v>971</v>
          </cell>
          <cell r="F40">
            <v>1214</v>
          </cell>
          <cell r="G40">
            <v>0</v>
          </cell>
          <cell r="H40" t="e">
            <v>#N/A</v>
          </cell>
          <cell r="I40">
            <v>926</v>
          </cell>
          <cell r="J40">
            <v>45</v>
          </cell>
          <cell r="K40">
            <v>760</v>
          </cell>
          <cell r="O40">
            <v>194.2</v>
          </cell>
          <cell r="P40">
            <v>380</v>
          </cell>
          <cell r="Q40">
            <v>12.121524201853759</v>
          </cell>
          <cell r="R40">
            <v>6.251287332646756</v>
          </cell>
          <cell r="S40">
            <v>207.4</v>
          </cell>
          <cell r="T40">
            <v>186.4</v>
          </cell>
          <cell r="U40">
            <v>69</v>
          </cell>
          <cell r="V40">
            <v>0</v>
          </cell>
          <cell r="W40">
            <v>84</v>
          </cell>
          <cell r="X40">
            <v>12</v>
          </cell>
          <cell r="Y40">
            <v>380</v>
          </cell>
          <cell r="Z40" t="str">
            <v>апр яб</v>
          </cell>
          <cell r="AA40">
            <v>23.75</v>
          </cell>
          <cell r="AB40">
            <v>0.43</v>
          </cell>
        </row>
        <row r="41">
          <cell r="A41" t="str">
            <v>Пельмени Бигбули со сливочным маслом #МЕГАМАСЛИЩЕ Горячая штучка 0,9 кг  ПОКОМ</v>
          </cell>
          <cell r="B41" t="str">
            <v>шт</v>
          </cell>
          <cell r="C41">
            <v>439</v>
          </cell>
          <cell r="D41">
            <v>312</v>
          </cell>
          <cell r="E41">
            <v>291</v>
          </cell>
          <cell r="F41">
            <v>417</v>
          </cell>
          <cell r="G41">
            <v>1</v>
          </cell>
          <cell r="H41" t="e">
            <v>#N/A</v>
          </cell>
          <cell r="I41">
            <v>303</v>
          </cell>
          <cell r="J41">
            <v>-12</v>
          </cell>
          <cell r="K41">
            <v>98</v>
          </cell>
          <cell r="O41">
            <v>58.2</v>
          </cell>
          <cell r="P41">
            <v>192</v>
          </cell>
          <cell r="Q41">
            <v>12.147766323024054</v>
          </cell>
          <cell r="R41">
            <v>7.1649484536082468</v>
          </cell>
          <cell r="S41">
            <v>73.400000000000006</v>
          </cell>
          <cell r="T41">
            <v>60.4</v>
          </cell>
          <cell r="U41">
            <v>75</v>
          </cell>
          <cell r="V41">
            <v>0</v>
          </cell>
          <cell r="W41">
            <v>84</v>
          </cell>
          <cell r="X41">
            <v>12</v>
          </cell>
          <cell r="Y41">
            <v>192</v>
          </cell>
          <cell r="Z41">
            <v>0</v>
          </cell>
          <cell r="AA41">
            <v>24</v>
          </cell>
          <cell r="AB41">
            <v>0.9</v>
          </cell>
        </row>
        <row r="42">
          <cell r="A42" t="str">
            <v>Пельмени Бульмени по-сибирски с говядиной и свининой ТМ Горячая штучка 0,8 кг ПОКОМ</v>
          </cell>
          <cell r="B42" t="str">
            <v>шт</v>
          </cell>
          <cell r="C42">
            <v>505</v>
          </cell>
          <cell r="D42">
            <v>312</v>
          </cell>
          <cell r="E42">
            <v>416</v>
          </cell>
          <cell r="F42">
            <v>376</v>
          </cell>
          <cell r="G42">
            <v>1</v>
          </cell>
          <cell r="H42" t="e">
            <v>#N/A</v>
          </cell>
          <cell r="I42">
            <v>433</v>
          </cell>
          <cell r="J42">
            <v>-17</v>
          </cell>
          <cell r="K42">
            <v>385</v>
          </cell>
          <cell r="O42">
            <v>83.2</v>
          </cell>
          <cell r="P42">
            <v>290</v>
          </cell>
          <cell r="Q42">
            <v>12.632211538461538</v>
          </cell>
          <cell r="R42">
            <v>4.5192307692307692</v>
          </cell>
          <cell r="S42">
            <v>77.2</v>
          </cell>
          <cell r="T42">
            <v>70</v>
          </cell>
          <cell r="U42">
            <v>26</v>
          </cell>
          <cell r="V42">
            <v>0</v>
          </cell>
          <cell r="W42">
            <v>84</v>
          </cell>
          <cell r="X42">
            <v>12</v>
          </cell>
          <cell r="Y42">
            <v>290</v>
          </cell>
          <cell r="Z42" t="str">
            <v>увел</v>
          </cell>
          <cell r="AA42">
            <v>36.25</v>
          </cell>
          <cell r="AB42">
            <v>0.8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3564</v>
          </cell>
          <cell r="D43">
            <v>2990</v>
          </cell>
          <cell r="E43">
            <v>3194</v>
          </cell>
          <cell r="F43">
            <v>3218</v>
          </cell>
          <cell r="G43" t="str">
            <v>пуд</v>
          </cell>
          <cell r="H43">
            <v>150</v>
          </cell>
          <cell r="I43">
            <v>3315</v>
          </cell>
          <cell r="J43">
            <v>-121</v>
          </cell>
          <cell r="K43">
            <v>890</v>
          </cell>
          <cell r="O43">
            <v>446.8</v>
          </cell>
          <cell r="P43">
            <v>1535</v>
          </cell>
          <cell r="Q43">
            <v>12.629811996418979</v>
          </cell>
          <cell r="R43">
            <v>7.2023276633840645</v>
          </cell>
          <cell r="S43">
            <v>549.6</v>
          </cell>
          <cell r="T43">
            <v>493.2</v>
          </cell>
          <cell r="U43">
            <v>397</v>
          </cell>
          <cell r="V43">
            <v>960</v>
          </cell>
          <cell r="W43">
            <v>84</v>
          </cell>
          <cell r="X43">
            <v>12</v>
          </cell>
          <cell r="Y43">
            <v>1535</v>
          </cell>
          <cell r="Z43" t="str">
            <v>апр яб</v>
          </cell>
          <cell r="AA43">
            <v>191.875</v>
          </cell>
          <cell r="AB43">
            <v>0.9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2064</v>
          </cell>
          <cell r="D44">
            <v>2442</v>
          </cell>
          <cell r="E44">
            <v>1793</v>
          </cell>
          <cell r="F44">
            <v>2629</v>
          </cell>
          <cell r="G44">
            <v>1</v>
          </cell>
          <cell r="H44">
            <v>150</v>
          </cell>
          <cell r="I44">
            <v>1621</v>
          </cell>
          <cell r="J44">
            <v>172</v>
          </cell>
          <cell r="K44">
            <v>960</v>
          </cell>
          <cell r="O44">
            <v>358.6</v>
          </cell>
          <cell r="P44">
            <v>770</v>
          </cell>
          <cell r="Q44">
            <v>12.155605131065252</v>
          </cell>
          <cell r="R44">
            <v>7.3312883435582821</v>
          </cell>
          <cell r="S44">
            <v>384</v>
          </cell>
          <cell r="T44">
            <v>401</v>
          </cell>
          <cell r="U44">
            <v>286</v>
          </cell>
          <cell r="V44">
            <v>0</v>
          </cell>
          <cell r="W44">
            <v>84</v>
          </cell>
          <cell r="X44">
            <v>12</v>
          </cell>
          <cell r="Y44">
            <v>770</v>
          </cell>
          <cell r="Z44">
            <v>0</v>
          </cell>
          <cell r="AA44">
            <v>48.125</v>
          </cell>
          <cell r="AB44">
            <v>0.43</v>
          </cell>
        </row>
        <row r="45">
          <cell r="A45" t="str">
            <v>Пельмени Бульмени с говядиной и свининой Наваристые 2,7кг Горячая штучка ВЕС  ПОКОМ</v>
          </cell>
          <cell r="B45" t="str">
            <v>кг</v>
          </cell>
          <cell r="C45">
            <v>1366.78</v>
          </cell>
          <cell r="D45">
            <v>961.66</v>
          </cell>
          <cell r="E45">
            <v>320</v>
          </cell>
          <cell r="F45">
            <v>1253</v>
          </cell>
          <cell r="G45">
            <v>0</v>
          </cell>
          <cell r="H45" t="e">
            <v>#N/A</v>
          </cell>
          <cell r="I45">
            <v>207.6</v>
          </cell>
          <cell r="J45">
            <v>112.4</v>
          </cell>
          <cell r="K45">
            <v>0</v>
          </cell>
          <cell r="O45">
            <v>64</v>
          </cell>
          <cell r="Q45">
            <v>19.578125</v>
          </cell>
          <cell r="R45">
            <v>19.578125</v>
          </cell>
          <cell r="S45">
            <v>136.80000000000001</v>
          </cell>
          <cell r="T45">
            <v>71.2</v>
          </cell>
          <cell r="U45">
            <v>27</v>
          </cell>
          <cell r="V45">
            <v>0</v>
          </cell>
          <cell r="W45">
            <v>234</v>
          </cell>
          <cell r="X45">
            <v>18</v>
          </cell>
          <cell r="Y45">
            <v>0</v>
          </cell>
          <cell r="Z45" t="str">
            <v>увел</v>
          </cell>
          <cell r="AA45">
            <v>0</v>
          </cell>
          <cell r="AB45">
            <v>1</v>
          </cell>
        </row>
        <row r="46">
          <cell r="A46" t="str">
            <v>Пельмени Бульмени с говядиной и свининой Наваристые 5кг Горячая штучка ВЕС  ПОКОМ</v>
          </cell>
          <cell r="B46" t="str">
            <v>кг</v>
          </cell>
          <cell r="C46">
            <v>1641.6</v>
          </cell>
          <cell r="D46">
            <v>850</v>
          </cell>
          <cell r="E46">
            <v>1152.7</v>
          </cell>
          <cell r="F46">
            <v>1318.9</v>
          </cell>
          <cell r="G46">
            <v>0</v>
          </cell>
          <cell r="H46" t="e">
            <v>#N/A</v>
          </cell>
          <cell r="I46">
            <v>1175.4000000000001</v>
          </cell>
          <cell r="J46">
            <v>-22.700000000000045</v>
          </cell>
          <cell r="K46">
            <v>600</v>
          </cell>
          <cell r="O46">
            <v>230.54000000000002</v>
          </cell>
          <cell r="P46">
            <v>1500</v>
          </cell>
          <cell r="Q46">
            <v>14.829964431335124</v>
          </cell>
          <cell r="R46">
            <v>5.7209161100026025</v>
          </cell>
          <cell r="S46">
            <v>268.7</v>
          </cell>
          <cell r="T46">
            <v>259.08000000000004</v>
          </cell>
          <cell r="U46">
            <v>255</v>
          </cell>
          <cell r="V46">
            <v>0</v>
          </cell>
          <cell r="W46">
            <v>144</v>
          </cell>
          <cell r="X46">
            <v>12</v>
          </cell>
          <cell r="Y46">
            <v>1500</v>
          </cell>
          <cell r="Z46" t="e">
            <v>#N/A</v>
          </cell>
          <cell r="AA46">
            <v>300</v>
          </cell>
          <cell r="AB46">
            <v>1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3052</v>
          </cell>
          <cell r="D47">
            <v>3821</v>
          </cell>
          <cell r="E47">
            <v>3694</v>
          </cell>
          <cell r="F47">
            <v>3027</v>
          </cell>
          <cell r="G47" t="str">
            <v>пуд,яб</v>
          </cell>
          <cell r="H47">
            <v>150</v>
          </cell>
          <cell r="I47">
            <v>3824</v>
          </cell>
          <cell r="J47">
            <v>-130</v>
          </cell>
          <cell r="K47">
            <v>1005</v>
          </cell>
          <cell r="O47">
            <v>418.8</v>
          </cell>
          <cell r="P47">
            <v>1250</v>
          </cell>
          <cell r="Q47">
            <v>12.612225405921681</v>
          </cell>
          <cell r="R47">
            <v>7.2277936962750715</v>
          </cell>
          <cell r="S47">
            <v>492.2</v>
          </cell>
          <cell r="T47">
            <v>462.8</v>
          </cell>
          <cell r="U47">
            <v>360</v>
          </cell>
          <cell r="V47">
            <v>1600</v>
          </cell>
          <cell r="W47">
            <v>84</v>
          </cell>
          <cell r="X47">
            <v>12</v>
          </cell>
          <cell r="Y47">
            <v>1250</v>
          </cell>
          <cell r="Z47" t="str">
            <v>апр яб</v>
          </cell>
          <cell r="AA47">
            <v>156.25</v>
          </cell>
          <cell r="AB47">
            <v>0.9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1770</v>
          </cell>
          <cell r="D48">
            <v>1089</v>
          </cell>
          <cell r="E48">
            <v>1149</v>
          </cell>
          <cell r="F48">
            <v>1591</v>
          </cell>
          <cell r="G48">
            <v>1</v>
          </cell>
          <cell r="H48">
            <v>150</v>
          </cell>
          <cell r="I48">
            <v>1197</v>
          </cell>
          <cell r="J48">
            <v>-48</v>
          </cell>
          <cell r="K48">
            <v>760</v>
          </cell>
          <cell r="O48">
            <v>229.8</v>
          </cell>
          <cell r="P48">
            <v>390</v>
          </cell>
          <cell r="Q48">
            <v>11.927763272410791</v>
          </cell>
          <cell r="R48">
            <v>6.9234116623150559</v>
          </cell>
          <cell r="S48">
            <v>280.8</v>
          </cell>
          <cell r="T48">
            <v>249.6</v>
          </cell>
          <cell r="U48">
            <v>316</v>
          </cell>
          <cell r="V48">
            <v>0</v>
          </cell>
          <cell r="W48">
            <v>84</v>
          </cell>
          <cell r="X48">
            <v>12</v>
          </cell>
          <cell r="Y48">
            <v>390</v>
          </cell>
          <cell r="Z48">
            <v>0</v>
          </cell>
          <cell r="AA48">
            <v>24.375</v>
          </cell>
          <cell r="AB48">
            <v>0.43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95</v>
          </cell>
          <cell r="D49">
            <v>7</v>
          </cell>
          <cell r="E49">
            <v>39</v>
          </cell>
          <cell r="F49">
            <v>61</v>
          </cell>
          <cell r="G49">
            <v>1</v>
          </cell>
          <cell r="H49" t="e">
            <v>#N/A</v>
          </cell>
          <cell r="I49">
            <v>45</v>
          </cell>
          <cell r="J49">
            <v>-6</v>
          </cell>
          <cell r="K49">
            <v>0</v>
          </cell>
          <cell r="O49">
            <v>7.8</v>
          </cell>
          <cell r="Q49">
            <v>7.8205128205128203</v>
          </cell>
          <cell r="R49">
            <v>7.8205128205128203</v>
          </cell>
          <cell r="S49">
            <v>6</v>
          </cell>
          <cell r="T49">
            <v>5.2</v>
          </cell>
          <cell r="U49">
            <v>6</v>
          </cell>
          <cell r="V49">
            <v>0</v>
          </cell>
          <cell r="W49">
            <v>84</v>
          </cell>
          <cell r="X49">
            <v>12</v>
          </cell>
          <cell r="Y49">
            <v>0</v>
          </cell>
          <cell r="Z49" t="str">
            <v>увел</v>
          </cell>
          <cell r="AA49">
            <v>0</v>
          </cell>
          <cell r="AB49">
            <v>0.7</v>
          </cell>
        </row>
        <row r="50">
          <cell r="A50" t="str">
            <v>Пельмени Домашние со сливочным маслом 0,7кг, сфера ТМ Зареченские  ПОКОМ</v>
          </cell>
          <cell r="B50" t="str">
            <v>шт</v>
          </cell>
          <cell r="C50">
            <v>196</v>
          </cell>
          <cell r="D50">
            <v>13</v>
          </cell>
          <cell r="E50">
            <v>69</v>
          </cell>
          <cell r="F50">
            <v>137</v>
          </cell>
          <cell r="G50">
            <v>1</v>
          </cell>
          <cell r="H50" t="e">
            <v>#N/A</v>
          </cell>
          <cell r="I50">
            <v>77</v>
          </cell>
          <cell r="J50">
            <v>-8</v>
          </cell>
          <cell r="K50">
            <v>0</v>
          </cell>
          <cell r="O50">
            <v>13.8</v>
          </cell>
          <cell r="Q50">
            <v>9.9275362318840568</v>
          </cell>
          <cell r="R50">
            <v>9.9275362318840568</v>
          </cell>
          <cell r="S50">
            <v>10.6</v>
          </cell>
          <cell r="T50">
            <v>12.8</v>
          </cell>
          <cell r="U50">
            <v>9</v>
          </cell>
          <cell r="V50">
            <v>0</v>
          </cell>
          <cell r="W50">
            <v>84</v>
          </cell>
          <cell r="X50">
            <v>12</v>
          </cell>
          <cell r="Y50">
            <v>0</v>
          </cell>
          <cell r="Z50" t="str">
            <v>увел</v>
          </cell>
          <cell r="AA50">
            <v>0</v>
          </cell>
          <cell r="AB50">
            <v>0.7</v>
          </cell>
        </row>
        <row r="51">
          <cell r="A51" t="str">
            <v>Пельмени Жемчужные сфера 1,0кг ТМ Зареченские  ПОКОМ</v>
          </cell>
          <cell r="B51" t="str">
            <v>шт</v>
          </cell>
          <cell r="C51">
            <v>203</v>
          </cell>
          <cell r="D51">
            <v>2</v>
          </cell>
          <cell r="E51">
            <v>24</v>
          </cell>
          <cell r="F51">
            <v>179</v>
          </cell>
          <cell r="G51" t="str">
            <v>нов</v>
          </cell>
          <cell r="H51" t="e">
            <v>#N/A</v>
          </cell>
          <cell r="I51">
            <v>28</v>
          </cell>
          <cell r="J51">
            <v>-4</v>
          </cell>
          <cell r="K51">
            <v>0</v>
          </cell>
          <cell r="O51">
            <v>4.8</v>
          </cell>
          <cell r="Q51">
            <v>37.291666666666671</v>
          </cell>
          <cell r="R51">
            <v>37.291666666666671</v>
          </cell>
          <cell r="S51">
            <v>6</v>
          </cell>
          <cell r="T51">
            <v>4.2</v>
          </cell>
          <cell r="U51">
            <v>2</v>
          </cell>
          <cell r="V51">
            <v>0</v>
          </cell>
          <cell r="W51">
            <v>84</v>
          </cell>
          <cell r="X51">
            <v>12</v>
          </cell>
          <cell r="Y51">
            <v>0</v>
          </cell>
          <cell r="Z51" t="str">
            <v>увел</v>
          </cell>
          <cell r="AA51">
            <v>0</v>
          </cell>
          <cell r="AB51">
            <v>1</v>
          </cell>
        </row>
        <row r="52">
          <cell r="A52" t="str">
            <v>Пельмени Медвежьи ушки с фермерскими сливками 0,7кг  ПОКОМ</v>
          </cell>
          <cell r="B52" t="str">
            <v>шт</v>
          </cell>
          <cell r="C52">
            <v>298</v>
          </cell>
          <cell r="D52">
            <v>223</v>
          </cell>
          <cell r="E52">
            <v>276</v>
          </cell>
          <cell r="F52">
            <v>227</v>
          </cell>
          <cell r="G52">
            <v>1</v>
          </cell>
          <cell r="H52" t="e">
            <v>#N/A</v>
          </cell>
          <cell r="I52">
            <v>287</v>
          </cell>
          <cell r="J52">
            <v>-11</v>
          </cell>
          <cell r="K52">
            <v>290</v>
          </cell>
          <cell r="O52">
            <v>55.2</v>
          </cell>
          <cell r="P52">
            <v>192</v>
          </cell>
          <cell r="Q52">
            <v>12.844202898550725</v>
          </cell>
          <cell r="R52">
            <v>4.11231884057971</v>
          </cell>
          <cell r="S52">
            <v>27.4</v>
          </cell>
          <cell r="T52">
            <v>45.8</v>
          </cell>
          <cell r="U52">
            <v>66</v>
          </cell>
          <cell r="V52">
            <v>0</v>
          </cell>
          <cell r="W52">
            <v>84</v>
          </cell>
          <cell r="X52">
            <v>12</v>
          </cell>
          <cell r="Y52">
            <v>192</v>
          </cell>
          <cell r="Z52" t="str">
            <v>склад</v>
          </cell>
          <cell r="AA52">
            <v>24</v>
          </cell>
          <cell r="AB52">
            <v>0.7</v>
          </cell>
        </row>
        <row r="53">
          <cell r="A53" t="str">
            <v>Пельмени Медвежьи ушки с фермерской свининой и говядиной Малые 0,7кг  ПОКОМ</v>
          </cell>
          <cell r="B53" t="str">
            <v>шт</v>
          </cell>
          <cell r="C53">
            <v>805</v>
          </cell>
          <cell r="D53">
            <v>322</v>
          </cell>
          <cell r="E53">
            <v>299</v>
          </cell>
          <cell r="F53">
            <v>807</v>
          </cell>
          <cell r="G53">
            <v>1</v>
          </cell>
          <cell r="H53" t="e">
            <v>#N/A</v>
          </cell>
          <cell r="I53">
            <v>312</v>
          </cell>
          <cell r="J53">
            <v>-13</v>
          </cell>
          <cell r="K53">
            <v>0</v>
          </cell>
          <cell r="O53">
            <v>59.8</v>
          </cell>
          <cell r="Q53">
            <v>13.494983277591974</v>
          </cell>
          <cell r="R53">
            <v>13.494983277591974</v>
          </cell>
          <cell r="S53">
            <v>117.4</v>
          </cell>
          <cell r="T53">
            <v>96.4</v>
          </cell>
          <cell r="U53">
            <v>74</v>
          </cell>
          <cell r="V53">
            <v>0</v>
          </cell>
          <cell r="W53">
            <v>84</v>
          </cell>
          <cell r="X53">
            <v>12</v>
          </cell>
          <cell r="Y53">
            <v>0</v>
          </cell>
          <cell r="Z53" t="e">
            <v>#N/A</v>
          </cell>
          <cell r="AA53">
            <v>0</v>
          </cell>
          <cell r="AB53">
            <v>0.7</v>
          </cell>
        </row>
        <row r="54">
          <cell r="A54" t="str">
            <v>Пельмени Мясорубские с рубленой грудинкой ТМ Стародворье флоупак  0,7 кг. ПОКОМ</v>
          </cell>
          <cell r="B54" t="str">
            <v>шт</v>
          </cell>
          <cell r="C54">
            <v>269</v>
          </cell>
          <cell r="D54">
            <v>107</v>
          </cell>
          <cell r="E54">
            <v>161</v>
          </cell>
          <cell r="F54">
            <v>202</v>
          </cell>
          <cell r="G54">
            <v>1</v>
          </cell>
          <cell r="H54" t="e">
            <v>#N/A</v>
          </cell>
          <cell r="I54">
            <v>170</v>
          </cell>
          <cell r="J54">
            <v>-9</v>
          </cell>
          <cell r="K54">
            <v>96</v>
          </cell>
          <cell r="O54">
            <v>32.200000000000003</v>
          </cell>
          <cell r="P54">
            <v>96</v>
          </cell>
          <cell r="Q54">
            <v>12.236024844720497</v>
          </cell>
          <cell r="R54">
            <v>6.2732919254658377</v>
          </cell>
          <cell r="S54">
            <v>38.200000000000003</v>
          </cell>
          <cell r="T54">
            <v>31.8</v>
          </cell>
          <cell r="U54">
            <v>47</v>
          </cell>
          <cell r="V54">
            <v>0</v>
          </cell>
          <cell r="W54">
            <v>84</v>
          </cell>
          <cell r="X54">
            <v>12</v>
          </cell>
          <cell r="Y54">
            <v>96</v>
          </cell>
          <cell r="Z54">
            <v>0</v>
          </cell>
          <cell r="AA54">
            <v>12</v>
          </cell>
          <cell r="AB54">
            <v>0.7</v>
          </cell>
        </row>
        <row r="55">
          <cell r="A55" t="str">
            <v>Пельмени Мясорубские ТМ Стародворье фоупак равиоли 0,7 кг  ПОКОМ</v>
          </cell>
          <cell r="B55" t="str">
            <v>шт</v>
          </cell>
          <cell r="C55">
            <v>2161</v>
          </cell>
          <cell r="D55">
            <v>1329</v>
          </cell>
          <cell r="E55">
            <v>1427</v>
          </cell>
          <cell r="F55">
            <v>1997</v>
          </cell>
          <cell r="G55">
            <v>1</v>
          </cell>
          <cell r="H55" t="e">
            <v>#N/A</v>
          </cell>
          <cell r="I55">
            <v>1400</v>
          </cell>
          <cell r="J55">
            <v>27</v>
          </cell>
          <cell r="K55">
            <v>770</v>
          </cell>
          <cell r="O55">
            <v>285.39999999999998</v>
          </cell>
          <cell r="P55">
            <v>670</v>
          </cell>
          <cell r="Q55">
            <v>12.042747021723898</v>
          </cell>
          <cell r="R55">
            <v>6.9971969166082699</v>
          </cell>
          <cell r="S55">
            <v>339</v>
          </cell>
          <cell r="T55">
            <v>305.39999999999998</v>
          </cell>
          <cell r="U55">
            <v>265</v>
          </cell>
          <cell r="V55">
            <v>0</v>
          </cell>
          <cell r="W55">
            <v>84</v>
          </cell>
          <cell r="X55">
            <v>12</v>
          </cell>
          <cell r="Y55">
            <v>670</v>
          </cell>
          <cell r="Z55">
            <v>0</v>
          </cell>
          <cell r="AA55">
            <v>83.75</v>
          </cell>
          <cell r="AB55">
            <v>0.7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1751</v>
          </cell>
          <cell r="D56">
            <v>1318</v>
          </cell>
          <cell r="E56">
            <v>611</v>
          </cell>
          <cell r="F56">
            <v>1033</v>
          </cell>
          <cell r="G56">
            <v>1</v>
          </cell>
          <cell r="H56">
            <v>180</v>
          </cell>
          <cell r="I56">
            <v>218</v>
          </cell>
          <cell r="J56">
            <v>393</v>
          </cell>
          <cell r="K56">
            <v>290</v>
          </cell>
          <cell r="O56">
            <v>122.2</v>
          </cell>
          <cell r="P56">
            <v>192</v>
          </cell>
          <cell r="Q56">
            <v>12.397708674304418</v>
          </cell>
          <cell r="R56">
            <v>8.4533551554828144</v>
          </cell>
          <cell r="S56">
            <v>160.4</v>
          </cell>
          <cell r="T56">
            <v>147.6</v>
          </cell>
          <cell r="U56">
            <v>51</v>
          </cell>
          <cell r="V56">
            <v>0</v>
          </cell>
          <cell r="W56">
            <v>84</v>
          </cell>
          <cell r="X56">
            <v>12</v>
          </cell>
          <cell r="Y56">
            <v>192</v>
          </cell>
          <cell r="Z56">
            <v>0</v>
          </cell>
          <cell r="AA56">
            <v>24</v>
          </cell>
          <cell r="AB56">
            <v>0.9</v>
          </cell>
        </row>
        <row r="57">
          <cell r="A57" t="str">
            <v>Пельмени С говядиной и свининой, ВЕС, сфера пуговки Мясная Галерея  ПОКОМ</v>
          </cell>
          <cell r="B57" t="str">
            <v>кг</v>
          </cell>
          <cell r="C57">
            <v>920</v>
          </cell>
          <cell r="D57">
            <v>320</v>
          </cell>
          <cell r="E57">
            <v>545</v>
          </cell>
          <cell r="F57">
            <v>675</v>
          </cell>
          <cell r="G57">
            <v>1</v>
          </cell>
          <cell r="H57">
            <v>90</v>
          </cell>
          <cell r="I57">
            <v>555</v>
          </cell>
          <cell r="J57">
            <v>-10</v>
          </cell>
          <cell r="K57">
            <v>420</v>
          </cell>
          <cell r="O57">
            <v>109</v>
          </cell>
          <cell r="P57">
            <v>240</v>
          </cell>
          <cell r="Q57">
            <v>12.247706422018348</v>
          </cell>
          <cell r="R57">
            <v>6.192660550458716</v>
          </cell>
          <cell r="S57">
            <v>136</v>
          </cell>
          <cell r="T57">
            <v>111</v>
          </cell>
          <cell r="U57">
            <v>75</v>
          </cell>
          <cell r="V57">
            <v>0</v>
          </cell>
          <cell r="W57">
            <v>144</v>
          </cell>
          <cell r="X57">
            <v>12</v>
          </cell>
          <cell r="Y57">
            <v>240</v>
          </cell>
          <cell r="Z57">
            <v>0</v>
          </cell>
          <cell r="AA57">
            <v>48</v>
          </cell>
          <cell r="AB57">
            <v>1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1233</v>
          </cell>
          <cell r="D58">
            <v>46</v>
          </cell>
          <cell r="E58">
            <v>551</v>
          </cell>
          <cell r="F58">
            <v>699</v>
          </cell>
          <cell r="G58">
            <v>1</v>
          </cell>
          <cell r="H58">
            <v>120</v>
          </cell>
          <cell r="I58">
            <v>572</v>
          </cell>
          <cell r="J58">
            <v>-21</v>
          </cell>
          <cell r="K58">
            <v>240</v>
          </cell>
          <cell r="O58">
            <v>110.2</v>
          </cell>
          <cell r="P58">
            <v>420</v>
          </cell>
          <cell r="Q58">
            <v>12.332123411978221</v>
          </cell>
          <cell r="R58">
            <v>6.3430127041742281</v>
          </cell>
          <cell r="S58">
            <v>160</v>
          </cell>
          <cell r="T58">
            <v>106.8</v>
          </cell>
          <cell r="U58">
            <v>114</v>
          </cell>
          <cell r="V58">
            <v>0</v>
          </cell>
          <cell r="W58">
            <v>84</v>
          </cell>
          <cell r="X58">
            <v>12</v>
          </cell>
          <cell r="Y58">
            <v>420</v>
          </cell>
          <cell r="Z58">
            <v>0</v>
          </cell>
          <cell r="AA58">
            <v>84</v>
          </cell>
          <cell r="AB58">
            <v>1</v>
          </cell>
        </row>
        <row r="59">
          <cell r="A59" t="str">
            <v>Пельмени Сочные сфера 0,8 кг ТМ Стародворье  ПОКОМ</v>
          </cell>
          <cell r="B59" t="str">
            <v>шт</v>
          </cell>
          <cell r="C59">
            <v>160</v>
          </cell>
          <cell r="D59">
            <v>228</v>
          </cell>
          <cell r="E59">
            <v>66</v>
          </cell>
          <cell r="F59">
            <v>190</v>
          </cell>
          <cell r="G59">
            <v>1</v>
          </cell>
          <cell r="H59" t="e">
            <v>#N/A</v>
          </cell>
          <cell r="I59">
            <v>66</v>
          </cell>
          <cell r="J59">
            <v>0</v>
          </cell>
          <cell r="K59">
            <v>0</v>
          </cell>
          <cell r="O59">
            <v>13.2</v>
          </cell>
          <cell r="Q59">
            <v>14.393939393939394</v>
          </cell>
          <cell r="R59">
            <v>14.393939393939394</v>
          </cell>
          <cell r="S59">
            <v>17.8</v>
          </cell>
          <cell r="T59">
            <v>20</v>
          </cell>
          <cell r="U59">
            <v>3</v>
          </cell>
          <cell r="V59">
            <v>0</v>
          </cell>
          <cell r="W59">
            <v>84</v>
          </cell>
          <cell r="X59">
            <v>12</v>
          </cell>
          <cell r="Y59">
            <v>0</v>
          </cell>
          <cell r="Z59">
            <v>0</v>
          </cell>
          <cell r="AA59">
            <v>0</v>
          </cell>
          <cell r="AB59">
            <v>0.8</v>
          </cell>
        </row>
        <row r="60">
          <cell r="A60" t="str">
            <v>Пельмени Татарские 0,4кг ТМ Особый рецепт  ПОКОМ</v>
          </cell>
          <cell r="B60" t="str">
            <v>шт</v>
          </cell>
          <cell r="C60">
            <v>379</v>
          </cell>
          <cell r="D60">
            <v>2</v>
          </cell>
          <cell r="E60">
            <v>104</v>
          </cell>
          <cell r="F60">
            <v>275</v>
          </cell>
          <cell r="G60" t="str">
            <v>ноа</v>
          </cell>
          <cell r="H60" t="e">
            <v>#N/A</v>
          </cell>
          <cell r="I60">
            <v>106</v>
          </cell>
          <cell r="J60">
            <v>-2</v>
          </cell>
          <cell r="K60">
            <v>0</v>
          </cell>
          <cell r="O60">
            <v>20.8</v>
          </cell>
          <cell r="Q60">
            <v>13.221153846153845</v>
          </cell>
          <cell r="R60">
            <v>13.221153846153845</v>
          </cell>
          <cell r="S60">
            <v>23.4</v>
          </cell>
          <cell r="T60">
            <v>14.4</v>
          </cell>
          <cell r="U60">
            <v>30</v>
          </cell>
          <cell r="V60">
            <v>0</v>
          </cell>
          <cell r="W60">
            <v>84</v>
          </cell>
          <cell r="X60">
            <v>12</v>
          </cell>
          <cell r="Y60">
            <v>0</v>
          </cell>
          <cell r="Z60" t="str">
            <v>увел</v>
          </cell>
          <cell r="AA60">
            <v>0</v>
          </cell>
          <cell r="AB60">
            <v>0.4</v>
          </cell>
        </row>
        <row r="61">
          <cell r="A61" t="str">
            <v>Пирожки с мясом 0,3кг ТМ Зареченские  ПОКОМ</v>
          </cell>
          <cell r="B61" t="str">
            <v>шт</v>
          </cell>
          <cell r="C61">
            <v>289</v>
          </cell>
          <cell r="D61">
            <v>8</v>
          </cell>
          <cell r="E61">
            <v>11</v>
          </cell>
          <cell r="F61">
            <v>285</v>
          </cell>
          <cell r="G61" t="str">
            <v>нов</v>
          </cell>
          <cell r="H61" t="e">
            <v>#N/A</v>
          </cell>
          <cell r="I61">
            <v>15</v>
          </cell>
          <cell r="J61">
            <v>-4</v>
          </cell>
          <cell r="K61">
            <v>0</v>
          </cell>
          <cell r="O61">
            <v>2.2000000000000002</v>
          </cell>
          <cell r="Q61">
            <v>129.54545454545453</v>
          </cell>
          <cell r="R61">
            <v>129.54545454545453</v>
          </cell>
          <cell r="S61">
            <v>3.2</v>
          </cell>
          <cell r="T61">
            <v>13</v>
          </cell>
          <cell r="U61">
            <v>1</v>
          </cell>
          <cell r="V61">
            <v>0</v>
          </cell>
          <cell r="W61">
            <v>234</v>
          </cell>
          <cell r="X61">
            <v>18</v>
          </cell>
          <cell r="Y61">
            <v>0</v>
          </cell>
          <cell r="Z61" t="str">
            <v>увел</v>
          </cell>
          <cell r="AA61">
            <v>0</v>
          </cell>
          <cell r="AB61">
            <v>0.3</v>
          </cell>
        </row>
        <row r="62">
          <cell r="A62" t="str">
            <v>Пирожки с мясом 3,7кг ВЕС ТМ Зареченские  ПОКОМ</v>
          </cell>
          <cell r="B62" t="str">
            <v>кг</v>
          </cell>
          <cell r="C62">
            <v>140.6</v>
          </cell>
          <cell r="D62">
            <v>555</v>
          </cell>
          <cell r="E62">
            <v>192.4</v>
          </cell>
          <cell r="F62">
            <v>484.7</v>
          </cell>
          <cell r="G62" t="str">
            <v>рот</v>
          </cell>
          <cell r="H62" t="e">
            <v>#N/A</v>
          </cell>
          <cell r="I62">
            <v>207.2</v>
          </cell>
          <cell r="J62">
            <v>-14.799999999999983</v>
          </cell>
          <cell r="K62">
            <v>0</v>
          </cell>
          <cell r="O62">
            <v>38.480000000000004</v>
          </cell>
          <cell r="Q62">
            <v>12.596153846153845</v>
          </cell>
          <cell r="R62">
            <v>12.596153846153845</v>
          </cell>
          <cell r="S62">
            <v>0</v>
          </cell>
          <cell r="T62">
            <v>58.46</v>
          </cell>
          <cell r="U62">
            <v>66.599999999999994</v>
          </cell>
          <cell r="V62">
            <v>0</v>
          </cell>
          <cell r="W62">
            <v>126</v>
          </cell>
          <cell r="X62">
            <v>14</v>
          </cell>
          <cell r="Y62">
            <v>0</v>
          </cell>
          <cell r="Z62" t="e">
            <v>#N/A</v>
          </cell>
          <cell r="AA62">
            <v>0</v>
          </cell>
          <cell r="AB62">
            <v>1</v>
          </cell>
        </row>
        <row r="63">
          <cell r="A63" t="str">
            <v>Пирожки с мясом, картофелем и грибами 0,3кг ТМ Зареченские  ПОКОМ</v>
          </cell>
          <cell r="B63" t="str">
            <v>шт</v>
          </cell>
          <cell r="C63">
            <v>262</v>
          </cell>
          <cell r="D63">
            <v>7</v>
          </cell>
          <cell r="E63">
            <v>8</v>
          </cell>
          <cell r="F63">
            <v>258</v>
          </cell>
          <cell r="G63">
            <v>0</v>
          </cell>
          <cell r="H63">
            <v>0</v>
          </cell>
          <cell r="I63">
            <v>11</v>
          </cell>
          <cell r="J63">
            <v>-3</v>
          </cell>
          <cell r="K63">
            <v>0</v>
          </cell>
          <cell r="O63">
            <v>1.6</v>
          </cell>
          <cell r="Q63">
            <v>161.25</v>
          </cell>
          <cell r="R63">
            <v>161.25</v>
          </cell>
          <cell r="S63">
            <v>0</v>
          </cell>
          <cell r="T63">
            <v>6.6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увел</v>
          </cell>
          <cell r="AA63">
            <v>0</v>
          </cell>
          <cell r="AB63">
            <v>0</v>
          </cell>
        </row>
        <row r="64">
          <cell r="A64" t="str">
            <v>Пирожки с яблоком и грушей 0,3кг ТМ Зареченские  ПОКОМ</v>
          </cell>
          <cell r="B64" t="str">
            <v>шт</v>
          </cell>
          <cell r="C64">
            <v>53</v>
          </cell>
          <cell r="D64">
            <v>1</v>
          </cell>
          <cell r="E64">
            <v>5</v>
          </cell>
          <cell r="F64">
            <v>48</v>
          </cell>
          <cell r="G64" t="str">
            <v>в30,05</v>
          </cell>
          <cell r="H64" t="e">
            <v>#N/A</v>
          </cell>
          <cell r="I64">
            <v>6</v>
          </cell>
          <cell r="J64">
            <v>-1</v>
          </cell>
          <cell r="K64">
            <v>0</v>
          </cell>
          <cell r="O64">
            <v>1</v>
          </cell>
          <cell r="Q64">
            <v>48</v>
          </cell>
          <cell r="R64">
            <v>48</v>
          </cell>
          <cell r="S64">
            <v>0.6</v>
          </cell>
          <cell r="T64">
            <v>3.8</v>
          </cell>
          <cell r="U64">
            <v>0</v>
          </cell>
          <cell r="V64">
            <v>0</v>
          </cell>
          <cell r="W64">
            <v>234</v>
          </cell>
          <cell r="X64">
            <v>18</v>
          </cell>
          <cell r="Y64">
            <v>0</v>
          </cell>
          <cell r="Z64" t="str">
            <v>вывод</v>
          </cell>
          <cell r="AA64">
            <v>0</v>
          </cell>
          <cell r="AB64">
            <v>0</v>
          </cell>
        </row>
        <row r="65">
          <cell r="A65" t="str">
            <v>Пирожки с яблоком и грушей ВЕС ТМ Зареченские  ПОКОМ</v>
          </cell>
          <cell r="B65" t="str">
            <v>кг</v>
          </cell>
          <cell r="D65">
            <v>107.3</v>
          </cell>
          <cell r="E65">
            <v>3.7</v>
          </cell>
          <cell r="F65">
            <v>99.9</v>
          </cell>
          <cell r="G65" t="str">
            <v>рот3</v>
          </cell>
          <cell r="H65" t="e">
            <v>#N/A</v>
          </cell>
          <cell r="I65">
            <v>7.4</v>
          </cell>
          <cell r="J65">
            <v>-3.7</v>
          </cell>
          <cell r="K65">
            <v>0</v>
          </cell>
          <cell r="O65">
            <v>0.74</v>
          </cell>
          <cell r="Q65">
            <v>135</v>
          </cell>
          <cell r="R65">
            <v>135</v>
          </cell>
          <cell r="S65">
            <v>0</v>
          </cell>
          <cell r="T65">
            <v>0</v>
          </cell>
          <cell r="U65">
            <v>3.7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увел</v>
          </cell>
          <cell r="AA65">
            <v>0</v>
          </cell>
          <cell r="AB65">
            <v>1</v>
          </cell>
        </row>
        <row r="66">
          <cell r="A66" t="str">
            <v>Смак-мени с картофелем и сочной грудинкой 1кг ТМ Зареченские ПОКОМ</v>
          </cell>
          <cell r="B66" t="str">
            <v>шт</v>
          </cell>
          <cell r="C66">
            <v>7</v>
          </cell>
          <cell r="E66">
            <v>3</v>
          </cell>
          <cell r="F66">
            <v>4</v>
          </cell>
          <cell r="G66">
            <v>0</v>
          </cell>
          <cell r="H66">
            <v>0</v>
          </cell>
          <cell r="I66">
            <v>5</v>
          </cell>
          <cell r="J66">
            <v>-2</v>
          </cell>
          <cell r="K66">
            <v>0</v>
          </cell>
          <cell r="O66">
            <v>0.6</v>
          </cell>
          <cell r="Q66">
            <v>6.666666666666667</v>
          </cell>
          <cell r="R66">
            <v>6.666666666666667</v>
          </cell>
          <cell r="S66">
            <v>0</v>
          </cell>
          <cell r="T66">
            <v>0</v>
          </cell>
          <cell r="U66">
            <v>3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увел</v>
          </cell>
          <cell r="AA66">
            <v>0</v>
          </cell>
          <cell r="AB66">
            <v>0</v>
          </cell>
        </row>
        <row r="67">
          <cell r="A67" t="str">
            <v>Смаколадьи с яблоком и грушей ТМ Зареченские,0,9 кг ПОКОМ</v>
          </cell>
          <cell r="B67" t="str">
            <v>шт</v>
          </cell>
          <cell r="C67">
            <v>7.6</v>
          </cell>
          <cell r="E67">
            <v>0</v>
          </cell>
          <cell r="F67">
            <v>7.6</v>
          </cell>
          <cell r="G67" t="str">
            <v>в30,05</v>
          </cell>
          <cell r="H67" t="e">
            <v>#N/A</v>
          </cell>
          <cell r="I67">
            <v>0</v>
          </cell>
          <cell r="J67">
            <v>0</v>
          </cell>
          <cell r="K67">
            <v>0</v>
          </cell>
          <cell r="O67">
            <v>0</v>
          </cell>
          <cell r="Q67" t="e">
            <v>#DIV/0!</v>
          </cell>
          <cell r="R67" t="e">
            <v>#DIV/0!</v>
          </cell>
          <cell r="S67">
            <v>0.2</v>
          </cell>
          <cell r="T67">
            <v>1.6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вывод</v>
          </cell>
          <cell r="AA67">
            <v>0</v>
          </cell>
          <cell r="AB67">
            <v>0</v>
          </cell>
        </row>
        <row r="68">
          <cell r="A68" t="str">
            <v>Смаколадьи спелое яблоко 0,8кг ТМ Зареченские  ПОКОМ</v>
          </cell>
          <cell r="B68" t="str">
            <v>шт</v>
          </cell>
          <cell r="C68">
            <v>5</v>
          </cell>
          <cell r="E68">
            <v>0</v>
          </cell>
          <cell r="F68">
            <v>5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O68">
            <v>0</v>
          </cell>
          <cell r="Q68" t="e">
            <v>#DIV/0!</v>
          </cell>
          <cell r="R68" t="e">
            <v>#DIV/0!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увел</v>
          </cell>
          <cell r="AA68">
            <v>0</v>
          </cell>
          <cell r="AB68">
            <v>0</v>
          </cell>
        </row>
        <row r="69">
          <cell r="A69" t="str">
            <v>Сосисоны в темпуре ВЕС  ПОКОМ</v>
          </cell>
          <cell r="B69" t="str">
            <v>кг</v>
          </cell>
          <cell r="C69">
            <v>10.8</v>
          </cell>
          <cell r="D69">
            <v>37.799999999999997</v>
          </cell>
          <cell r="E69">
            <v>5.4</v>
          </cell>
          <cell r="F69">
            <v>41.4</v>
          </cell>
          <cell r="G69">
            <v>1</v>
          </cell>
          <cell r="H69" t="e">
            <v>#N/A</v>
          </cell>
          <cell r="I69">
            <v>7.2</v>
          </cell>
          <cell r="J69">
            <v>-1.7999999999999998</v>
          </cell>
          <cell r="K69">
            <v>0</v>
          </cell>
          <cell r="O69">
            <v>1.08</v>
          </cell>
          <cell r="Q69">
            <v>38.333333333333329</v>
          </cell>
          <cell r="R69">
            <v>38.333333333333329</v>
          </cell>
          <cell r="S69">
            <v>2.16</v>
          </cell>
          <cell r="T69">
            <v>5.4</v>
          </cell>
          <cell r="U69">
            <v>0</v>
          </cell>
          <cell r="V69">
            <v>0</v>
          </cell>
          <cell r="W69">
            <v>234</v>
          </cell>
          <cell r="X69">
            <v>18</v>
          </cell>
          <cell r="Y69">
            <v>0</v>
          </cell>
          <cell r="Z69" t="str">
            <v>увел</v>
          </cell>
          <cell r="AA69">
            <v>0</v>
          </cell>
          <cell r="AB69">
            <v>1</v>
          </cell>
        </row>
        <row r="70">
          <cell r="A70" t="str">
            <v>Сочный мегачебурек ТМ Зареченские ВЕС ПОКОМ</v>
          </cell>
          <cell r="B70" t="str">
            <v>кг</v>
          </cell>
          <cell r="C70">
            <v>414.71</v>
          </cell>
          <cell r="D70">
            <v>210.48</v>
          </cell>
          <cell r="E70">
            <v>217.46</v>
          </cell>
          <cell r="F70">
            <v>387.56599999999997</v>
          </cell>
          <cell r="G70">
            <v>0</v>
          </cell>
          <cell r="H70" t="e">
            <v>#N/A</v>
          </cell>
          <cell r="I70">
            <v>228.42099999999999</v>
          </cell>
          <cell r="J70">
            <v>-10.960999999999984</v>
          </cell>
          <cell r="K70">
            <v>32</v>
          </cell>
          <cell r="O70">
            <v>43.492000000000004</v>
          </cell>
          <cell r="P70">
            <v>108</v>
          </cell>
          <cell r="Q70">
            <v>12.130184861583739</v>
          </cell>
          <cell r="R70">
            <v>8.911202060148991</v>
          </cell>
          <cell r="S70">
            <v>61.844000000000008</v>
          </cell>
          <cell r="T70">
            <v>54.167999999999992</v>
          </cell>
          <cell r="U70">
            <v>58.24</v>
          </cell>
          <cell r="V70">
            <v>0</v>
          </cell>
          <cell r="W70">
            <v>126</v>
          </cell>
          <cell r="X70">
            <v>14</v>
          </cell>
          <cell r="Y70">
            <v>108</v>
          </cell>
          <cell r="Z70" t="e">
            <v>#N/A</v>
          </cell>
          <cell r="AA70">
            <v>48.214285714285708</v>
          </cell>
          <cell r="AB70">
            <v>1</v>
          </cell>
        </row>
        <row r="71">
          <cell r="A71" t="str">
            <v>Хинкали Классические ТМ Зареченские ВЕС ПОКОМ</v>
          </cell>
          <cell r="B71" t="str">
            <v>кг</v>
          </cell>
          <cell r="C71">
            <v>180</v>
          </cell>
          <cell r="E71">
            <v>70</v>
          </cell>
          <cell r="F71">
            <v>110</v>
          </cell>
          <cell r="G71">
            <v>1</v>
          </cell>
          <cell r="H71">
            <v>180</v>
          </cell>
          <cell r="I71">
            <v>70</v>
          </cell>
          <cell r="J71">
            <v>0</v>
          </cell>
          <cell r="K71">
            <v>0</v>
          </cell>
          <cell r="O71">
            <v>14</v>
          </cell>
          <cell r="P71">
            <v>60</v>
          </cell>
          <cell r="Q71">
            <v>12.142857142857142</v>
          </cell>
          <cell r="R71">
            <v>7.8571428571428568</v>
          </cell>
          <cell r="S71">
            <v>21</v>
          </cell>
          <cell r="T71">
            <v>13</v>
          </cell>
          <cell r="U71">
            <v>10</v>
          </cell>
          <cell r="V71">
            <v>0</v>
          </cell>
          <cell r="W71">
            <v>144</v>
          </cell>
          <cell r="X71">
            <v>12</v>
          </cell>
          <cell r="Y71">
            <v>60</v>
          </cell>
          <cell r="Z71" t="e">
            <v>#N/A</v>
          </cell>
          <cell r="AA71">
            <v>12</v>
          </cell>
          <cell r="AB71">
            <v>1</v>
          </cell>
        </row>
        <row r="72">
          <cell r="A72" t="str">
            <v>Хотстеры с сыром 0,25кг ТМ Горячая штучка  ПОКОМ</v>
          </cell>
          <cell r="B72" t="str">
            <v>шт</v>
          </cell>
          <cell r="C72">
            <v>255</v>
          </cell>
          <cell r="D72">
            <v>697</v>
          </cell>
          <cell r="E72">
            <v>325</v>
          </cell>
          <cell r="F72">
            <v>618</v>
          </cell>
          <cell r="G72" t="str">
            <v>нов</v>
          </cell>
          <cell r="H72" t="e">
            <v>#N/A</v>
          </cell>
          <cell r="I72">
            <v>324</v>
          </cell>
          <cell r="J72">
            <v>1</v>
          </cell>
          <cell r="K72">
            <v>0</v>
          </cell>
          <cell r="O72">
            <v>65</v>
          </cell>
          <cell r="P72">
            <v>170</v>
          </cell>
          <cell r="Q72">
            <v>12.123076923076923</v>
          </cell>
          <cell r="R72">
            <v>9.5076923076923077</v>
          </cell>
          <cell r="S72">
            <v>63.8</v>
          </cell>
          <cell r="T72">
            <v>78.2</v>
          </cell>
          <cell r="U72">
            <v>95</v>
          </cell>
          <cell r="V72">
            <v>0</v>
          </cell>
          <cell r="W72">
            <v>70</v>
          </cell>
          <cell r="X72">
            <v>14</v>
          </cell>
          <cell r="Y72">
            <v>170</v>
          </cell>
          <cell r="Z72" t="e">
            <v>#N/A</v>
          </cell>
          <cell r="AA72">
            <v>14.166666666666666</v>
          </cell>
          <cell r="AB72">
            <v>0.25</v>
          </cell>
        </row>
        <row r="73">
          <cell r="A73" t="str">
            <v>Хотстеры ТМ Горячая штучка ТС Хотстеры 0,25 кг зам  ПОКОМ</v>
          </cell>
          <cell r="B73" t="str">
            <v>шт</v>
          </cell>
          <cell r="C73">
            <v>1876</v>
          </cell>
          <cell r="D73">
            <v>2761</v>
          </cell>
          <cell r="E73">
            <v>2593</v>
          </cell>
          <cell r="F73">
            <v>2000</v>
          </cell>
          <cell r="G73" t="str">
            <v>пуд,яб</v>
          </cell>
          <cell r="H73">
            <v>180</v>
          </cell>
          <cell r="I73">
            <v>2590</v>
          </cell>
          <cell r="J73">
            <v>3</v>
          </cell>
          <cell r="K73">
            <v>788</v>
          </cell>
          <cell r="O73">
            <v>278.60000000000002</v>
          </cell>
          <cell r="P73">
            <v>840</v>
          </cell>
          <cell r="Q73">
            <v>13.022254127781764</v>
          </cell>
          <cell r="R73">
            <v>7.1787508973438614</v>
          </cell>
          <cell r="S73">
            <v>314.2</v>
          </cell>
          <cell r="T73">
            <v>303.8</v>
          </cell>
          <cell r="U73">
            <v>197</v>
          </cell>
          <cell r="V73">
            <v>1200</v>
          </cell>
          <cell r="W73">
            <v>70</v>
          </cell>
          <cell r="X73">
            <v>14</v>
          </cell>
          <cell r="Y73">
            <v>840</v>
          </cell>
          <cell r="Z73">
            <v>0</v>
          </cell>
          <cell r="AA73">
            <v>70</v>
          </cell>
          <cell r="AB73">
            <v>0.25</v>
          </cell>
        </row>
        <row r="74">
          <cell r="A74" t="str">
            <v>Хрустящие крылышки острые к пиву ТМ Горячая штучка 0,3кг зам  ПОКОМ</v>
          </cell>
          <cell r="B74" t="str">
            <v>шт</v>
          </cell>
          <cell r="C74">
            <v>682</v>
          </cell>
          <cell r="D74">
            <v>559</v>
          </cell>
          <cell r="E74">
            <v>564</v>
          </cell>
          <cell r="F74">
            <v>627</v>
          </cell>
          <cell r="G74">
            <v>1</v>
          </cell>
          <cell r="H74">
            <v>180</v>
          </cell>
          <cell r="I74">
            <v>564</v>
          </cell>
          <cell r="J74">
            <v>0</v>
          </cell>
          <cell r="K74">
            <v>500</v>
          </cell>
          <cell r="O74">
            <v>112.8</v>
          </cell>
          <cell r="P74">
            <v>330</v>
          </cell>
          <cell r="Q74">
            <v>12.916666666666668</v>
          </cell>
          <cell r="R74">
            <v>5.5585106382978724</v>
          </cell>
          <cell r="S74">
            <v>103.8</v>
          </cell>
          <cell r="T74">
            <v>103</v>
          </cell>
          <cell r="U74">
            <v>77</v>
          </cell>
          <cell r="V74">
            <v>0</v>
          </cell>
          <cell r="W74">
            <v>70</v>
          </cell>
          <cell r="X74">
            <v>14</v>
          </cell>
          <cell r="Y74">
            <v>330</v>
          </cell>
          <cell r="Z74">
            <v>0</v>
          </cell>
          <cell r="AA74">
            <v>27.5</v>
          </cell>
          <cell r="AB74">
            <v>0.3</v>
          </cell>
        </row>
        <row r="75">
          <cell r="A75" t="str">
            <v>Хрустящие крылышки ТМ Горячая штучка 0,3 кг зам  ПОКОМ</v>
          </cell>
          <cell r="B75" t="str">
            <v>шт</v>
          </cell>
          <cell r="C75">
            <v>673</v>
          </cell>
          <cell r="D75">
            <v>741</v>
          </cell>
          <cell r="E75">
            <v>547</v>
          </cell>
          <cell r="F75">
            <v>806</v>
          </cell>
          <cell r="G75">
            <v>1</v>
          </cell>
          <cell r="H75">
            <v>180</v>
          </cell>
          <cell r="I75">
            <v>553</v>
          </cell>
          <cell r="J75">
            <v>-6</v>
          </cell>
          <cell r="K75">
            <v>330</v>
          </cell>
          <cell r="O75">
            <v>109.4</v>
          </cell>
          <cell r="P75">
            <v>170</v>
          </cell>
          <cell r="Q75">
            <v>11.937842778793417</v>
          </cell>
          <cell r="R75">
            <v>7.3674588665447898</v>
          </cell>
          <cell r="S75">
            <v>107</v>
          </cell>
          <cell r="T75">
            <v>114.6</v>
          </cell>
          <cell r="U75">
            <v>80</v>
          </cell>
          <cell r="V75">
            <v>0</v>
          </cell>
          <cell r="W75">
            <v>70</v>
          </cell>
          <cell r="X75">
            <v>14</v>
          </cell>
          <cell r="Y75">
            <v>170</v>
          </cell>
          <cell r="Z75">
            <v>0</v>
          </cell>
          <cell r="AA75">
            <v>14.166666666666666</v>
          </cell>
          <cell r="AB75">
            <v>0.3</v>
          </cell>
        </row>
        <row r="76">
          <cell r="A76" t="str">
            <v>Хрустящие крылышки ТМ Зареченские ТС Зареченские продукты. ВЕС ПОКОМ</v>
          </cell>
          <cell r="B76" t="str">
            <v>кг</v>
          </cell>
          <cell r="C76">
            <v>122.28</v>
          </cell>
          <cell r="D76">
            <v>5.4</v>
          </cell>
          <cell r="E76">
            <v>32.4</v>
          </cell>
          <cell r="F76">
            <v>91.68</v>
          </cell>
          <cell r="G76" t="str">
            <v>нов</v>
          </cell>
          <cell r="H76" t="e">
            <v>#N/A</v>
          </cell>
          <cell r="I76">
            <v>31.2</v>
          </cell>
          <cell r="J76">
            <v>1.1999999999999993</v>
          </cell>
          <cell r="K76">
            <v>0</v>
          </cell>
          <cell r="O76">
            <v>6.4799999999999995</v>
          </cell>
          <cell r="Q76">
            <v>14.148148148148151</v>
          </cell>
          <cell r="R76">
            <v>14.148148148148151</v>
          </cell>
          <cell r="S76">
            <v>2.52</v>
          </cell>
          <cell r="T76">
            <v>4.32</v>
          </cell>
          <cell r="U76">
            <v>7.2</v>
          </cell>
          <cell r="V76">
            <v>0</v>
          </cell>
          <cell r="W76">
            <v>234</v>
          </cell>
          <cell r="X76">
            <v>18</v>
          </cell>
          <cell r="Y76">
            <v>0</v>
          </cell>
          <cell r="Z76" t="str">
            <v>увел</v>
          </cell>
          <cell r="AA76">
            <v>0</v>
          </cell>
          <cell r="AB76">
            <v>1</v>
          </cell>
        </row>
        <row r="77">
          <cell r="A77" t="str">
            <v>Чебупай сочное яблоко ТМ Горячая штучка 0,2 кг зам.  ПОКОМ</v>
          </cell>
          <cell r="B77" t="str">
            <v>шт</v>
          </cell>
          <cell r="C77">
            <v>213</v>
          </cell>
          <cell r="D77">
            <v>188</v>
          </cell>
          <cell r="E77">
            <v>190</v>
          </cell>
          <cell r="F77">
            <v>197</v>
          </cell>
          <cell r="G77">
            <v>1</v>
          </cell>
          <cell r="H77">
            <v>365</v>
          </cell>
          <cell r="I77">
            <v>195</v>
          </cell>
          <cell r="J77">
            <v>-5</v>
          </cell>
          <cell r="K77">
            <v>180</v>
          </cell>
          <cell r="O77">
            <v>38</v>
          </cell>
          <cell r="P77">
            <v>120</v>
          </cell>
          <cell r="Q77">
            <v>13.078947368421053</v>
          </cell>
          <cell r="R77">
            <v>5.1842105263157894</v>
          </cell>
          <cell r="S77">
            <v>35</v>
          </cell>
          <cell r="T77">
            <v>32</v>
          </cell>
          <cell r="U77">
            <v>23</v>
          </cell>
          <cell r="V77">
            <v>0</v>
          </cell>
          <cell r="W77">
            <v>130</v>
          </cell>
          <cell r="X77">
            <v>10</v>
          </cell>
          <cell r="Y77">
            <v>120</v>
          </cell>
          <cell r="Z77">
            <v>0</v>
          </cell>
          <cell r="AA77">
            <v>20</v>
          </cell>
          <cell r="AB77">
            <v>0.2</v>
          </cell>
        </row>
        <row r="78">
          <cell r="A78" t="str">
            <v>Чебупай спелая вишня ТМ Горячая штучка 0,2 кг зам.  ПОКОМ</v>
          </cell>
          <cell r="B78" t="str">
            <v>шт</v>
          </cell>
          <cell r="C78">
            <v>188</v>
          </cell>
          <cell r="D78">
            <v>561</v>
          </cell>
          <cell r="E78">
            <v>292</v>
          </cell>
          <cell r="F78">
            <v>437</v>
          </cell>
          <cell r="G78">
            <v>1</v>
          </cell>
          <cell r="H78">
            <v>365</v>
          </cell>
          <cell r="I78">
            <v>309</v>
          </cell>
          <cell r="J78">
            <v>-17</v>
          </cell>
          <cell r="K78">
            <v>120</v>
          </cell>
          <cell r="O78">
            <v>58.4</v>
          </cell>
          <cell r="P78">
            <v>180</v>
          </cell>
          <cell r="Q78">
            <v>12.61986301369863</v>
          </cell>
          <cell r="R78">
            <v>7.4828767123287676</v>
          </cell>
          <cell r="S78">
            <v>49</v>
          </cell>
          <cell r="T78">
            <v>63.8</v>
          </cell>
          <cell r="U78">
            <v>48</v>
          </cell>
          <cell r="V78">
            <v>0</v>
          </cell>
          <cell r="W78">
            <v>130</v>
          </cell>
          <cell r="X78">
            <v>10</v>
          </cell>
          <cell r="Y78">
            <v>180</v>
          </cell>
          <cell r="Z78">
            <v>0</v>
          </cell>
          <cell r="AA78">
            <v>30</v>
          </cell>
          <cell r="AB78">
            <v>0.2</v>
          </cell>
        </row>
        <row r="79">
          <cell r="A79" t="str">
            <v>Чебупели Курочка гриль ТМ Горячая штучка, 0,3 кг зам  ПОКОМ</v>
          </cell>
          <cell r="B79" t="str">
            <v>шт</v>
          </cell>
          <cell r="C79">
            <v>366</v>
          </cell>
          <cell r="D79">
            <v>228</v>
          </cell>
          <cell r="E79">
            <v>302</v>
          </cell>
          <cell r="F79">
            <v>263</v>
          </cell>
          <cell r="G79">
            <v>1</v>
          </cell>
          <cell r="H79">
            <v>180</v>
          </cell>
          <cell r="I79">
            <v>321</v>
          </cell>
          <cell r="J79">
            <v>-19</v>
          </cell>
          <cell r="K79">
            <v>390</v>
          </cell>
          <cell r="O79">
            <v>60.4</v>
          </cell>
          <cell r="P79">
            <v>200</v>
          </cell>
          <cell r="Q79">
            <v>14.122516556291391</v>
          </cell>
          <cell r="R79">
            <v>4.3543046357615891</v>
          </cell>
          <cell r="S79">
            <v>57.4</v>
          </cell>
          <cell r="T79">
            <v>49.2</v>
          </cell>
          <cell r="U79">
            <v>63</v>
          </cell>
          <cell r="V79">
            <v>0</v>
          </cell>
          <cell r="W79">
            <v>70</v>
          </cell>
          <cell r="X79">
            <v>14</v>
          </cell>
          <cell r="Y79">
            <v>200</v>
          </cell>
          <cell r="Z79">
            <v>0</v>
          </cell>
          <cell r="AA79">
            <v>14.285714285714286</v>
          </cell>
          <cell r="AB79">
            <v>0.3</v>
          </cell>
        </row>
        <row r="80">
          <cell r="A80" t="str">
            <v>Чебупицца курочка по-итальянски Горячая штучка 0,25 кг зам  ПОКОМ</v>
          </cell>
          <cell r="B80" t="str">
            <v>шт</v>
          </cell>
          <cell r="C80">
            <v>2274</v>
          </cell>
          <cell r="D80">
            <v>4500</v>
          </cell>
          <cell r="E80">
            <v>3965</v>
          </cell>
          <cell r="F80">
            <v>2729</v>
          </cell>
          <cell r="G80">
            <v>1</v>
          </cell>
          <cell r="H80">
            <v>180</v>
          </cell>
          <cell r="I80">
            <v>4044</v>
          </cell>
          <cell r="J80">
            <v>-79</v>
          </cell>
          <cell r="K80">
            <v>100</v>
          </cell>
          <cell r="O80">
            <v>313</v>
          </cell>
          <cell r="P80">
            <v>1340</v>
          </cell>
          <cell r="Q80">
            <v>13.319488817891374</v>
          </cell>
          <cell r="R80">
            <v>8.7188498402555918</v>
          </cell>
          <cell r="S80">
            <v>386.2</v>
          </cell>
          <cell r="T80">
            <v>369.2</v>
          </cell>
          <cell r="U80">
            <v>466</v>
          </cell>
          <cell r="V80">
            <v>2400</v>
          </cell>
          <cell r="W80">
            <v>70</v>
          </cell>
          <cell r="X80">
            <v>14</v>
          </cell>
          <cell r="Y80">
            <v>1340</v>
          </cell>
          <cell r="Z80">
            <v>0</v>
          </cell>
          <cell r="AA80">
            <v>111.66666666666667</v>
          </cell>
          <cell r="AB80">
            <v>0.25</v>
          </cell>
        </row>
        <row r="81">
          <cell r="A81" t="str">
            <v>Чебупицца Пепперони ТМ Горячая штучка ТС Чебупицца 0.25кг зам  ПОКОМ</v>
          </cell>
          <cell r="B81" t="str">
            <v>шт</v>
          </cell>
          <cell r="C81">
            <v>3883</v>
          </cell>
          <cell r="D81">
            <v>8825</v>
          </cell>
          <cell r="E81">
            <v>7836</v>
          </cell>
          <cell r="F81">
            <v>4664</v>
          </cell>
          <cell r="G81">
            <v>1</v>
          </cell>
          <cell r="H81">
            <v>180</v>
          </cell>
          <cell r="I81">
            <v>7998</v>
          </cell>
          <cell r="J81">
            <v>-162</v>
          </cell>
          <cell r="K81">
            <v>1300</v>
          </cell>
          <cell r="O81">
            <v>607.20000000000005</v>
          </cell>
          <cell r="P81">
            <v>2010</v>
          </cell>
          <cell r="Q81">
            <v>13.132411067193676</v>
          </cell>
          <cell r="R81">
            <v>7.6811594202898545</v>
          </cell>
          <cell r="S81">
            <v>676</v>
          </cell>
          <cell r="T81">
            <v>676.6</v>
          </cell>
          <cell r="U81">
            <v>512</v>
          </cell>
          <cell r="V81">
            <v>4800</v>
          </cell>
          <cell r="W81">
            <v>70</v>
          </cell>
          <cell r="X81">
            <v>14</v>
          </cell>
          <cell r="Y81">
            <v>2010</v>
          </cell>
          <cell r="Z81" t="str">
            <v>апр яб</v>
          </cell>
          <cell r="AA81">
            <v>167.5</v>
          </cell>
          <cell r="AB81">
            <v>0.25</v>
          </cell>
        </row>
        <row r="82">
          <cell r="A82" t="str">
            <v>Чебуреки Мясные вес 2,7 кг ТМ Зареченские ВЕС ПОКОМ</v>
          </cell>
          <cell r="B82" t="str">
            <v>кг</v>
          </cell>
          <cell r="C82">
            <v>51.8</v>
          </cell>
          <cell r="D82">
            <v>2.7</v>
          </cell>
          <cell r="E82">
            <v>13.5</v>
          </cell>
          <cell r="F82">
            <v>41</v>
          </cell>
          <cell r="G82">
            <v>1</v>
          </cell>
          <cell r="H82" t="e">
            <v>#N/A</v>
          </cell>
          <cell r="I82">
            <v>18.899999999999999</v>
          </cell>
          <cell r="J82">
            <v>-5.3999999999999986</v>
          </cell>
          <cell r="K82">
            <v>0</v>
          </cell>
          <cell r="O82">
            <v>2.7</v>
          </cell>
          <cell r="Q82">
            <v>15.185185185185183</v>
          </cell>
          <cell r="R82">
            <v>15.185185185185183</v>
          </cell>
          <cell r="S82">
            <v>4.32</v>
          </cell>
          <cell r="T82">
            <v>4.32</v>
          </cell>
          <cell r="U82">
            <v>0</v>
          </cell>
          <cell r="V82">
            <v>0</v>
          </cell>
          <cell r="W82">
            <v>126</v>
          </cell>
          <cell r="X82">
            <v>14</v>
          </cell>
          <cell r="Y82">
            <v>0</v>
          </cell>
          <cell r="Z82" t="e">
            <v>#N/A</v>
          </cell>
          <cell r="AA82">
            <v>0</v>
          </cell>
          <cell r="AB82">
            <v>1</v>
          </cell>
        </row>
        <row r="83">
          <cell r="A83" t="str">
            <v>Чебуреки сочные ВЕС ТМ Зареченские  ПОКОМ</v>
          </cell>
          <cell r="B83" t="str">
            <v>кг</v>
          </cell>
          <cell r="C83">
            <v>731.39</v>
          </cell>
          <cell r="D83">
            <v>381</v>
          </cell>
          <cell r="E83">
            <v>420</v>
          </cell>
          <cell r="F83">
            <v>672.39</v>
          </cell>
          <cell r="G83">
            <v>1</v>
          </cell>
          <cell r="H83" t="e">
            <v>#N/A</v>
          </cell>
          <cell r="I83">
            <v>435.01100000000002</v>
          </cell>
          <cell r="J83">
            <v>-15.011000000000024</v>
          </cell>
          <cell r="K83">
            <v>120</v>
          </cell>
          <cell r="O83">
            <v>84</v>
          </cell>
          <cell r="P83">
            <v>360</v>
          </cell>
          <cell r="Q83">
            <v>13.71892857142857</v>
          </cell>
          <cell r="R83">
            <v>8.0046428571428567</v>
          </cell>
          <cell r="S83">
            <v>104.2</v>
          </cell>
          <cell r="T83">
            <v>82.2</v>
          </cell>
          <cell r="U83">
            <v>70</v>
          </cell>
          <cell r="V83">
            <v>0</v>
          </cell>
          <cell r="W83">
            <v>84</v>
          </cell>
          <cell r="X83">
            <v>12</v>
          </cell>
          <cell r="Y83">
            <v>360</v>
          </cell>
          <cell r="Z83" t="e">
            <v>#N/A</v>
          </cell>
          <cell r="AA83">
            <v>72</v>
          </cell>
          <cell r="AB8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29.08.2024 - 04.09.2024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2.65</v>
          </cell>
          <cell r="F7">
            <v>605.47799999999995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6.7</v>
          </cell>
          <cell r="F8">
            <v>624.66899999999998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</v>
          </cell>
          <cell r="F9">
            <v>1608.64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</v>
          </cell>
          <cell r="F10">
            <v>206.804</v>
          </cell>
        </row>
        <row r="11">
          <cell r="A11" t="str">
            <v xml:space="preserve"> 022  Колбаса Вязанка со шпиком, вектор 0,5кг, ПОКОМ</v>
          </cell>
          <cell r="F11">
            <v>315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397</v>
          </cell>
          <cell r="F12">
            <v>3244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2658</v>
          </cell>
          <cell r="F13">
            <v>5909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2786</v>
          </cell>
          <cell r="F14">
            <v>6976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286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</v>
          </cell>
          <cell r="F16">
            <v>86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358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6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10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438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13</v>
          </cell>
          <cell r="F21">
            <v>1595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36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17</v>
          </cell>
          <cell r="F23">
            <v>862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401</v>
          </cell>
          <cell r="F24">
            <v>691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60</v>
          </cell>
          <cell r="F25">
            <v>582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13</v>
          </cell>
          <cell r="F26">
            <v>988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9.5500000000000007</v>
          </cell>
          <cell r="F27">
            <v>568.721</v>
          </cell>
        </row>
        <row r="28">
          <cell r="A28" t="str">
            <v xml:space="preserve"> 201  Ветчина Нежная ТМ Особый рецепт, (2,5кг), ПОКОМ</v>
          </cell>
          <cell r="D28">
            <v>70.001999999999995</v>
          </cell>
          <cell r="F28">
            <v>5759.9949999999999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4</v>
          </cell>
          <cell r="F29">
            <v>414.24200000000002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F30">
            <v>3.2</v>
          </cell>
        </row>
        <row r="31">
          <cell r="A31" t="str">
            <v xml:space="preserve"> 225  Колбаса Дугушка со шпиком, ВЕС, ТМ Стародворье   ПОКОМ</v>
          </cell>
          <cell r="F31">
            <v>0.85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2.4</v>
          </cell>
          <cell r="F32">
            <v>624.28899999999999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4.8</v>
          </cell>
          <cell r="F33">
            <v>327.27600000000001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5.2</v>
          </cell>
          <cell r="F34">
            <v>310.226</v>
          </cell>
        </row>
        <row r="35">
          <cell r="A35" t="str">
            <v xml:space="preserve"> 240  Колбаса Салями охотничья, ВЕС. ПОКОМ</v>
          </cell>
          <cell r="D35">
            <v>1.2</v>
          </cell>
          <cell r="F35">
            <v>27.14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1.6</v>
          </cell>
          <cell r="F36">
            <v>583.42700000000002</v>
          </cell>
        </row>
        <row r="37">
          <cell r="A37" t="str">
            <v xml:space="preserve"> 247  Сардельки Нежные, ВЕС.  ПОКОМ</v>
          </cell>
          <cell r="F37">
            <v>165.751</v>
          </cell>
        </row>
        <row r="38">
          <cell r="A38" t="str">
            <v xml:space="preserve"> 248  Сардельки Сочные ТМ Особый рецепт,   ПОКОМ</v>
          </cell>
          <cell r="D38">
            <v>1.3</v>
          </cell>
          <cell r="F38">
            <v>188.655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10.55</v>
          </cell>
          <cell r="F39">
            <v>1449.5640000000001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4</v>
          </cell>
          <cell r="F40">
            <v>143.55699999999999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2.7</v>
          </cell>
          <cell r="F41">
            <v>124.26</v>
          </cell>
        </row>
        <row r="42">
          <cell r="A42" t="str">
            <v xml:space="preserve"> 263  Шпикачки Стародворские, ВЕС.  ПОКОМ</v>
          </cell>
          <cell r="D42">
            <v>1.3</v>
          </cell>
          <cell r="F42">
            <v>114.905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</v>
          </cell>
          <cell r="F43">
            <v>248.18600000000001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236.73400000000001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1.4</v>
          </cell>
          <cell r="F45">
            <v>188.80099999999999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18</v>
          </cell>
          <cell r="F46">
            <v>1260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691</v>
          </cell>
          <cell r="F47">
            <v>3894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2305</v>
          </cell>
          <cell r="F48">
            <v>4952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2</v>
          </cell>
        </row>
        <row r="50">
          <cell r="A50" t="str">
            <v xml:space="preserve"> 283  Сосиски Сочинки, ВЕС, ТМ Стародворье ПОКОМ</v>
          </cell>
          <cell r="D50">
            <v>3.9</v>
          </cell>
          <cell r="F50">
            <v>588.13800000000003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40</v>
          </cell>
          <cell r="F51">
            <v>1102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24</v>
          </cell>
          <cell r="F52">
            <v>1616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4.7</v>
          </cell>
          <cell r="F53">
            <v>237.59700000000001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12</v>
          </cell>
          <cell r="F54">
            <v>2434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16</v>
          </cell>
          <cell r="F55">
            <v>3616</v>
          </cell>
        </row>
        <row r="56">
          <cell r="A56" t="str">
            <v xml:space="preserve"> 303  Колбаса Мясорубская ТМ Стародворье с рубленой грудинкой в/у 0,4 кг срез  ПОКОМ</v>
          </cell>
          <cell r="F56">
            <v>1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3.2</v>
          </cell>
          <cell r="F57">
            <v>117.14700000000001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3.2</v>
          </cell>
          <cell r="F58">
            <v>217.958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26</v>
          </cell>
          <cell r="F59">
            <v>1742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30</v>
          </cell>
          <cell r="F60">
            <v>2413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20</v>
          </cell>
          <cell r="F61">
            <v>1476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6.55</v>
          </cell>
          <cell r="F62">
            <v>485.53300000000002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11.75</v>
          </cell>
          <cell r="F63">
            <v>1004.393</v>
          </cell>
        </row>
        <row r="64">
          <cell r="A64" t="str">
            <v xml:space="preserve"> 316  Колбаса Нежная ТМ Зареченские ВЕС  ПОКОМ</v>
          </cell>
          <cell r="D64">
            <v>3.9</v>
          </cell>
          <cell r="F64">
            <v>130.50200000000001</v>
          </cell>
        </row>
        <row r="65">
          <cell r="A65" t="str">
            <v xml:space="preserve"> 317 Колбаса Сервелат Рижский ТМ Зареченские, ВЕС  ПОКОМ</v>
          </cell>
          <cell r="D65">
            <v>2.1</v>
          </cell>
          <cell r="F65">
            <v>40.551000000000002</v>
          </cell>
        </row>
        <row r="66">
          <cell r="A66" t="str">
            <v xml:space="preserve"> 318  Сосиски Датские ТМ Зареченские, ВЕС  ПОКОМ</v>
          </cell>
          <cell r="D66">
            <v>19.600000000000001</v>
          </cell>
          <cell r="F66">
            <v>2917.06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2022</v>
          </cell>
          <cell r="F67">
            <v>5698</v>
          </cell>
        </row>
        <row r="68">
          <cell r="A68" t="str">
            <v xml:space="preserve"> 320  Ветчина Нежная ТМ Зареченские,большой батон, ВЕС ПОКОМ</v>
          </cell>
          <cell r="D68">
            <v>1.3</v>
          </cell>
          <cell r="F68">
            <v>8.1</v>
          </cell>
        </row>
        <row r="69">
          <cell r="A69" t="str">
            <v xml:space="preserve"> 321  Колбаса Сервелат Пражский ТМ Зареченские, ВЕС ПОКОМ</v>
          </cell>
          <cell r="D69">
            <v>2.8</v>
          </cell>
          <cell r="F69">
            <v>14.651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1438</v>
          </cell>
          <cell r="F70">
            <v>4706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12</v>
          </cell>
          <cell r="F71">
            <v>1505</v>
          </cell>
        </row>
        <row r="72">
          <cell r="A72" t="str">
            <v xml:space="preserve"> 328  Сардельки Сочинки Стародворье ТМ  0,4 кг ПОКОМ</v>
          </cell>
          <cell r="D72">
            <v>4</v>
          </cell>
          <cell r="F72">
            <v>594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5</v>
          </cell>
          <cell r="F73">
            <v>460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6.65</v>
          </cell>
          <cell r="F74">
            <v>744.42600000000004</v>
          </cell>
        </row>
        <row r="75">
          <cell r="A75" t="str">
            <v xml:space="preserve"> 334  Паштет Любительский ТМ Стародворье ламистер 0,1 кг  ПОКОМ</v>
          </cell>
          <cell r="D75">
            <v>25</v>
          </cell>
          <cell r="F75">
            <v>609</v>
          </cell>
        </row>
        <row r="76">
          <cell r="A76" t="str">
            <v xml:space="preserve"> 335  Колбаса Сливушка ТМ Вязанка. ВЕС.  ПОКОМ </v>
          </cell>
          <cell r="D76">
            <v>2.65</v>
          </cell>
          <cell r="F76">
            <v>300.62900000000002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838</v>
          </cell>
          <cell r="F77">
            <v>3726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19</v>
          </cell>
          <cell r="F78">
            <v>2711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3.25</v>
          </cell>
          <cell r="F79">
            <v>455.35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9.65</v>
          </cell>
          <cell r="F80">
            <v>372.62200000000001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28.85</v>
          </cell>
          <cell r="F81">
            <v>701.37300000000005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6.45</v>
          </cell>
          <cell r="F82">
            <v>527.41499999999996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8</v>
          </cell>
          <cell r="F83">
            <v>221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6</v>
          </cell>
          <cell r="F84">
            <v>392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4</v>
          </cell>
          <cell r="F85">
            <v>538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5.2</v>
          </cell>
          <cell r="F86">
            <v>270.66899999999998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13</v>
          </cell>
          <cell r="F87">
            <v>736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12</v>
          </cell>
          <cell r="F88">
            <v>1018</v>
          </cell>
        </row>
        <row r="89">
          <cell r="A89" t="str">
            <v xml:space="preserve"> 380  Колбаса Филейбургская с филе сочного окорока 0,13кг с/в ТМ Баварушка  ПОКОМ</v>
          </cell>
          <cell r="F89">
            <v>2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8</v>
          </cell>
          <cell r="F90">
            <v>1473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13</v>
          </cell>
          <cell r="F91">
            <v>858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21</v>
          </cell>
          <cell r="F92">
            <v>1131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10</v>
          </cell>
          <cell r="F93">
            <v>663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5</v>
          </cell>
          <cell r="F94">
            <v>323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40</v>
          </cell>
          <cell r="F95">
            <v>4249</v>
          </cell>
        </row>
        <row r="96">
          <cell r="A96" t="str">
            <v xml:space="preserve"> 411  Колбаса Муромская ТМ Зареченские в оболочке полиамид ВЕС ПОКОМ</v>
          </cell>
          <cell r="D96">
            <v>5.6</v>
          </cell>
          <cell r="F96">
            <v>15.75</v>
          </cell>
        </row>
        <row r="97">
          <cell r="A97" t="str">
            <v xml:space="preserve"> 412  Сосиски Баварские ТМ Стародворье 0,35 кг ПОКОМ</v>
          </cell>
          <cell r="D97">
            <v>2806</v>
          </cell>
          <cell r="F97">
            <v>9938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D98">
            <v>3</v>
          </cell>
          <cell r="F98">
            <v>59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F99">
            <v>155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13</v>
          </cell>
          <cell r="F100">
            <v>718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5</v>
          </cell>
          <cell r="F101">
            <v>393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F102">
            <v>118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D103">
            <v>2</v>
          </cell>
          <cell r="F103">
            <v>381</v>
          </cell>
        </row>
        <row r="104">
          <cell r="A104" t="str">
            <v xml:space="preserve"> 423  Колбаса Сервелат Рижский ТМ Зареченские ТС Зареченские продукты, 0,28 кг срез ПОКОМ</v>
          </cell>
          <cell r="D104">
            <v>12</v>
          </cell>
          <cell r="F104">
            <v>47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F105">
            <v>3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D106">
            <v>3</v>
          </cell>
          <cell r="F106">
            <v>224.654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F107">
            <v>3</v>
          </cell>
        </row>
        <row r="108">
          <cell r="A108" t="str">
            <v xml:space="preserve"> 429  Колбаса Нежная со шпиком.ТС Зареченские продукты в оболочке полиамид ВЕС ПОКОМ</v>
          </cell>
          <cell r="D108">
            <v>5.6</v>
          </cell>
          <cell r="F108">
            <v>27.8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10</v>
          </cell>
          <cell r="F109">
            <v>696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D110">
            <v>2.8</v>
          </cell>
          <cell r="F110">
            <v>305.26400000000001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F111">
            <v>6.5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5</v>
          </cell>
          <cell r="F112">
            <v>472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1.3</v>
          </cell>
          <cell r="F113">
            <v>243.30199999999999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2</v>
          </cell>
          <cell r="F114">
            <v>282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F115">
            <v>225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F116">
            <v>134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D117">
            <v>9</v>
          </cell>
          <cell r="F117">
            <v>428</v>
          </cell>
        </row>
        <row r="118">
          <cell r="A118" t="str">
            <v xml:space="preserve"> 448  Сосиски Сливушки по-венски ТМ Вязанка. 0,3 кг ПОКОМ</v>
          </cell>
          <cell r="D118">
            <v>5</v>
          </cell>
          <cell r="F118">
            <v>263</v>
          </cell>
        </row>
        <row r="119">
          <cell r="A119" t="str">
            <v xml:space="preserve"> 449  Колбаса Дугушка Стародворская ВЕС ТС Дугушка ПОКОМ</v>
          </cell>
          <cell r="D119">
            <v>4.8</v>
          </cell>
          <cell r="F119">
            <v>498.88900000000001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32.5</v>
          </cell>
          <cell r="F120">
            <v>3960.05</v>
          </cell>
        </row>
        <row r="121">
          <cell r="A121" t="str">
            <v xml:space="preserve"> 456  Колбаса Филейная ТМ Особый рецепт ВЕС большой батон  ПОКОМ</v>
          </cell>
          <cell r="D121">
            <v>37.500999999999998</v>
          </cell>
          <cell r="F121">
            <v>6946.0940000000001</v>
          </cell>
        </row>
        <row r="122">
          <cell r="A122" t="str">
            <v xml:space="preserve"> 457  Колбаса Молочная ТМ Особый рецепт ВЕС большой батон  ПОКОМ</v>
          </cell>
          <cell r="D122">
            <v>35</v>
          </cell>
          <cell r="F122">
            <v>4714.1220000000003</v>
          </cell>
        </row>
        <row r="123">
          <cell r="A123" t="str">
            <v xml:space="preserve"> 459  Колбаса Докторская Филейная 0,5кг ТМ Особый рецепт  ПОКОМ</v>
          </cell>
          <cell r="F123">
            <v>1</v>
          </cell>
        </row>
        <row r="124">
          <cell r="A124" t="str">
            <v xml:space="preserve"> 465  Колбаса Филейная оригинальная ВЕС 0,8кг ТМ Особый рецепт в оболочке полиамид  ПОКОМ</v>
          </cell>
          <cell r="D124">
            <v>4.8</v>
          </cell>
          <cell r="F124">
            <v>262.26499999999999</v>
          </cell>
        </row>
        <row r="125">
          <cell r="A125" t="str">
            <v xml:space="preserve"> 467  Колбаса Филейная 0,5кг ТМ Особый рецепт  ПОКОМ</v>
          </cell>
          <cell r="D125">
            <v>5</v>
          </cell>
          <cell r="F125">
            <v>278</v>
          </cell>
        </row>
        <row r="126">
          <cell r="A126" t="str">
            <v xml:space="preserve"> 472  Колбаса Молочная ВЕС ТМ Зареченские  ПОКОМ</v>
          </cell>
          <cell r="D126">
            <v>5.2</v>
          </cell>
          <cell r="F126">
            <v>27.901</v>
          </cell>
        </row>
        <row r="127">
          <cell r="A127" t="str">
            <v xml:space="preserve"> 473  Ветчина Рубленая ВЕС ТМ Зареченские  ПОКОМ</v>
          </cell>
          <cell r="D127">
            <v>3.9</v>
          </cell>
          <cell r="F127">
            <v>22.4</v>
          </cell>
        </row>
        <row r="128">
          <cell r="A128" t="str">
            <v xml:space="preserve"> 474  Колбаса Молочная 0,4кг ТМ Зареченские  ПОКОМ</v>
          </cell>
          <cell r="D128">
            <v>2</v>
          </cell>
          <cell r="F128">
            <v>26</v>
          </cell>
        </row>
        <row r="129">
          <cell r="A129" t="str">
            <v xml:space="preserve"> 475  Колбаса Нежная 0,4кг ТМ Зареченские  ПОКОМ</v>
          </cell>
          <cell r="D129">
            <v>1</v>
          </cell>
          <cell r="F129">
            <v>15</v>
          </cell>
        </row>
        <row r="130">
          <cell r="A130" t="str">
            <v xml:space="preserve"> 476  Колбаса Нежная со шпиком 0,4кг ТМ Зареченские  ПОКОМ</v>
          </cell>
          <cell r="D130">
            <v>1</v>
          </cell>
          <cell r="F130">
            <v>13</v>
          </cell>
        </row>
        <row r="131">
          <cell r="A131" t="str">
            <v xml:space="preserve"> 477  Ветчина Рубленая 0,4кг ТМ Зареченские  ПОКОМ</v>
          </cell>
          <cell r="D131">
            <v>4</v>
          </cell>
          <cell r="F131">
            <v>13</v>
          </cell>
        </row>
        <row r="132">
          <cell r="A132" t="str">
            <v xml:space="preserve"> 478  Сардельки Зареченские ВЕС ТМ Зареченские  ПОКОМ</v>
          </cell>
          <cell r="D132">
            <v>9.1</v>
          </cell>
          <cell r="F132">
            <v>91.161000000000001</v>
          </cell>
        </row>
        <row r="133">
          <cell r="A133" t="str">
            <v xml:space="preserve"> 479  Шпикачки Зареченские ВЕС ТМ Зареченские  ПОКОМ</v>
          </cell>
          <cell r="D133">
            <v>7.8</v>
          </cell>
          <cell r="F133">
            <v>64.664000000000001</v>
          </cell>
        </row>
        <row r="134">
          <cell r="A134" t="str">
            <v xml:space="preserve"> 481  Колбаса Филейная оригинальная ВЕС 1,87кг ТМ Особый рецепт большой батон  ПОКОМ</v>
          </cell>
          <cell r="F134">
            <v>1.8</v>
          </cell>
        </row>
        <row r="135">
          <cell r="A135" t="str">
            <v xml:space="preserve"> 486  Колбаски Бюргерсы с сыром 0,27кг ТМ Баварушка  ПОКОМ</v>
          </cell>
          <cell r="F135">
            <v>202</v>
          </cell>
        </row>
        <row r="136">
          <cell r="A136" t="str">
            <v>3215 ВЕТЧ.МЯСНАЯ Папа может п/о 0.4кг 8шт.    ОСТАНКИНО</v>
          </cell>
          <cell r="D136">
            <v>336</v>
          </cell>
          <cell r="F136">
            <v>336</v>
          </cell>
        </row>
        <row r="137">
          <cell r="A137" t="str">
            <v>3812 СОЧНЫЕ сос п/о мгс 2*2  ОСТАНКИНО</v>
          </cell>
          <cell r="D137">
            <v>2018.3</v>
          </cell>
          <cell r="F137">
            <v>2018.3</v>
          </cell>
        </row>
        <row r="138">
          <cell r="A138" t="str">
            <v>4063 МЯСНАЯ Папа может вар п/о_Л   ОСТАНКИНО</v>
          </cell>
          <cell r="D138">
            <v>2164.85</v>
          </cell>
          <cell r="F138">
            <v>2164.85</v>
          </cell>
        </row>
        <row r="139">
          <cell r="A139" t="str">
            <v>4117 ЭКСТРА Папа может с/к в/у_Л   ОСТАНКИНО</v>
          </cell>
          <cell r="D139">
            <v>71.900000000000006</v>
          </cell>
          <cell r="F139">
            <v>71.900000000000006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132.30000000000001</v>
          </cell>
          <cell r="F140">
            <v>132.30000000000001</v>
          </cell>
        </row>
        <row r="141">
          <cell r="A141" t="str">
            <v>4813 ФИЛЕЙНАЯ Папа может вар п/о_Л   ОСТАНКИНО</v>
          </cell>
          <cell r="D141">
            <v>573.29999999999995</v>
          </cell>
          <cell r="F141">
            <v>573.29999999999995</v>
          </cell>
        </row>
        <row r="142">
          <cell r="A142" t="str">
            <v>4993 САЛЯМИ ИТАЛЬЯНСКАЯ с/к в/у 1/250*8_120c ОСТАНКИНО</v>
          </cell>
          <cell r="D142">
            <v>439</v>
          </cell>
          <cell r="F142">
            <v>439</v>
          </cell>
        </row>
        <row r="143">
          <cell r="A143" t="str">
            <v>5246 ДОКТОРСКАЯ ПРЕМИУМ вар б/о мгс_30с ОСТАНКИНО</v>
          </cell>
          <cell r="D143">
            <v>46.7</v>
          </cell>
          <cell r="F143">
            <v>46.7</v>
          </cell>
        </row>
        <row r="144">
          <cell r="A144" t="str">
            <v>5341 СЕРВЕЛАТ ОХОТНИЧИЙ в/к в/у  ОСТАНКИНО</v>
          </cell>
          <cell r="D144">
            <v>507.9</v>
          </cell>
          <cell r="F144">
            <v>507.9</v>
          </cell>
        </row>
        <row r="145">
          <cell r="A145" t="str">
            <v>5483 ЭКСТРА Папа может с/к в/у 1/250 8шт.   ОСТАНКИНО</v>
          </cell>
          <cell r="D145">
            <v>1043</v>
          </cell>
          <cell r="F145">
            <v>1043</v>
          </cell>
        </row>
        <row r="146">
          <cell r="A146" t="str">
            <v>5544 Сервелат Финский в/к в/у_45с НОВАЯ ОСТАНКИНО</v>
          </cell>
          <cell r="D146">
            <v>1376.3489999999999</v>
          </cell>
          <cell r="F146">
            <v>1376.3489999999999</v>
          </cell>
        </row>
        <row r="147">
          <cell r="A147" t="str">
            <v>5679 САЛЯМИ ИТАЛЬЯНСКАЯ с/к в/у 1/150_60с ОСТАНКИНО</v>
          </cell>
          <cell r="D147">
            <v>15</v>
          </cell>
          <cell r="F147">
            <v>15</v>
          </cell>
        </row>
        <row r="148">
          <cell r="A148" t="str">
            <v>5682 САЛЯМИ МЕЛКОЗЕРНЕНАЯ с/к в/у 1/120_60с   ОСТАНКИНО</v>
          </cell>
          <cell r="D148">
            <v>3269</v>
          </cell>
          <cell r="F148">
            <v>3269</v>
          </cell>
        </row>
        <row r="149">
          <cell r="A149" t="str">
            <v>5698 СЫТНЫЕ Папа может сар б/о мгс 1*3_Маяк  ОСТАНКИНО</v>
          </cell>
          <cell r="D149">
            <v>285.39999999999998</v>
          </cell>
          <cell r="F149">
            <v>285.39999999999998</v>
          </cell>
        </row>
        <row r="150">
          <cell r="A150" t="str">
            <v>5706 АРОМАТНАЯ Папа может с/к в/у 1/250 8шт.  ОСТАНКИНО</v>
          </cell>
          <cell r="D150">
            <v>982</v>
          </cell>
          <cell r="F150">
            <v>982</v>
          </cell>
        </row>
        <row r="151">
          <cell r="A151" t="str">
            <v>5708 ПОСОЛЬСКАЯ Папа может с/к в/у ОСТАНКИНО</v>
          </cell>
          <cell r="D151">
            <v>100.88200000000001</v>
          </cell>
          <cell r="F151">
            <v>100.88200000000001</v>
          </cell>
        </row>
        <row r="152">
          <cell r="A152" t="str">
            <v>5820 СЛИВОЧНЫЕ Папа может сос п/о мгс 2*2_45с   ОСТАНКИНО</v>
          </cell>
          <cell r="D152">
            <v>144.19999999999999</v>
          </cell>
          <cell r="F152">
            <v>144.19999999999999</v>
          </cell>
        </row>
        <row r="153">
          <cell r="A153" t="str">
            <v>5851 ЭКСТРА Папа может вар п/о   ОСТАНКИНО</v>
          </cell>
          <cell r="D153">
            <v>422.9</v>
          </cell>
          <cell r="F153">
            <v>422.9</v>
          </cell>
        </row>
        <row r="154">
          <cell r="A154" t="str">
            <v>5931 ОХОТНИЧЬЯ Папа может с/к в/у 1/220 8шт.   ОСТАНКИНО</v>
          </cell>
          <cell r="D154">
            <v>1008</v>
          </cell>
          <cell r="F154">
            <v>1008</v>
          </cell>
        </row>
        <row r="155">
          <cell r="A155" t="str">
            <v>5992 ВРЕМЯ ОКРОШКИ Папа может вар п/о 0.4кг   ОСТАНКИНО</v>
          </cell>
          <cell r="D155">
            <v>805</v>
          </cell>
          <cell r="F155">
            <v>805</v>
          </cell>
        </row>
        <row r="156">
          <cell r="A156" t="str">
            <v>6113 СОЧНЫЕ сос п/о мгс 1*6_Ашан  ОСТАНКИНО</v>
          </cell>
          <cell r="D156">
            <v>2300.5</v>
          </cell>
          <cell r="F156">
            <v>2300.5</v>
          </cell>
        </row>
        <row r="157">
          <cell r="A157" t="str">
            <v>6206 СВИНИНА ПО-ДОМАШНЕМУ к/в мл/к в/у 0.3кг  ОСТАНКИНО</v>
          </cell>
          <cell r="D157">
            <v>615</v>
          </cell>
          <cell r="F157">
            <v>615</v>
          </cell>
        </row>
        <row r="158">
          <cell r="A158" t="str">
            <v>6228 МЯСНОЕ АССОРТИ к/з с/н мгс 1/90 10шт.  ОСТАНКИНО</v>
          </cell>
          <cell r="D158">
            <v>594</v>
          </cell>
          <cell r="F158">
            <v>594</v>
          </cell>
        </row>
        <row r="159">
          <cell r="A159" t="str">
            <v>6247 ДОМАШНЯЯ Папа может вар п/о 0,4кг 8шт.  ОСТАНКИНО</v>
          </cell>
          <cell r="D159">
            <v>301</v>
          </cell>
          <cell r="F159">
            <v>301</v>
          </cell>
        </row>
        <row r="160">
          <cell r="A160" t="str">
            <v>6268 ГОВЯЖЬЯ Папа может вар п/о 0,4кг 8 шт.  ОСТАНКИНО</v>
          </cell>
          <cell r="D160">
            <v>443</v>
          </cell>
          <cell r="F160">
            <v>443</v>
          </cell>
        </row>
        <row r="161">
          <cell r="A161" t="str">
            <v>6297 ФИЛЕЙНЫЕ сос ц/о в/у 1/270 12шт_45с  ОСТАНКИНО</v>
          </cell>
          <cell r="D161">
            <v>3</v>
          </cell>
          <cell r="F161">
            <v>3</v>
          </cell>
        </row>
        <row r="162">
          <cell r="A162" t="str">
            <v>6303 МЯСНЫЕ Папа может сос п/о мгс 1.5*3  ОСТАНКИНО</v>
          </cell>
          <cell r="D162">
            <v>583.70000000000005</v>
          </cell>
          <cell r="F162">
            <v>583.70000000000005</v>
          </cell>
        </row>
        <row r="163">
          <cell r="A163" t="str">
            <v>6324 ДОКТОРСКАЯ ГОСТ вар п/о 0.4кг 8шт.  ОСТАНКИНО</v>
          </cell>
          <cell r="F163">
            <v>1</v>
          </cell>
        </row>
        <row r="164">
          <cell r="A164" t="str">
            <v>6325 ДОКТОРСКАЯ ПРЕМИУМ вар п/о 0.4кг 8шт.  ОСТАНКИНО</v>
          </cell>
          <cell r="D164">
            <v>1068</v>
          </cell>
          <cell r="F164">
            <v>1068</v>
          </cell>
        </row>
        <row r="165">
          <cell r="A165" t="str">
            <v>6333 МЯСНАЯ Папа может вар п/о 0.4кг 8шт.  ОСТАНКИНО</v>
          </cell>
          <cell r="D165">
            <v>6965</v>
          </cell>
          <cell r="F165">
            <v>6966</v>
          </cell>
        </row>
        <row r="166">
          <cell r="A166" t="str">
            <v>6340 ДОМАШНИЙ РЕЦЕПТ Коровино 0.5кг 8шт.  ОСТАНКИНО</v>
          </cell>
          <cell r="D166">
            <v>941</v>
          </cell>
          <cell r="F166">
            <v>947</v>
          </cell>
        </row>
        <row r="167">
          <cell r="A167" t="str">
            <v>6341 ДОМАШНИЙ РЕЦЕПТ СО ШПИКОМ Коровино 0.5кг  ОСТАНКИНО</v>
          </cell>
          <cell r="D167">
            <v>75</v>
          </cell>
          <cell r="F167">
            <v>75</v>
          </cell>
        </row>
        <row r="168">
          <cell r="A168" t="str">
            <v>6353 ЭКСТРА Папа может вар п/о 0.4кг 8шт.  ОСТАНКИНО</v>
          </cell>
          <cell r="D168">
            <v>2678</v>
          </cell>
          <cell r="F168">
            <v>2680</v>
          </cell>
        </row>
        <row r="169">
          <cell r="A169" t="str">
            <v>6392 ФИЛЕЙНАЯ Папа может вар п/о 0.4кг. ОСТАНКИНО</v>
          </cell>
          <cell r="D169">
            <v>5614</v>
          </cell>
          <cell r="F169">
            <v>5614</v>
          </cell>
        </row>
        <row r="170">
          <cell r="A170" t="str">
            <v>6426 КЛАССИЧЕСКАЯ ПМ вар п/о 0.3кг 8шт.  ОСТАНКИНО</v>
          </cell>
          <cell r="D170">
            <v>2553</v>
          </cell>
          <cell r="F170">
            <v>2553</v>
          </cell>
        </row>
        <row r="171">
          <cell r="A171" t="str">
            <v>6453 ЭКСТРА Папа может с/к с/н в/у 1/100 14шт.   ОСТАНКИНО</v>
          </cell>
          <cell r="D171">
            <v>2413</v>
          </cell>
          <cell r="F171">
            <v>2413</v>
          </cell>
        </row>
        <row r="172">
          <cell r="A172" t="str">
            <v>6454 АРОМАТНАЯ с/к с/н в/у 1/100 14шт.  ОСТАНКИНО</v>
          </cell>
          <cell r="D172">
            <v>1973</v>
          </cell>
          <cell r="F172">
            <v>1973</v>
          </cell>
        </row>
        <row r="173">
          <cell r="A173" t="str">
            <v>6459 СЕРВЕЛАТ ШВЕЙЦАРСК. в/к с/н в/у 1/100*10  ОСТАНКИНО</v>
          </cell>
          <cell r="D173">
            <v>237</v>
          </cell>
          <cell r="F173">
            <v>239</v>
          </cell>
        </row>
        <row r="174">
          <cell r="A174" t="str">
            <v>6470 ВЕТЧ.МРАМОРНАЯ в/у_45с  ОСТАНКИНО</v>
          </cell>
          <cell r="D174">
            <v>37.4</v>
          </cell>
          <cell r="F174">
            <v>37.4</v>
          </cell>
        </row>
        <row r="175">
          <cell r="A175" t="str">
            <v>6475 С СЫРОМ Папа может сос ц/о мгс 0.4кг6шт  ОСТАНКИНО</v>
          </cell>
          <cell r="D175">
            <v>2</v>
          </cell>
          <cell r="F175">
            <v>2</v>
          </cell>
        </row>
        <row r="176">
          <cell r="A176" t="str">
            <v>6495 ВЕТЧ.МРАМОРНАЯ в/у срез 0.3кг 6шт_45с  ОСТАНКИНО</v>
          </cell>
          <cell r="D176">
            <v>199</v>
          </cell>
          <cell r="F176">
            <v>200</v>
          </cell>
        </row>
        <row r="177">
          <cell r="A177" t="str">
            <v>6527 ШПИКАЧКИ СОЧНЫЕ ПМ сар б/о мгс 1*3 45с ОСТАНКИНО</v>
          </cell>
          <cell r="D177">
            <v>557.70000000000005</v>
          </cell>
          <cell r="F177">
            <v>557.70000000000005</v>
          </cell>
        </row>
        <row r="178">
          <cell r="A178" t="str">
            <v>6528 ШПИКАЧКИ СОЧНЫЕ ПМ сар б/о мгс 0.4кг 45с  ОСТАНКИНО</v>
          </cell>
          <cell r="D178">
            <v>2</v>
          </cell>
          <cell r="F178">
            <v>2</v>
          </cell>
        </row>
        <row r="179">
          <cell r="A179" t="str">
            <v>6533 СЕРВЕЛАТ КОПЧЕНЫЙ С ДЫМКОМ в/к в/ 0,7кг  ОСТАНКИНО</v>
          </cell>
          <cell r="D179">
            <v>24</v>
          </cell>
          <cell r="F179">
            <v>24</v>
          </cell>
        </row>
        <row r="180">
          <cell r="A180" t="str">
            <v>6555 ПОСОЛЬСКАЯ с/к с/н в/у 1/100 10шт.  ОСТАНКИНО</v>
          </cell>
          <cell r="D180">
            <v>1</v>
          </cell>
          <cell r="F180">
            <v>1</v>
          </cell>
        </row>
        <row r="181">
          <cell r="A181" t="str">
            <v>6578 СЕРВЕЛАТ ДОМАШНИЙ ПМ в/к в/у 0.84кг 6шт.  ОСТАНКИНО</v>
          </cell>
          <cell r="D181">
            <v>17</v>
          </cell>
          <cell r="F181">
            <v>17</v>
          </cell>
        </row>
        <row r="182">
          <cell r="A182" t="str">
            <v>6586 МРАМОРНАЯ И БАЛЫКОВАЯ в/к с/н мгс 1/90 ОСТАНКИНО</v>
          </cell>
          <cell r="D182">
            <v>224</v>
          </cell>
          <cell r="F182">
            <v>224</v>
          </cell>
        </row>
        <row r="183">
          <cell r="A183" t="str">
            <v>6602 БАВАРСКИЕ ПМ сос ц/о мгс 0,35кг 8шт.  ОСТАНКИНО</v>
          </cell>
          <cell r="D183">
            <v>304</v>
          </cell>
          <cell r="F183">
            <v>304</v>
          </cell>
        </row>
        <row r="184">
          <cell r="A184" t="str">
            <v>6661 СОЧНЫЙ ГРИЛЬ ПМ сос п/о мгс 1.5*4_Маяк  ОСТАНКИНО</v>
          </cell>
          <cell r="D184">
            <v>53.7</v>
          </cell>
          <cell r="F184">
            <v>53.7</v>
          </cell>
        </row>
        <row r="185">
          <cell r="A185" t="str">
            <v>6666 БОЯНСКАЯ Папа может п/к в/у 0,28кг 8 шт. ОСТАНКИНО</v>
          </cell>
          <cell r="D185">
            <v>1611</v>
          </cell>
          <cell r="F185">
            <v>1611</v>
          </cell>
        </row>
        <row r="186">
          <cell r="A186" t="str">
            <v>6683 СЕРВЕЛАТ ЗЕРНИСТЫЙ ПМ в/к в/у 0,35кг  ОСТАНКИНО</v>
          </cell>
          <cell r="D186">
            <v>4066</v>
          </cell>
          <cell r="F186">
            <v>4070</v>
          </cell>
        </row>
        <row r="187">
          <cell r="A187" t="str">
            <v>6684 СЕРВЕЛАТ КАРЕЛЬСКИЙ ПМ в/к в/у 0.28кг  ОСТАНКИНО</v>
          </cell>
          <cell r="D187">
            <v>3681</v>
          </cell>
          <cell r="F187">
            <v>3683</v>
          </cell>
        </row>
        <row r="188">
          <cell r="A188" t="str">
            <v>6689 СЕРВЕЛАТ ОХОТНИЧИЙ ПМ в/к в/у 0,35кг 8шт  ОСТАНКИНО</v>
          </cell>
          <cell r="D188">
            <v>5051</v>
          </cell>
          <cell r="F188">
            <v>5057</v>
          </cell>
        </row>
        <row r="189">
          <cell r="A189" t="str">
            <v>6697 СЕРВЕЛАТ ФИНСКИЙ ПМ в/к в/у 0,35кг 8шт.  ОСТАНКИНО</v>
          </cell>
          <cell r="D189">
            <v>7390</v>
          </cell>
          <cell r="F189">
            <v>7390</v>
          </cell>
        </row>
        <row r="190">
          <cell r="A190" t="str">
            <v>6713 СОЧНЫЙ ГРИЛЬ ПМ сос п/о мгс 0.41кг 8шт.  ОСТАНКИНО</v>
          </cell>
          <cell r="D190">
            <v>1697</v>
          </cell>
          <cell r="F190">
            <v>1697</v>
          </cell>
        </row>
        <row r="191">
          <cell r="A191" t="str">
            <v>6722 СОЧНЫЕ ПМ сос п/о мгс 0,41кг 10шт.  ОСТАНКИНО</v>
          </cell>
          <cell r="D191">
            <v>8374</v>
          </cell>
          <cell r="F191">
            <v>8374</v>
          </cell>
        </row>
        <row r="192">
          <cell r="A192" t="str">
            <v>6726 СЛИВОЧНЫЕ ПМ сос п/о мгс 0.41кг 10шт.  ОСТАНКИНО</v>
          </cell>
          <cell r="D192">
            <v>3508</v>
          </cell>
          <cell r="F192">
            <v>3508</v>
          </cell>
        </row>
        <row r="193">
          <cell r="A193" t="str">
            <v>6747 РУССКАЯ ПРЕМИУМ ПМ вар ф/о в/у  ОСТАНКИНО</v>
          </cell>
          <cell r="D193">
            <v>57</v>
          </cell>
          <cell r="F193">
            <v>57</v>
          </cell>
        </row>
        <row r="194">
          <cell r="A194" t="str">
            <v>6759 МОЛОЧНЫЕ ГОСТ сос ц/о мгс 0.4кг 7шт.  ОСТАНКИНО</v>
          </cell>
          <cell r="D194">
            <v>133</v>
          </cell>
          <cell r="F194">
            <v>133</v>
          </cell>
        </row>
        <row r="195">
          <cell r="A195" t="str">
            <v>6761 МОЛОЧНЫЕ ГОСТ сос ц/о мгс 1*4  ОСТАНКИНО</v>
          </cell>
          <cell r="D195">
            <v>50.1</v>
          </cell>
          <cell r="F195">
            <v>50.1</v>
          </cell>
        </row>
        <row r="196">
          <cell r="A196" t="str">
            <v>6762 СЛИВОЧНЫЕ сос ц/о мгс 0.41кг 8шт.  ОСТАНКИНО</v>
          </cell>
          <cell r="D196">
            <v>218</v>
          </cell>
          <cell r="F196">
            <v>218</v>
          </cell>
        </row>
        <row r="197">
          <cell r="A197" t="str">
            <v>6764 СЛИВОЧНЫЕ сос ц/о мгс 1*4  ОСТАНКИНО</v>
          </cell>
          <cell r="D197">
            <v>28.2</v>
          </cell>
          <cell r="F197">
            <v>28.2</v>
          </cell>
        </row>
        <row r="198">
          <cell r="A198" t="str">
            <v>6765 РУБЛЕНЫЕ сос ц/о мгс 0.36кг 6шт.  ОСТАНКИНО</v>
          </cell>
          <cell r="D198">
            <v>864</v>
          </cell>
          <cell r="F198">
            <v>864</v>
          </cell>
        </row>
        <row r="199">
          <cell r="A199" t="str">
            <v>6767 РУБЛЕНЫЕ сос ц/о мгс 1*4  ОСТАНКИНО</v>
          </cell>
          <cell r="D199">
            <v>68.2</v>
          </cell>
          <cell r="F199">
            <v>68.2</v>
          </cell>
        </row>
        <row r="200">
          <cell r="A200" t="str">
            <v>6768 С СЫРОМ сос ц/о мгс 0.41кг 6шт.  ОСТАНКИНО</v>
          </cell>
          <cell r="D200">
            <v>198</v>
          </cell>
          <cell r="F200">
            <v>198</v>
          </cell>
        </row>
        <row r="201">
          <cell r="A201" t="str">
            <v>6770 ИСПАНСКИЕ сос ц/о мгс 0.41кг 6шт.  ОСТАНКИНО</v>
          </cell>
          <cell r="D201">
            <v>272</v>
          </cell>
          <cell r="F201">
            <v>272</v>
          </cell>
        </row>
        <row r="202">
          <cell r="A202" t="str">
            <v>6773 САЛЯМИ Папа может п/к в/у 0,28кг 8шт.  ОСТАНКИНО</v>
          </cell>
          <cell r="D202">
            <v>775</v>
          </cell>
          <cell r="F202">
            <v>775</v>
          </cell>
        </row>
        <row r="203">
          <cell r="A203" t="str">
            <v>6777 МЯСНЫЕ С ГОВЯДИНОЙ ПМ сос п/о мгс 0.4кг  ОСТАНКИНО</v>
          </cell>
          <cell r="D203">
            <v>1611</v>
          </cell>
          <cell r="F203">
            <v>1611</v>
          </cell>
        </row>
        <row r="204">
          <cell r="A204" t="str">
            <v>6785 ВЕНСКАЯ САЛЯМИ п/к в/у 0.33кг 8шт.  ОСТАНКИНО</v>
          </cell>
          <cell r="D204">
            <v>730</v>
          </cell>
          <cell r="F204">
            <v>730</v>
          </cell>
        </row>
        <row r="205">
          <cell r="A205" t="str">
            <v>6786 ВЕНСКАЯ САЛЯМИ п/к в/у  ОСТАНКИНО</v>
          </cell>
          <cell r="D205">
            <v>1.4</v>
          </cell>
          <cell r="F205">
            <v>1.4</v>
          </cell>
        </row>
        <row r="206">
          <cell r="A206" t="str">
            <v>6787 СЕРВЕЛАТ КРЕМЛЕВСКИЙ в/к в/у 0,33кг 8шт.  ОСТАНКИНО</v>
          </cell>
          <cell r="D206">
            <v>270</v>
          </cell>
          <cell r="F206">
            <v>270</v>
          </cell>
        </row>
        <row r="207">
          <cell r="A207" t="str">
            <v>6788 СЕРВЕЛАТ КРЕМЛЕВСКИЙ в/к в/у  ОСТАНКИНО</v>
          </cell>
          <cell r="D207">
            <v>1.5</v>
          </cell>
          <cell r="F207">
            <v>1.5</v>
          </cell>
        </row>
        <row r="208">
          <cell r="A208" t="str">
            <v>6790 СЕРВЕЛАТ ЕВРОПЕЙСКИЙ в/к в/у  ОСТАНКИНО</v>
          </cell>
          <cell r="D208">
            <v>0.7</v>
          </cell>
          <cell r="F208">
            <v>0.7</v>
          </cell>
        </row>
        <row r="209">
          <cell r="A209" t="str">
            <v>6791 СЕРВЕЛАТ ПРЕМИУМ в/к в/у 0,33кг 8шт.  ОСТАНКИНО</v>
          </cell>
          <cell r="D209">
            <v>7</v>
          </cell>
          <cell r="F209">
            <v>7</v>
          </cell>
        </row>
        <row r="210">
          <cell r="A210" t="str">
            <v>6793 БАЛЫКОВАЯ в/к в/у 0,33кг 8шт.  ОСТАНКИНО</v>
          </cell>
          <cell r="D210">
            <v>889</v>
          </cell>
          <cell r="F210">
            <v>889</v>
          </cell>
        </row>
        <row r="211">
          <cell r="A211" t="str">
            <v>6794 БАЛЫКОВАЯ в/к в/у  ОСТАНКИНО</v>
          </cell>
          <cell r="D211">
            <v>28.32</v>
          </cell>
          <cell r="F211">
            <v>28.32</v>
          </cell>
        </row>
        <row r="212">
          <cell r="A212" t="str">
            <v>6795 ОСТАНКИНСКАЯ в/к в/у 0,33кг 8шт.  ОСТАНКИНО</v>
          </cell>
          <cell r="D212">
            <v>55</v>
          </cell>
          <cell r="F212">
            <v>55</v>
          </cell>
        </row>
        <row r="213">
          <cell r="A213" t="str">
            <v>6807 СЕРВЕЛАТ ЕВРОПЕЙСКИЙ в/к в/у 0,33кг 8шт.  ОСТАНКИНО</v>
          </cell>
          <cell r="D213">
            <v>192</v>
          </cell>
          <cell r="F213">
            <v>192</v>
          </cell>
        </row>
        <row r="214">
          <cell r="A214" t="str">
            <v>6829 МОЛОЧНЫЕ КЛАССИЧЕСКИЕ сос п/о мгс 2*4_С  ОСТАНКИНО</v>
          </cell>
          <cell r="D214">
            <v>882.2</v>
          </cell>
          <cell r="F214">
            <v>882.2</v>
          </cell>
        </row>
        <row r="215">
          <cell r="A215" t="str">
            <v>6834 ПОСОЛЬСКАЯ ПМ с/к с/н в/у 1/100 10шт.  ОСТАНКИНО</v>
          </cell>
          <cell r="D215">
            <v>552</v>
          </cell>
          <cell r="F215">
            <v>552</v>
          </cell>
        </row>
        <row r="216">
          <cell r="A216" t="str">
            <v>6837 ФИЛЕЙНЫЕ Папа Может сос ц/о мгс 0.4кг  ОСТАНКИНО</v>
          </cell>
          <cell r="D216">
            <v>1297</v>
          </cell>
          <cell r="F216">
            <v>1297</v>
          </cell>
        </row>
        <row r="217">
          <cell r="A217" t="str">
            <v>6852 МОЛОЧНЫЕ ПРЕМИУМ ПМ сос п/о в/ у 1/350  ОСТАНКИНО</v>
          </cell>
          <cell r="D217">
            <v>3246</v>
          </cell>
          <cell r="F217">
            <v>3247</v>
          </cell>
        </row>
        <row r="218">
          <cell r="A218" t="str">
            <v>6853 МОЛОЧНЫЕ ПРЕМИУМ ПМ сос п/о мгс 1*6  ОСТАНКИНО</v>
          </cell>
          <cell r="D218">
            <v>163.1</v>
          </cell>
          <cell r="F218">
            <v>163.1</v>
          </cell>
        </row>
        <row r="219">
          <cell r="A219" t="str">
            <v>6854 МОЛОЧНЫЕ ПРЕМИУМ ПМ сос п/о мгс 0.6кг  ОСТАНКИНО</v>
          </cell>
          <cell r="D219">
            <v>372</v>
          </cell>
          <cell r="F219">
            <v>372</v>
          </cell>
        </row>
        <row r="220">
          <cell r="A220" t="str">
            <v>6861 ДОМАШНИЙ РЕЦЕПТ Коровино вар п/о  ОСТАНКИНО</v>
          </cell>
          <cell r="D220">
            <v>908.5</v>
          </cell>
          <cell r="F220">
            <v>908.5</v>
          </cell>
        </row>
        <row r="221">
          <cell r="A221" t="str">
            <v>6862 ДОМАШНИЙ РЕЦЕПТ СО ШПИК. Коровино вар п/о  ОСТАНКИНО</v>
          </cell>
          <cell r="D221">
            <v>61.4</v>
          </cell>
          <cell r="F221">
            <v>61.4</v>
          </cell>
        </row>
        <row r="222">
          <cell r="A222" t="str">
            <v>6865 ВЕТЧ.НЕЖНАЯ Коровино п/о  ОСТАНКИНО</v>
          </cell>
          <cell r="D222">
            <v>345.9</v>
          </cell>
          <cell r="F222">
            <v>345.9</v>
          </cell>
        </row>
        <row r="223">
          <cell r="A223" t="str">
            <v>6870 С ГОВЯДИНОЙ СН сос п/о мгс 1*6  ОСТАНКИНО</v>
          </cell>
          <cell r="D223">
            <v>79</v>
          </cell>
          <cell r="F223">
            <v>79</v>
          </cell>
        </row>
        <row r="224">
          <cell r="A224" t="str">
            <v>6901 МЯСНИКС ПМ сос б/о мгс 1/160 14шт.  ОСТАНКИНО</v>
          </cell>
          <cell r="D224">
            <v>145</v>
          </cell>
          <cell r="F224">
            <v>147</v>
          </cell>
        </row>
        <row r="225">
          <cell r="A225" t="str">
            <v>6903 СОЧНЫЕ ПМ сос п/о мгс 0.41кг_osu  ОСТАНКИНО</v>
          </cell>
          <cell r="D225">
            <v>4</v>
          </cell>
          <cell r="F225">
            <v>4</v>
          </cell>
        </row>
        <row r="226">
          <cell r="A226" t="str">
            <v>6909 ДЛЯ ДЕТЕЙ сос п/о мгс 0.33кг 8шт.  ОСТАНКИНО</v>
          </cell>
          <cell r="D226">
            <v>218</v>
          </cell>
          <cell r="F226">
            <v>220</v>
          </cell>
        </row>
        <row r="227">
          <cell r="A227" t="str">
            <v>6919 БЕКОН с/к с/н в/у 1/180 10шт.  ОСТАНКИНО</v>
          </cell>
          <cell r="D227">
            <v>477</v>
          </cell>
          <cell r="F227">
            <v>482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256</v>
          </cell>
          <cell r="F228">
            <v>256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575</v>
          </cell>
          <cell r="F229">
            <v>575</v>
          </cell>
        </row>
        <row r="230">
          <cell r="A230" t="str">
            <v>БОНУС ДОМАШНИЙ РЕЦЕПТ Коровино 0.5кг 8шт. (6305)</v>
          </cell>
          <cell r="D230">
            <v>29</v>
          </cell>
          <cell r="F230">
            <v>29</v>
          </cell>
        </row>
        <row r="231">
          <cell r="A231" t="str">
            <v>БОНУС ДОМАШНИЙ РЕЦЕПТ Коровино вар п/о (5324)</v>
          </cell>
          <cell r="D231">
            <v>30</v>
          </cell>
          <cell r="F231">
            <v>30</v>
          </cell>
        </row>
        <row r="232">
          <cell r="A232" t="str">
            <v>БОНУС СОЧНЫЕ сос п/о мгс 0.41кг_UZ (6087)  ОСТАНКИНО</v>
          </cell>
          <cell r="D232">
            <v>101</v>
          </cell>
          <cell r="F232">
            <v>101</v>
          </cell>
        </row>
        <row r="233">
          <cell r="A233" t="str">
            <v>БОНУС СОЧНЫЕ сос п/о мгс 1*6_UZ (6088)  ОСТАНКИНО</v>
          </cell>
          <cell r="D233">
            <v>310</v>
          </cell>
          <cell r="F233">
            <v>310</v>
          </cell>
        </row>
        <row r="234">
          <cell r="A234" t="str">
            <v>БОНУС_ 457  Колбаса Молочная ТМ Особый рецепт ВЕС большой батон  ПОКОМ</v>
          </cell>
          <cell r="F234">
            <v>135.614</v>
          </cell>
        </row>
        <row r="235">
          <cell r="A235" t="str">
            <v>БОНУС_273  Сосиски Сочинки с сочной грудинкой, МГС 0.4кг,   ПОКОМ</v>
          </cell>
          <cell r="F235">
            <v>1348</v>
          </cell>
        </row>
        <row r="236">
          <cell r="A236" t="str">
            <v>БОНУС_305  Колбаса Сервелат Мясорубский с мелкорубленным окороком в/у  ТМ Стародворье ВЕС   ПОКОМ</v>
          </cell>
          <cell r="F236">
            <v>1.4</v>
          </cell>
        </row>
        <row r="237">
          <cell r="A237" t="str">
            <v>БОНУС_Колбаса вареная Филейская ТМ Вязанка. ВЕС  ПОКОМ</v>
          </cell>
          <cell r="F237">
            <v>439.96100000000001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508</v>
          </cell>
        </row>
        <row r="239">
          <cell r="A239" t="str">
            <v>БОНУС_Мини-чебуречки с мясом  0,3кг ТМ Зареченские  ПОКОМ</v>
          </cell>
          <cell r="D239">
            <v>2</v>
          </cell>
          <cell r="F239">
            <v>4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123.91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440</v>
          </cell>
        </row>
        <row r="242">
          <cell r="A242" t="str">
            <v>БОНУС_Сервелат Фирменный в/к 0,10 кг.шт. нарезка (лоток с ср.защ.атм.)  СПК</v>
          </cell>
          <cell r="D242">
            <v>51</v>
          </cell>
          <cell r="F242">
            <v>51</v>
          </cell>
        </row>
        <row r="243">
          <cell r="A243" t="str">
            <v>БОНУС_Сервелат Фирменый в/к 0,10 кг.шт. нарезка (лоток с ср.защ.атм.)  СПК</v>
          </cell>
          <cell r="D243">
            <v>62</v>
          </cell>
          <cell r="F243">
            <v>62</v>
          </cell>
        </row>
        <row r="244">
          <cell r="A244" t="str">
            <v>Бутербродная вареная 0,47 кг шт.  СПК</v>
          </cell>
          <cell r="D244">
            <v>161</v>
          </cell>
          <cell r="F244">
            <v>161</v>
          </cell>
        </row>
        <row r="245">
          <cell r="A245" t="str">
            <v>Вацлавская п/к (черева) 390 гр.шт. термоус.пак  СПК</v>
          </cell>
          <cell r="D245">
            <v>209</v>
          </cell>
          <cell r="F245">
            <v>209</v>
          </cell>
        </row>
        <row r="246">
          <cell r="A246" t="str">
            <v>Готовые бельмеши сочные с мясом ТМ Горячая штучка 0,3кг зам  ПОКОМ</v>
          </cell>
          <cell r="F246">
            <v>4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4</v>
          </cell>
          <cell r="F247">
            <v>476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12</v>
          </cell>
          <cell r="F248">
            <v>2101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8</v>
          </cell>
          <cell r="F249">
            <v>1578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30</v>
          </cell>
          <cell r="F250">
            <v>275</v>
          </cell>
        </row>
        <row r="251">
          <cell r="A251" t="str">
            <v>Грудинка Деревенская в аджике к/в 150 гр.шт. нарезка (лоток с ср.защ.атм.)  СПК</v>
          </cell>
          <cell r="D251">
            <v>9</v>
          </cell>
          <cell r="F251">
            <v>9</v>
          </cell>
        </row>
        <row r="252">
          <cell r="A252" t="str">
            <v>Гуцульская с/к "КолбасГрад" 160 гр.шт. термоус. пак  СПК</v>
          </cell>
          <cell r="D252">
            <v>119</v>
          </cell>
          <cell r="F252">
            <v>119</v>
          </cell>
        </row>
        <row r="253">
          <cell r="A253" t="str">
            <v>Дельгаро с/в "Эликатессе" 140 гр.шт.  СПК</v>
          </cell>
          <cell r="D253">
            <v>67</v>
          </cell>
          <cell r="F253">
            <v>67</v>
          </cell>
        </row>
        <row r="254">
          <cell r="A254" t="str">
            <v>Деревенская рубленая вареная 350 гр.шт. термоус. пак.  СПК</v>
          </cell>
          <cell r="D254">
            <v>4</v>
          </cell>
          <cell r="F254">
            <v>4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307</v>
          </cell>
          <cell r="F255">
            <v>307</v>
          </cell>
        </row>
        <row r="256">
          <cell r="A256" t="str">
            <v>Докторская вареная в/с  СПК</v>
          </cell>
          <cell r="D256">
            <v>10</v>
          </cell>
          <cell r="F256">
            <v>10</v>
          </cell>
        </row>
        <row r="257">
          <cell r="A257" t="str">
            <v>Докторская вареная в/с 0,47 кг шт.  СПК</v>
          </cell>
          <cell r="D257">
            <v>164</v>
          </cell>
          <cell r="F257">
            <v>164</v>
          </cell>
        </row>
        <row r="258">
          <cell r="A258" t="str">
            <v>Докторская вареная термоус.пак. "Высокий вкус"  СПК</v>
          </cell>
          <cell r="D258">
            <v>100</v>
          </cell>
          <cell r="F258">
            <v>100</v>
          </cell>
        </row>
        <row r="259">
          <cell r="A259" t="str">
            <v>Жар-ладушки с яблоком и грушей ТМ Зареченские ВЕС ПОКОМ</v>
          </cell>
          <cell r="F259">
            <v>3.7</v>
          </cell>
        </row>
        <row r="260">
          <cell r="A260" t="str">
            <v>ЖАР-мени ВЕС ТМ Зареченские  ПОКОМ</v>
          </cell>
          <cell r="F260">
            <v>87.5</v>
          </cell>
        </row>
        <row r="261">
          <cell r="A261" t="str">
            <v>Классическая вареная 400 гр.шт.  СПК</v>
          </cell>
          <cell r="D261">
            <v>4</v>
          </cell>
          <cell r="F261">
            <v>4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956</v>
          </cell>
          <cell r="F262">
            <v>956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1009</v>
          </cell>
          <cell r="F263">
            <v>1009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328</v>
          </cell>
          <cell r="F264">
            <v>328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24</v>
          </cell>
          <cell r="F265">
            <v>24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8</v>
          </cell>
          <cell r="F266">
            <v>596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8</v>
          </cell>
          <cell r="F267">
            <v>1043</v>
          </cell>
        </row>
        <row r="268">
          <cell r="A268" t="str">
            <v>Ла Фаворте с/в "Эликатессе" 140 гр.шт.  СПК</v>
          </cell>
          <cell r="D268">
            <v>147</v>
          </cell>
          <cell r="F268">
            <v>147</v>
          </cell>
        </row>
        <row r="269">
          <cell r="A269" t="str">
            <v>Ливерная Печеночная "Просто выгодно" 0,3 кг.шт.  СПК</v>
          </cell>
          <cell r="D269">
            <v>190</v>
          </cell>
          <cell r="F269">
            <v>190</v>
          </cell>
        </row>
        <row r="270">
          <cell r="A270" t="str">
            <v>Любительская вареная термоус.пак. "Высокий вкус"  СПК</v>
          </cell>
          <cell r="D270">
            <v>63</v>
          </cell>
          <cell r="F270">
            <v>63</v>
          </cell>
        </row>
        <row r="271">
          <cell r="A271" t="str">
            <v>Мини-пицца с ветчиной и сыром 0,3кг ТМ Зареченские  ПОКОМ</v>
          </cell>
          <cell r="D271">
            <v>7</v>
          </cell>
          <cell r="F271">
            <v>55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23.5</v>
          </cell>
        </row>
        <row r="273">
          <cell r="A273" t="str">
            <v>Мини-сосиски в тесте 0,3кг ТМ Зареченские  ПОКОМ</v>
          </cell>
          <cell r="D273">
            <v>4</v>
          </cell>
          <cell r="F273">
            <v>16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222.011</v>
          </cell>
        </row>
        <row r="275">
          <cell r="A275" t="str">
            <v>Мини-чебуречки с мясом  0,3кг ТМ Зареченские  ПОКОМ</v>
          </cell>
          <cell r="D275">
            <v>4</v>
          </cell>
          <cell r="F275">
            <v>31</v>
          </cell>
        </row>
        <row r="276">
          <cell r="A276" t="str">
            <v>Мини-чебуречки с мясом ВЕС 5,5кг ТМ Зареченские  ПОКОМ</v>
          </cell>
          <cell r="F276">
            <v>38.500999999999998</v>
          </cell>
        </row>
        <row r="277">
          <cell r="A277" t="str">
            <v>Мини-чебуречки с сыром и ветчиной 0,3кг ТМ Зареченские  ПОКОМ</v>
          </cell>
          <cell r="F277">
            <v>29</v>
          </cell>
        </row>
        <row r="278">
          <cell r="A278" t="str">
            <v>Мини-шарики с курочкой и сыром ТМ Зареченские ВЕС  ПОКОМ</v>
          </cell>
          <cell r="F278">
            <v>187.5</v>
          </cell>
        </row>
        <row r="279">
          <cell r="A279" t="str">
            <v>Мусульманская вареная "Просто выгодно"  СПК</v>
          </cell>
          <cell r="D279">
            <v>13</v>
          </cell>
          <cell r="F279">
            <v>13</v>
          </cell>
        </row>
        <row r="280">
          <cell r="A280" t="str">
            <v>Мусульманская п/к "Просто выгодно" термофор.пак.  СПК</v>
          </cell>
          <cell r="D280">
            <v>1</v>
          </cell>
          <cell r="F280">
            <v>1</v>
          </cell>
        </row>
        <row r="281">
          <cell r="A281" t="str">
            <v>Наггетсы Foodgital 0,25кг ТМ Горячая штучка  ПОКОМ</v>
          </cell>
          <cell r="F281">
            <v>10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13</v>
          </cell>
          <cell r="F282">
            <v>2643</v>
          </cell>
        </row>
        <row r="283">
          <cell r="A283" t="str">
            <v>Наггетсы Нагетосы Сочная курочка со сладкой паприкой  0,25 кг ПОКОМ</v>
          </cell>
          <cell r="F283">
            <v>8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5</v>
          </cell>
          <cell r="F284">
            <v>1765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7</v>
          </cell>
          <cell r="F285">
            <v>2171</v>
          </cell>
        </row>
        <row r="286">
          <cell r="A286" t="str">
            <v>Наггетсы с куриным филе и сыром ТМ Вязанка 0,25 кг ПОКОМ</v>
          </cell>
          <cell r="D286">
            <v>7</v>
          </cell>
          <cell r="F286">
            <v>793</v>
          </cell>
        </row>
        <row r="287">
          <cell r="A287" t="str">
            <v>Наггетсы Хрустящие 0,3кг ТМ Зареченские  ПОКОМ</v>
          </cell>
          <cell r="D287">
            <v>5</v>
          </cell>
          <cell r="F287">
            <v>62</v>
          </cell>
        </row>
        <row r="288">
          <cell r="A288" t="str">
            <v>Наггетсы Хрустящие ТМ Зареченские. ВЕС ПОКОМ</v>
          </cell>
          <cell r="D288">
            <v>18</v>
          </cell>
          <cell r="F288">
            <v>834</v>
          </cell>
        </row>
        <row r="289">
          <cell r="A289" t="str">
            <v>Оригинальная с перцем с/к  СПК</v>
          </cell>
          <cell r="D289">
            <v>261.45</v>
          </cell>
          <cell r="F289">
            <v>261.45</v>
          </cell>
        </row>
        <row r="290">
          <cell r="A290" t="str">
            <v>Особая вареная  СПК</v>
          </cell>
          <cell r="D290">
            <v>2</v>
          </cell>
          <cell r="F290">
            <v>2</v>
          </cell>
        </row>
        <row r="291">
          <cell r="A291" t="str">
            <v>Пельмени Grandmeni со сливочным маслом Горячая штучка 0,75 кг ПОКОМ</v>
          </cell>
          <cell r="F291">
            <v>255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1</v>
          </cell>
          <cell r="F292">
            <v>92</v>
          </cell>
        </row>
        <row r="293">
          <cell r="A293" t="str">
            <v>Пельмени Бигбули #МЕГАВКУСИЩЕ с сочной грудинкой 0,9 кг  ПОКОМ</v>
          </cell>
          <cell r="F293">
            <v>867</v>
          </cell>
        </row>
        <row r="294">
          <cell r="A294" t="str">
            <v>Пельмени Бигбули с мясом, Горячая штучка 0,43кг  ПОКОМ</v>
          </cell>
          <cell r="D294">
            <v>2</v>
          </cell>
          <cell r="F294">
            <v>240</v>
          </cell>
        </row>
        <row r="295">
          <cell r="A295" t="str">
            <v>Пельмени Бигбули с мясом, Горячая штучка 0,9кг  ПОКОМ</v>
          </cell>
          <cell r="F295">
            <v>413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1</v>
          </cell>
          <cell r="F296">
            <v>803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D297">
            <v>2</v>
          </cell>
          <cell r="F297">
            <v>341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F298">
            <v>491</v>
          </cell>
        </row>
        <row r="299">
          <cell r="A299" t="str">
            <v>Пельмени Бульмени с говядиной и свининой Горячая шт. 0,9 кг  ПОКОМ</v>
          </cell>
          <cell r="D299">
            <v>8</v>
          </cell>
          <cell r="F299">
            <v>2340</v>
          </cell>
        </row>
        <row r="300">
          <cell r="A300" t="str">
            <v>Пельмени Бульмени с говядиной и свининой Горячая штучка 0,43  ПОКОМ</v>
          </cell>
          <cell r="D300">
            <v>6</v>
          </cell>
          <cell r="F300">
            <v>1648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D301">
            <v>2.7</v>
          </cell>
          <cell r="F301">
            <v>140.6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10</v>
          </cell>
          <cell r="F302">
            <v>1157.7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11</v>
          </cell>
          <cell r="F303">
            <v>2186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7</v>
          </cell>
          <cell r="F304">
            <v>1241</v>
          </cell>
        </row>
        <row r="305">
          <cell r="A305" t="str">
            <v>Пельмени Домашние с говядиной и свининой 0,7кг, сфера ТМ Зареченские  ПОКОМ</v>
          </cell>
          <cell r="D305">
            <v>6</v>
          </cell>
          <cell r="F305">
            <v>30</v>
          </cell>
        </row>
        <row r="306">
          <cell r="A306" t="str">
            <v>Пельмени Домашние со сливочным маслом 0,7кг, сфера ТМ Зареченские  ПОКОМ</v>
          </cell>
          <cell r="D306">
            <v>6</v>
          </cell>
          <cell r="F306">
            <v>66</v>
          </cell>
        </row>
        <row r="307">
          <cell r="A307" t="str">
            <v>Пельмени Жемчужные сфера 1,0кг ТМ Зареченские  ПОКОМ</v>
          </cell>
          <cell r="F307">
            <v>15</v>
          </cell>
        </row>
        <row r="308">
          <cell r="A308" t="str">
            <v>Пельмени Медвежьи ушки с фермерскими сливками 0,7кг  ПОКОМ</v>
          </cell>
          <cell r="D308">
            <v>5</v>
          </cell>
          <cell r="F308">
            <v>262</v>
          </cell>
        </row>
        <row r="309">
          <cell r="A309" t="str">
            <v>Пельмени Медвежьи ушки с фермерской свининой и говядиной Малые 0,7кг  ПОКОМ</v>
          </cell>
          <cell r="D309">
            <v>3</v>
          </cell>
          <cell r="F309">
            <v>341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D310">
            <v>4</v>
          </cell>
          <cell r="F310">
            <v>140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8</v>
          </cell>
          <cell r="F311">
            <v>1352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2</v>
          </cell>
          <cell r="F312">
            <v>180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F313">
            <v>500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5</v>
          </cell>
          <cell r="F314">
            <v>595</v>
          </cell>
        </row>
        <row r="315">
          <cell r="A315" t="str">
            <v>Пельмени Сочные сфера 0,8 кг ТМ Стародворье  ПОКОМ</v>
          </cell>
          <cell r="D315">
            <v>2</v>
          </cell>
          <cell r="F315">
            <v>37</v>
          </cell>
        </row>
        <row r="316">
          <cell r="A316" t="str">
            <v>Пельмени Татарские 0,4кг ТМ Особый рецепт  ПОКОМ</v>
          </cell>
          <cell r="D316">
            <v>2</v>
          </cell>
          <cell r="F316">
            <v>103</v>
          </cell>
        </row>
        <row r="317">
          <cell r="A317" t="str">
            <v>Пипперони с/к "Эликатессе" 0,10 кг.шт.  СПК</v>
          </cell>
          <cell r="D317">
            <v>8</v>
          </cell>
          <cell r="F317">
            <v>8</v>
          </cell>
        </row>
        <row r="318">
          <cell r="A318" t="str">
            <v>Пирожки с мясом 0,3кг ТМ Зареченские  ПОКОМ</v>
          </cell>
          <cell r="D318">
            <v>3</v>
          </cell>
          <cell r="F318">
            <v>22</v>
          </cell>
        </row>
        <row r="319">
          <cell r="A319" t="str">
            <v>Пирожки с мясом 3,7кг ВЕС ТМ Зареченские  ПОКОМ</v>
          </cell>
          <cell r="F319">
            <v>222.001</v>
          </cell>
        </row>
        <row r="320">
          <cell r="A320" t="str">
            <v>Пирожки с мясом, картофелем и грибами 0,3кг ТМ Зареченские  ПОКОМ</v>
          </cell>
          <cell r="F320">
            <v>8</v>
          </cell>
        </row>
        <row r="321">
          <cell r="A321" t="str">
            <v>Пирожки с яблоком и грушей 0,3кг ТМ Зареченские  ПОКОМ</v>
          </cell>
          <cell r="F321">
            <v>4</v>
          </cell>
        </row>
        <row r="322">
          <cell r="A322" t="str">
            <v>Пирожки с яблоком и грушей ВЕС ТМ Зареченские  ПОКОМ</v>
          </cell>
          <cell r="F322">
            <v>77.701999999999998</v>
          </cell>
        </row>
        <row r="323">
          <cell r="A323" t="str">
            <v>Плавленый сыр "Шоколадный" 30% 180 гр ТМ "ПАПА МОЖЕТ"  ОСТАНКИНО</v>
          </cell>
          <cell r="D323">
            <v>30</v>
          </cell>
          <cell r="F323">
            <v>30</v>
          </cell>
        </row>
        <row r="324">
          <cell r="A324" t="str">
            <v>Плавленый Сыр 45% "С ветчиной" СТМ "ПапаМожет" 180гр  ОСТАНКИНО</v>
          </cell>
          <cell r="D324">
            <v>23</v>
          </cell>
          <cell r="F324">
            <v>23</v>
          </cell>
        </row>
        <row r="325">
          <cell r="A325" t="str">
            <v>Плавленый Сыр 45% "С грибами" СТМ "ПапаМожет 180гр  ОСТАНКИНО</v>
          </cell>
          <cell r="D325">
            <v>19</v>
          </cell>
          <cell r="F325">
            <v>19</v>
          </cell>
        </row>
        <row r="326">
          <cell r="A326" t="str">
            <v>Покровская вареная 0,47 кг шт.  СПК</v>
          </cell>
          <cell r="D326">
            <v>27</v>
          </cell>
          <cell r="F326">
            <v>27</v>
          </cell>
        </row>
        <row r="327">
          <cell r="A327" t="str">
            <v>Продукт колбасный с сыром копченый Коровино 400 гр  ОСТАНКИНО</v>
          </cell>
          <cell r="D327">
            <v>10</v>
          </cell>
          <cell r="F327">
            <v>10</v>
          </cell>
        </row>
        <row r="328">
          <cell r="A328" t="str">
            <v>Ричеза с/к 230 гр.шт.  СПК</v>
          </cell>
          <cell r="D328">
            <v>286</v>
          </cell>
          <cell r="F328">
            <v>286</v>
          </cell>
        </row>
        <row r="329">
          <cell r="A329" t="str">
            <v>Сальчетти с/к 230 гр.шт.  СПК</v>
          </cell>
          <cell r="D329">
            <v>307</v>
          </cell>
          <cell r="F329">
            <v>307</v>
          </cell>
        </row>
        <row r="330">
          <cell r="A330" t="str">
            <v>Салями с перчиком с/к "КолбасГрад" 160 гр.шт. термоус. пак.  СПК</v>
          </cell>
          <cell r="D330">
            <v>64</v>
          </cell>
          <cell r="F330">
            <v>64</v>
          </cell>
        </row>
        <row r="331">
          <cell r="A331" t="str">
            <v>Салями Трюфель с/в "Эликатессе" 0,16 кг.шт.  СПК</v>
          </cell>
          <cell r="D331">
            <v>178</v>
          </cell>
          <cell r="F331">
            <v>178</v>
          </cell>
        </row>
        <row r="332">
          <cell r="A332" t="str">
            <v>Салями Финская с/к 235 гр.шт. "Высокий вкус"  СПК</v>
          </cell>
          <cell r="D332">
            <v>2</v>
          </cell>
          <cell r="F332">
            <v>2</v>
          </cell>
        </row>
        <row r="333">
          <cell r="A333" t="str">
            <v>Сардельки "Докторские" (черева) ( в ср.защ.атм.) 1.0 кг. "Высокий вкус"  СПК</v>
          </cell>
          <cell r="D333">
            <v>164.1</v>
          </cell>
          <cell r="F333">
            <v>164.1</v>
          </cell>
        </row>
        <row r="334">
          <cell r="A334" t="str">
            <v>Сардельки "Необыкновенные" (в ср.защ.атм.)  СПК</v>
          </cell>
          <cell r="D334">
            <v>17</v>
          </cell>
          <cell r="F334">
            <v>17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109.06699999999999</v>
          </cell>
          <cell r="F335">
            <v>109.06699999999999</v>
          </cell>
        </row>
        <row r="336">
          <cell r="A336" t="str">
            <v>Семейная с чесночком Экстра вареная  СПК</v>
          </cell>
          <cell r="D336">
            <v>46.5</v>
          </cell>
          <cell r="F336">
            <v>46.5</v>
          </cell>
        </row>
        <row r="337">
          <cell r="A337" t="str">
            <v>Семейная с чесночком Экстра вареная 0,5 кг.шт.  СПК</v>
          </cell>
          <cell r="D337">
            <v>8</v>
          </cell>
          <cell r="F337">
            <v>8</v>
          </cell>
        </row>
        <row r="338">
          <cell r="A338" t="str">
            <v>Сервелат Европейский в/к, в/с 0,38 кг.шт.термофор.пак  СПК</v>
          </cell>
          <cell r="D338">
            <v>21</v>
          </cell>
          <cell r="F338">
            <v>21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181</v>
          </cell>
          <cell r="F339">
            <v>181</v>
          </cell>
        </row>
        <row r="340">
          <cell r="A340" t="str">
            <v>Сервелат Финский в/к 0,38 кг.шт. термофор.пак.  СПК</v>
          </cell>
          <cell r="D340">
            <v>230</v>
          </cell>
          <cell r="F340">
            <v>230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160</v>
          </cell>
          <cell r="F341">
            <v>160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517</v>
          </cell>
          <cell r="F342">
            <v>517</v>
          </cell>
        </row>
        <row r="343">
          <cell r="A343" t="str">
            <v>Сибирская особая с/к 0,235 кг шт.  СПК</v>
          </cell>
          <cell r="D343">
            <v>376</v>
          </cell>
          <cell r="F343">
            <v>376</v>
          </cell>
        </row>
        <row r="344">
          <cell r="A344" t="str">
            <v>Славянская п/к 0,38 кг шт.термофор.пак.  СПК</v>
          </cell>
          <cell r="D344">
            <v>7</v>
          </cell>
          <cell r="F344">
            <v>7</v>
          </cell>
        </row>
        <row r="345">
          <cell r="A345" t="str">
            <v>Сливочный со вкусом топл. молока 45% тм Папа Может. брус (2шт)  ОСТАНКИНО</v>
          </cell>
          <cell r="D345">
            <v>132.1</v>
          </cell>
          <cell r="F345">
            <v>132.1</v>
          </cell>
        </row>
        <row r="346">
          <cell r="A346" t="str">
            <v>Смак-мени с картофелем и сочной грудинкой 1кг ТМ Зареченские ПОКОМ</v>
          </cell>
          <cell r="F346">
            <v>3</v>
          </cell>
        </row>
        <row r="347">
          <cell r="A347" t="str">
            <v>Смаколадьи с яблоком и грушей ТМ Зареченские,0,9 кг ПОКОМ</v>
          </cell>
          <cell r="F347">
            <v>2</v>
          </cell>
        </row>
        <row r="348">
          <cell r="A348" t="str">
            <v>Сосиски "Баварские" 0,36 кг.шт. вак.упак.  СПК</v>
          </cell>
          <cell r="D348">
            <v>24</v>
          </cell>
          <cell r="F348">
            <v>24</v>
          </cell>
        </row>
        <row r="349">
          <cell r="A349" t="str">
            <v>Сосиски "Молочные" 0,36 кг.шт. вак.упак.  СПК</v>
          </cell>
          <cell r="D349">
            <v>31</v>
          </cell>
          <cell r="F349">
            <v>31</v>
          </cell>
        </row>
        <row r="350">
          <cell r="A350" t="str">
            <v>Сосиски Мини (коллаген) (лоток с ср.защ.атм.) (для ХОРЕКА)  СПК</v>
          </cell>
          <cell r="D350">
            <v>2</v>
          </cell>
          <cell r="F350">
            <v>2</v>
          </cell>
        </row>
        <row r="351">
          <cell r="A351" t="str">
            <v>Сосиски Мусульманские "Просто выгодно" (в ср.защ.атм.)  СПК</v>
          </cell>
          <cell r="D351">
            <v>11</v>
          </cell>
          <cell r="F351">
            <v>11</v>
          </cell>
        </row>
        <row r="352">
          <cell r="A352" t="str">
            <v>Сосиски Хот-дог ВЕС (лоток с ср.защ.атм.)   СПК</v>
          </cell>
          <cell r="D352">
            <v>93</v>
          </cell>
          <cell r="F352">
            <v>93</v>
          </cell>
        </row>
        <row r="353">
          <cell r="A353" t="str">
            <v>Сосисоны в темпуре ВЕС  ПОКОМ</v>
          </cell>
          <cell r="D353">
            <v>1.8</v>
          </cell>
          <cell r="F353">
            <v>25.2</v>
          </cell>
        </row>
        <row r="354">
          <cell r="A354" t="str">
            <v>Сочный мегачебурек ТМ Зареченские ВЕС ПОКОМ</v>
          </cell>
          <cell r="D354">
            <v>4.6399999999999997</v>
          </cell>
          <cell r="F354">
            <v>218.173</v>
          </cell>
        </row>
        <row r="355">
          <cell r="A355" t="str">
            <v>Сыр "Пармезан" 40% колотый 100 гр  ОСТАНКИНО</v>
          </cell>
          <cell r="D355">
            <v>33</v>
          </cell>
          <cell r="F355">
            <v>33</v>
          </cell>
        </row>
        <row r="356">
          <cell r="A356" t="str">
            <v>Сыр "Пармезан" 40% кусок 180 гр  ОСТАНКИНО</v>
          </cell>
          <cell r="D356">
            <v>112</v>
          </cell>
          <cell r="F356">
            <v>112</v>
          </cell>
        </row>
        <row r="357">
          <cell r="A357" t="str">
            <v>Сыр Боккончини копченый 40% 100 гр.  ОСТАНКИНО</v>
          </cell>
          <cell r="D357">
            <v>102</v>
          </cell>
          <cell r="F357">
            <v>102</v>
          </cell>
        </row>
        <row r="358">
          <cell r="A358" t="str">
            <v>Сыр Гауда 45% тм Папа Может, нарезанные ломтики 125г (МИНИ)  Останкино</v>
          </cell>
          <cell r="D358">
            <v>33</v>
          </cell>
          <cell r="F358">
            <v>33</v>
          </cell>
        </row>
        <row r="359">
          <cell r="A359" t="str">
            <v>Сыр колбасный копченый Папа Может 400 гр  ОСТАНКИНО</v>
          </cell>
          <cell r="D359">
            <v>11</v>
          </cell>
          <cell r="F359">
            <v>11</v>
          </cell>
        </row>
        <row r="360">
          <cell r="A360" t="str">
            <v>Сыр Министерский 45% тм Папа Может, нарезанные ломтики 125г (МИНИ)  ОСТАНКИНО</v>
          </cell>
          <cell r="D360">
            <v>5</v>
          </cell>
          <cell r="F360">
            <v>5</v>
          </cell>
        </row>
        <row r="361">
          <cell r="A361" t="str">
            <v>Сыр Останкино "Алтайский Gold" 50% вес  ОСТАНКИНО</v>
          </cell>
          <cell r="D361">
            <v>3.9</v>
          </cell>
          <cell r="F361">
            <v>3.9</v>
          </cell>
        </row>
        <row r="362">
          <cell r="A362" t="str">
            <v>Сыр ПАПА МОЖЕТ "Гауда Голд" 45% 180 г  ОСТАНКИНО</v>
          </cell>
          <cell r="D362">
            <v>408</v>
          </cell>
          <cell r="F362">
            <v>408</v>
          </cell>
        </row>
        <row r="363">
          <cell r="A363" t="str">
            <v>Сыр Папа Может "Гауда Голд", 45% брусок ВЕС ОСТАНКИНО</v>
          </cell>
          <cell r="D363">
            <v>18.2</v>
          </cell>
          <cell r="F363">
            <v>18.2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835</v>
          </cell>
          <cell r="F364">
            <v>835</v>
          </cell>
        </row>
        <row r="365">
          <cell r="A365" t="str">
            <v>Сыр Папа Может "Голландский традиционный", 45% брусок ВЕС ОСТАНКИНО</v>
          </cell>
          <cell r="D365">
            <v>35.5</v>
          </cell>
          <cell r="F365">
            <v>35.5</v>
          </cell>
        </row>
        <row r="366">
          <cell r="A366" t="str">
            <v>Сыр ПАПА МОЖЕТ "Министерский" 180гр, 45 %  ОСТАНКИНО</v>
          </cell>
          <cell r="D366">
            <v>119</v>
          </cell>
          <cell r="F366">
            <v>119</v>
          </cell>
        </row>
        <row r="367">
          <cell r="A367" t="str">
            <v>Сыр ПАПА МОЖЕТ "Папин завтрак" 180гр, 45 %  ОСТАНКИНО</v>
          </cell>
          <cell r="D367">
            <v>86</v>
          </cell>
          <cell r="F367">
            <v>86</v>
          </cell>
        </row>
        <row r="368">
          <cell r="A368" t="str">
            <v>Сыр Папа Может "Пошехонский" 45% вес (= 3 кг)  ОСТАНКИНО</v>
          </cell>
          <cell r="D368">
            <v>7</v>
          </cell>
          <cell r="F368">
            <v>7</v>
          </cell>
        </row>
        <row r="369">
          <cell r="A369" t="str">
            <v>Сыр ПАПА МОЖЕТ "Российский традиционный" 45% 180 г  ОСТАНКИНО</v>
          </cell>
          <cell r="D369">
            <v>321</v>
          </cell>
          <cell r="F369">
            <v>321</v>
          </cell>
        </row>
        <row r="370">
          <cell r="A370" t="str">
            <v>Сыр Папа Может "Российский традиционный" ВЕС брусок массовая доля жира 50%  ОСТАНКИНО</v>
          </cell>
          <cell r="D370">
            <v>78.3</v>
          </cell>
          <cell r="F370">
            <v>78.3</v>
          </cell>
        </row>
        <row r="371">
          <cell r="A371" t="str">
            <v>Сыр ПАПА МОЖЕТ "Тильзитер" 45% 180 г  ОСТАНКИНО</v>
          </cell>
          <cell r="D371">
            <v>1</v>
          </cell>
          <cell r="F371">
            <v>1</v>
          </cell>
        </row>
        <row r="372">
          <cell r="A372" t="str">
            <v>Сыр Папа Может "Тильзитер", 45% брусок ВЕС   ОСТАНКИНО</v>
          </cell>
          <cell r="D372">
            <v>46</v>
          </cell>
          <cell r="F372">
            <v>46</v>
          </cell>
        </row>
        <row r="373">
          <cell r="A373" t="str">
            <v>Сыр Папа Может Гауда  45% 200гр     Останкино</v>
          </cell>
          <cell r="D373">
            <v>2</v>
          </cell>
          <cell r="F373">
            <v>2</v>
          </cell>
        </row>
        <row r="374">
          <cell r="A374" t="str">
            <v>Сыр Папа Может Голландский  45% 200гр     Останкино</v>
          </cell>
          <cell r="D374">
            <v>211</v>
          </cell>
          <cell r="F374">
            <v>211</v>
          </cell>
        </row>
        <row r="375">
          <cell r="A375" t="str">
            <v>Сыр Папа Может Голландский 45%, нарез, 125г (9 шт)  Останкино</v>
          </cell>
          <cell r="D375">
            <v>208</v>
          </cell>
          <cell r="F375">
            <v>208</v>
          </cell>
        </row>
        <row r="376">
          <cell r="A376" t="str">
            <v>Сыр Папа Может Российский  50% 200гр    Останкино</v>
          </cell>
          <cell r="D376">
            <v>473</v>
          </cell>
          <cell r="F376">
            <v>473</v>
          </cell>
        </row>
        <row r="377">
          <cell r="A377" t="str">
            <v>Сыр Папа Может Тильзитер   45% 200гр     Останкино</v>
          </cell>
          <cell r="D377">
            <v>304</v>
          </cell>
          <cell r="F377">
            <v>304</v>
          </cell>
        </row>
        <row r="378">
          <cell r="A378" t="str">
            <v>Сыр Папа Может Тильзитер 50%, нарезка 125г  Останкино</v>
          </cell>
          <cell r="D378">
            <v>9</v>
          </cell>
          <cell r="F378">
            <v>9</v>
          </cell>
        </row>
        <row r="379">
          <cell r="A379" t="str">
            <v>Сыр Плавл. Сливочный 55% 190гр  Останкино</v>
          </cell>
          <cell r="D379">
            <v>1</v>
          </cell>
          <cell r="F379">
            <v>1</v>
          </cell>
        </row>
        <row r="380">
          <cell r="A380" t="str">
            <v>Сыр плавленый Сливочный ж 45 % 180г ТМ Папа Может (16шт) ОСТАНКИНО</v>
          </cell>
          <cell r="D380">
            <v>84</v>
          </cell>
          <cell r="F380">
            <v>84</v>
          </cell>
        </row>
        <row r="381">
          <cell r="A381" t="str">
            <v>Сыр Российский сливочный 45% тм Папа Может, нарезанные ломтики 125г (МИНИ)  ОСТАНКИНО</v>
          </cell>
          <cell r="D381">
            <v>195</v>
          </cell>
          <cell r="F381">
            <v>195</v>
          </cell>
        </row>
        <row r="382">
          <cell r="A382" t="str">
            <v>Сыр Скаморца свежий 40% 100 гр.  ОСТАНКИНО</v>
          </cell>
          <cell r="D382">
            <v>106</v>
          </cell>
          <cell r="F382">
            <v>106</v>
          </cell>
        </row>
        <row r="383">
          <cell r="A383" t="str">
            <v>Сыр творожный с зеленью 60% Папа может 140 гр.  ОСТАНКИНО</v>
          </cell>
          <cell r="D383">
            <v>31</v>
          </cell>
          <cell r="F383">
            <v>31</v>
          </cell>
        </row>
        <row r="384">
          <cell r="A384" t="str">
            <v>Сыр Тильзитер 45% ТМ Папа Может, нарезанные ломтики 125г (МИНИ)  ОСТАНКИНО</v>
          </cell>
          <cell r="D384">
            <v>17</v>
          </cell>
          <cell r="F384">
            <v>17</v>
          </cell>
        </row>
        <row r="385">
          <cell r="A385" t="str">
            <v>Сыр Чечил копченый 43% 100г/6шт ТМ Папа Может  ОСТАНКИНО</v>
          </cell>
          <cell r="D385">
            <v>137</v>
          </cell>
          <cell r="F385">
            <v>137</v>
          </cell>
        </row>
        <row r="386">
          <cell r="A386" t="str">
            <v>Сыр Чечил свежий 45% 100г/6шт ТМ Папа Может  ОСТАНКИНО</v>
          </cell>
          <cell r="D386">
            <v>205</v>
          </cell>
          <cell r="F386">
            <v>205</v>
          </cell>
        </row>
        <row r="387">
          <cell r="A387" t="str">
            <v>Сыч/Прод Коровино Российский 50% 200г СЗМЖ  ОСТАНКИНО</v>
          </cell>
          <cell r="D387">
            <v>108</v>
          </cell>
          <cell r="F387">
            <v>108</v>
          </cell>
        </row>
        <row r="388">
          <cell r="A388" t="str">
            <v>Сыч/Прод Коровино Российский Ориг 50% ВЕС (7,5 кг круг) ОСТАНКИНО</v>
          </cell>
          <cell r="D388">
            <v>7.5</v>
          </cell>
          <cell r="F388">
            <v>7.5</v>
          </cell>
        </row>
        <row r="389">
          <cell r="A389" t="str">
            <v>Сыч/Прод Коровино Российский Оригин 50% ВЕС (5 кг)  ОСТАНКИНО</v>
          </cell>
          <cell r="D389">
            <v>334</v>
          </cell>
          <cell r="F389">
            <v>334</v>
          </cell>
        </row>
        <row r="390">
          <cell r="A390" t="str">
            <v>Сыч/Прод Коровино Тильзитер 50% 200г СЗМЖ  ОСТАНКИНО</v>
          </cell>
          <cell r="D390">
            <v>105</v>
          </cell>
          <cell r="F390">
            <v>105</v>
          </cell>
        </row>
        <row r="391">
          <cell r="A391" t="str">
            <v>Сыч/Прод Коровино Тильзитер Оригин 50% ВЕС (5 кг брус) СЗМЖ  ОСТАНКИНО</v>
          </cell>
          <cell r="D391">
            <v>217.8</v>
          </cell>
          <cell r="F391">
            <v>217.8</v>
          </cell>
        </row>
        <row r="392">
          <cell r="A392" t="str">
            <v>Творожный Сыр 60% С маринованными огурчиками и укропом 140 гр  ОСТАНКИНО</v>
          </cell>
          <cell r="D392">
            <v>14</v>
          </cell>
          <cell r="F392">
            <v>14</v>
          </cell>
        </row>
        <row r="393">
          <cell r="A393" t="str">
            <v>Творожный Сыр 60% Сливочный  СТМ "ПапаМожет" - 140гр  ОСТАНКИНО</v>
          </cell>
          <cell r="D393">
            <v>165</v>
          </cell>
          <cell r="F393">
            <v>165</v>
          </cell>
        </row>
        <row r="394">
          <cell r="A394" t="str">
            <v>Торо Неро с/в "Эликатессе" 140 гр.шт.  СПК</v>
          </cell>
          <cell r="D394">
            <v>64</v>
          </cell>
          <cell r="F394">
            <v>64</v>
          </cell>
        </row>
        <row r="395">
          <cell r="A395" t="str">
            <v>Уши свиные копченые к пиву 0,15кг нар. д/ф шт.  СПК</v>
          </cell>
          <cell r="D395">
            <v>29</v>
          </cell>
          <cell r="F395">
            <v>29</v>
          </cell>
        </row>
        <row r="396">
          <cell r="A396" t="str">
            <v>Фестивальная пора с/к 100 гр.шт.нар. (лоток с ср.защ.атм.)  СПК</v>
          </cell>
          <cell r="D396">
            <v>462</v>
          </cell>
          <cell r="F396">
            <v>462</v>
          </cell>
        </row>
        <row r="397">
          <cell r="A397" t="str">
            <v>Фестивальная пора с/к 235 гр.шт.  СПК</v>
          </cell>
          <cell r="D397">
            <v>1163.2</v>
          </cell>
          <cell r="F397">
            <v>1163.2</v>
          </cell>
        </row>
        <row r="398">
          <cell r="A398" t="str">
            <v>Фестивальная пора с/к термоус.пак  СПК</v>
          </cell>
          <cell r="D398">
            <v>4.8</v>
          </cell>
          <cell r="F398">
            <v>4.8</v>
          </cell>
        </row>
        <row r="399">
          <cell r="A399" t="str">
            <v>Фуэт с/в "Эликатессе" 160 гр.шт.  СПК</v>
          </cell>
          <cell r="D399">
            <v>220</v>
          </cell>
          <cell r="F399">
            <v>220</v>
          </cell>
        </row>
        <row r="400">
          <cell r="A400" t="str">
            <v>Хинкали Классические ТМ Зареченские ВЕС ПОКОМ</v>
          </cell>
          <cell r="F400">
            <v>70</v>
          </cell>
        </row>
        <row r="401">
          <cell r="A401" t="str">
            <v>Хотстеры с сыром 0,25кг ТМ Горячая штучка  ПОКОМ</v>
          </cell>
          <cell r="D401">
            <v>4</v>
          </cell>
          <cell r="F401">
            <v>420</v>
          </cell>
        </row>
        <row r="402">
          <cell r="A402" t="str">
            <v>Хотстеры ТМ Горячая штучка ТС Хотстеры 0,25 кг зам  ПОКОМ</v>
          </cell>
          <cell r="D402">
            <v>10</v>
          </cell>
          <cell r="F402">
            <v>1367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2</v>
          </cell>
          <cell r="F403">
            <v>479</v>
          </cell>
        </row>
        <row r="404">
          <cell r="A404" t="str">
            <v>Хрустящие крылышки ТМ Горячая штучка 0,3 кг зам  ПОКОМ</v>
          </cell>
          <cell r="D404">
            <v>2</v>
          </cell>
          <cell r="F404">
            <v>532</v>
          </cell>
        </row>
        <row r="405">
          <cell r="A405" t="str">
            <v>Хрустящие крылышки ТМ Зареченские ТС Зареченские продукты. ВЕС ПОКОМ</v>
          </cell>
          <cell r="F405">
            <v>13.2</v>
          </cell>
        </row>
        <row r="406">
          <cell r="A406" t="str">
            <v>Чебупай сочное яблоко ТМ Горячая штучка 0,2 кг зам.  ПОКОМ</v>
          </cell>
          <cell r="F406">
            <v>151</v>
          </cell>
        </row>
        <row r="407">
          <cell r="A407" t="str">
            <v>Чебупай спелая вишня ТМ Горячая штучка 0,2 кг зам.  ПОКОМ</v>
          </cell>
          <cell r="F407">
            <v>271</v>
          </cell>
        </row>
        <row r="408">
          <cell r="A408" t="str">
            <v>Чебупели Курочка гриль ТМ Горячая штучка, 0,3 кг зам  ПОКОМ</v>
          </cell>
          <cell r="D408">
            <v>6</v>
          </cell>
          <cell r="F408">
            <v>320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14</v>
          </cell>
          <cell r="F409">
            <v>1790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7</v>
          </cell>
          <cell r="F410">
            <v>3095</v>
          </cell>
        </row>
        <row r="411">
          <cell r="A411" t="str">
            <v>Чебуреки Мясные вес 2,7 кг ТМ Зареченские ВЕС ПОКОМ</v>
          </cell>
          <cell r="F411">
            <v>27</v>
          </cell>
        </row>
        <row r="412">
          <cell r="A412" t="str">
            <v>Чебуреки сочные ВЕС ТМ Зареченские  ПОКОМ</v>
          </cell>
          <cell r="D412">
            <v>10</v>
          </cell>
          <cell r="F412">
            <v>377.51100000000002</v>
          </cell>
        </row>
        <row r="413">
          <cell r="A413" t="str">
            <v>Чоризо с/к "Эликатессе" 0,20 кг.шт.  СПК</v>
          </cell>
          <cell r="D413">
            <v>2</v>
          </cell>
          <cell r="F413">
            <v>2</v>
          </cell>
        </row>
        <row r="414">
          <cell r="A414" t="str">
            <v>Шпикачки Русские (черева) (в ср.защ.атм.) "Высокий вкус"  СПК</v>
          </cell>
          <cell r="D414">
            <v>116</v>
          </cell>
          <cell r="F414">
            <v>116</v>
          </cell>
        </row>
        <row r="415">
          <cell r="A415" t="str">
            <v>Эликапреза с/в "Эликатессе" 0,10 кг.шт. нарезка (лоток с ср.защ.атм.)  СПК</v>
          </cell>
          <cell r="D415">
            <v>165</v>
          </cell>
          <cell r="F415">
            <v>165</v>
          </cell>
        </row>
        <row r="416">
          <cell r="A416" t="str">
            <v>Юбилейная с/к 0,10 кг.шт. нарезка (лоток с ср.защ.атм.)  СПК</v>
          </cell>
          <cell r="D416">
            <v>72</v>
          </cell>
          <cell r="F416">
            <v>72</v>
          </cell>
        </row>
        <row r="417">
          <cell r="A417" t="str">
            <v>Юбилейная с/к 0,235 кг.шт.  СПК</v>
          </cell>
          <cell r="D417">
            <v>1160</v>
          </cell>
          <cell r="F417">
            <v>1160</v>
          </cell>
        </row>
        <row r="418">
          <cell r="A418" t="str">
            <v>Итого</v>
          </cell>
          <cell r="D418">
            <v>132033.31099999999</v>
          </cell>
          <cell r="F418">
            <v>292250.70199999999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04.09.2024 - 04.09.2024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159.09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177.37100000000001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392.47399999999999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44.481999999999999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69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494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852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946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65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114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471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177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61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62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198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167.63200000000001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1365.934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126.91200000000001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174.84899999999999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102.322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104.31100000000001</v>
          </cell>
        </row>
        <row r="30">
          <cell r="A30" t="str">
            <v xml:space="preserve"> 240  Колбаса Салями охотничья, ВЕС. ПОКОМ</v>
          </cell>
          <cell r="D30">
            <v>7.02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171.916</v>
          </cell>
        </row>
        <row r="32">
          <cell r="A32" t="str">
            <v xml:space="preserve"> 247  Сардельки Нежные, ВЕС.  ПОКОМ</v>
          </cell>
          <cell r="D32">
            <v>64.265000000000001</v>
          </cell>
        </row>
        <row r="33">
          <cell r="A33" t="str">
            <v xml:space="preserve"> 248  Сардельки Сочные ТМ Особый рецепт,   ПОКОМ</v>
          </cell>
          <cell r="D33">
            <v>37.561999999999998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367.27199999999999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18.759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22.303000000000001</v>
          </cell>
        </row>
        <row r="37">
          <cell r="A37" t="str">
            <v xml:space="preserve"> 263  Шпикачки Стародворские, ВЕС.  ПОКОМ</v>
          </cell>
          <cell r="D37">
            <v>31.004999999999999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80.554000000000002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61.25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54.473999999999997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322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789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751</v>
          </cell>
        </row>
        <row r="44">
          <cell r="A44" t="str">
            <v xml:space="preserve"> 283  Сосиски Сочинки, ВЕС, ТМ Стародворье ПОКОМ</v>
          </cell>
          <cell r="D44">
            <v>173.37299999999999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372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445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55.213999999999999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687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1012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28.664999999999999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55.110999999999997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452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640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405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81.414000000000001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250.49799999999999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27.036000000000001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15.28</v>
          </cell>
        </row>
        <row r="59">
          <cell r="A59" t="str">
            <v xml:space="preserve"> 318  Сосиски Датские ТМ Зареченские, ВЕС  ПОКОМ</v>
          </cell>
          <cell r="D59">
            <v>593.71900000000005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947</v>
          </cell>
        </row>
        <row r="61">
          <cell r="A61" t="str">
            <v xml:space="preserve"> 320  Ветчина Нежная ТМ Зареченские,большой батон, ВЕС ПОКОМ</v>
          </cell>
          <cell r="D61">
            <v>1.51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3.82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781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413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151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125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147.9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220</v>
          </cell>
        </row>
        <row r="69">
          <cell r="A69" t="str">
            <v xml:space="preserve"> 335  Колбаса Сливушка ТМ Вязанка. ВЕС.  ПОКОМ </v>
          </cell>
          <cell r="D69">
            <v>94.484999999999999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799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768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107.357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95.418999999999997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148.649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141.79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40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65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111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65.268000000000001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146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219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381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80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39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3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58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1036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1833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D89">
            <v>40</v>
          </cell>
        </row>
        <row r="90">
          <cell r="A90" t="str">
            <v xml:space="preserve"> 417  Колбаса Филейбургская с ароматными пряностями 0,06 кг нарезка ТМ Баварушка  ПОКОМ</v>
          </cell>
          <cell r="D90">
            <v>24</v>
          </cell>
        </row>
        <row r="91">
          <cell r="A91" t="str">
            <v xml:space="preserve"> 423  Колбаса Сервелат Рижский ТМ Зареченские ТС Зареченские продукты, 0,28 кг срез ПОКОМ</v>
          </cell>
          <cell r="D91">
            <v>9</v>
          </cell>
        </row>
        <row r="92">
          <cell r="A92" t="str">
            <v xml:space="preserve"> 427  Колбаса Филедворская ТМ Стародворье в оболочке полиамид. ВЕС ПОКОМ</v>
          </cell>
          <cell r="D92">
            <v>46.905000000000001</v>
          </cell>
        </row>
        <row r="93">
          <cell r="A93" t="str">
            <v xml:space="preserve"> 429  Колбаса Нежная со шпиком.ТС Зареченские продукты в оболочке полиамид ВЕС ПОКОМ</v>
          </cell>
          <cell r="D93">
            <v>1.3520000000000001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175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79.75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D96">
            <v>1.45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120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71.05</v>
          </cell>
        </row>
        <row r="99">
          <cell r="A99" t="str">
            <v xml:space="preserve"> 438  Колбаса Филедворская 0,4 кг. ТМ Стародворье  ПОКОМ</v>
          </cell>
          <cell r="D99">
            <v>63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D100">
            <v>48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D101">
            <v>24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70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39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124.643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1080.81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2048.59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856.80799999999999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D108">
            <v>50.67</v>
          </cell>
        </row>
        <row r="109">
          <cell r="A109" t="str">
            <v xml:space="preserve"> 467  Колбаса Филейная 0,5кг ТМ Особый рецепт  ПОКОМ</v>
          </cell>
          <cell r="D109">
            <v>73</v>
          </cell>
        </row>
        <row r="110">
          <cell r="A110" t="str">
            <v xml:space="preserve"> 472  Колбаса Молочная ВЕС ТМ Зареченские  ПОКОМ</v>
          </cell>
          <cell r="D110">
            <v>4.1340000000000003</v>
          </cell>
        </row>
        <row r="111">
          <cell r="A111" t="str">
            <v xml:space="preserve"> 473  Ветчина Рубленая ВЕС ТМ Зареченские  ПОКОМ</v>
          </cell>
          <cell r="D111">
            <v>6.74</v>
          </cell>
        </row>
        <row r="112">
          <cell r="A112" t="str">
            <v xml:space="preserve"> 474  Колбаса Молочная 0,4кг ТМ Зареченские  ПОКОМ</v>
          </cell>
          <cell r="D112">
            <v>3</v>
          </cell>
        </row>
        <row r="113">
          <cell r="A113" t="str">
            <v xml:space="preserve"> 475  Колбаса Нежная 0,4кг ТМ Зареченские  ПОКОМ</v>
          </cell>
          <cell r="D113">
            <v>5</v>
          </cell>
        </row>
        <row r="114">
          <cell r="A114" t="str">
            <v xml:space="preserve"> 477  Ветчина Рубленая 0,4кг ТМ Зареченские  ПОКОМ</v>
          </cell>
          <cell r="D114">
            <v>1</v>
          </cell>
        </row>
        <row r="115">
          <cell r="A115" t="str">
            <v xml:space="preserve"> 478  Сардельки Зареченские ВЕС ТМ Зареченские  ПОКОМ</v>
          </cell>
          <cell r="D115">
            <v>3.9990000000000001</v>
          </cell>
        </row>
        <row r="116">
          <cell r="A116" t="str">
            <v xml:space="preserve"> 479  Шпикачки Зареченские ВЕС ТМ Зареченские  ПОКОМ</v>
          </cell>
          <cell r="D116">
            <v>9.3480000000000008</v>
          </cell>
        </row>
        <row r="117">
          <cell r="A117" t="str">
            <v>3215 ВЕТЧ.МЯСНАЯ Папа может п/о 0.4кг 8шт.    ОСТАНКИНО</v>
          </cell>
          <cell r="D117">
            <v>61</v>
          </cell>
        </row>
        <row r="118">
          <cell r="A118" t="str">
            <v>3812 СОЧНЫЕ сос п/о мгс 2*2  ОСТАНКИНО</v>
          </cell>
          <cell r="D118">
            <v>435.04399999999998</v>
          </cell>
        </row>
        <row r="119">
          <cell r="A119" t="str">
            <v>4063 МЯСНАЯ Папа может вар п/о_Л   ОСТАНКИНО</v>
          </cell>
          <cell r="D119">
            <v>450.28699999999998</v>
          </cell>
        </row>
        <row r="120">
          <cell r="A120" t="str">
            <v>4117 ЭКСТРА Папа может с/к в/у_Л   ОСТАНКИНО</v>
          </cell>
          <cell r="D120">
            <v>8.5250000000000004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26.812999999999999</v>
          </cell>
        </row>
        <row r="122">
          <cell r="A122" t="str">
            <v>4813 ФИЛЕЙНАЯ Папа может вар п/о_Л   ОСТАНКИНО</v>
          </cell>
          <cell r="D122">
            <v>152.65899999999999</v>
          </cell>
        </row>
        <row r="123">
          <cell r="A123" t="str">
            <v>4993 САЛЯМИ ИТАЛЬЯНСКАЯ с/к в/у 1/250*8_120c ОСТАНКИНО</v>
          </cell>
          <cell r="D123">
            <v>105</v>
          </cell>
        </row>
        <row r="124">
          <cell r="A124" t="str">
            <v>5246 ДОКТОРСКАЯ ПРЕМИУМ вар б/о мгс_30с ОСТАНКИНО</v>
          </cell>
          <cell r="D124">
            <v>8.9440000000000008</v>
          </cell>
        </row>
        <row r="125">
          <cell r="A125" t="str">
            <v>5341 СЕРВЕЛАТ ОХОТНИЧИЙ в/к в/у  ОСТАНКИНО</v>
          </cell>
          <cell r="D125">
            <v>100.324</v>
          </cell>
        </row>
        <row r="126">
          <cell r="A126" t="str">
            <v>5483 ЭКСТРА Папа может с/к в/у 1/250 8шт.   ОСТАНКИНО</v>
          </cell>
          <cell r="D126">
            <v>212</v>
          </cell>
        </row>
        <row r="127">
          <cell r="A127" t="str">
            <v>5544 Сервелат Финский в/к в/у_45с НОВАЯ ОСТАНКИНО</v>
          </cell>
          <cell r="D127">
            <v>223.655</v>
          </cell>
        </row>
        <row r="128">
          <cell r="A128" t="str">
            <v>5679 САЛЯМИ ИТАЛЬЯНСКАЯ с/к в/у 1/150_60с ОСТАНКИНО</v>
          </cell>
          <cell r="D128">
            <v>10</v>
          </cell>
        </row>
        <row r="129">
          <cell r="A129" t="str">
            <v>5682 САЛЯМИ МЕЛКОЗЕРНЕНАЯ с/к в/у 1/120_60с   ОСТАНКИНО</v>
          </cell>
          <cell r="D129">
            <v>619</v>
          </cell>
        </row>
        <row r="130">
          <cell r="A130" t="str">
            <v>5698 СЫТНЫЕ Папа может сар б/о мгс 1*3_Маяк  ОСТАНКИНО</v>
          </cell>
          <cell r="D130">
            <v>55.436</v>
          </cell>
        </row>
        <row r="131">
          <cell r="A131" t="str">
            <v>5706 АРОМАТНАЯ Папа может с/к в/у 1/250 8шт.  ОСТАНКИНО</v>
          </cell>
          <cell r="D131">
            <v>258</v>
          </cell>
        </row>
        <row r="132">
          <cell r="A132" t="str">
            <v>5708 ПОСОЛЬСКАЯ Папа может с/к в/у ОСТАНКИНО</v>
          </cell>
          <cell r="D132">
            <v>41.35</v>
          </cell>
        </row>
        <row r="133">
          <cell r="A133" t="str">
            <v>5820 СЛИВОЧНЫЕ Папа может сос п/о мгс 2*2_45с   ОСТАНКИНО</v>
          </cell>
          <cell r="D133">
            <v>45.088999999999999</v>
          </cell>
        </row>
        <row r="134">
          <cell r="A134" t="str">
            <v>5851 ЭКСТРА Папа может вар п/о   ОСТАНКИНО</v>
          </cell>
          <cell r="D134">
            <v>74.775999999999996</v>
          </cell>
        </row>
        <row r="135">
          <cell r="A135" t="str">
            <v>5931 ОХОТНИЧЬЯ Папа может с/к в/у 1/220 8шт.   ОСТАНКИНО</v>
          </cell>
          <cell r="D135">
            <v>224</v>
          </cell>
        </row>
        <row r="136">
          <cell r="A136" t="str">
            <v>6113 СОЧНЫЕ сос п/о мгс 1*6_Ашан  ОСТАНКИНО</v>
          </cell>
          <cell r="D136">
            <v>366.601</v>
          </cell>
        </row>
        <row r="137">
          <cell r="A137" t="str">
            <v>6206 СВИНИНА ПО-ДОМАШНЕМУ к/в мл/к в/у 0.3кг  ОСТАНКИНО</v>
          </cell>
          <cell r="D137">
            <v>123</v>
          </cell>
        </row>
        <row r="138">
          <cell r="A138" t="str">
            <v>6228 МЯСНОЕ АССОРТИ к/з с/н мгс 1/90 10шт.  ОСТАНКИНО</v>
          </cell>
          <cell r="D138">
            <v>133</v>
          </cell>
        </row>
        <row r="139">
          <cell r="A139" t="str">
            <v>6247 ДОМАШНЯЯ Папа может вар п/о 0,4кг 8шт.  ОСТАНКИНО</v>
          </cell>
          <cell r="D139">
            <v>71</v>
          </cell>
        </row>
        <row r="140">
          <cell r="A140" t="str">
            <v>6268 ГОВЯЖЬЯ Папа может вар п/о 0,4кг 8 шт.  ОСТАНКИНО</v>
          </cell>
          <cell r="D140">
            <v>90</v>
          </cell>
        </row>
        <row r="141">
          <cell r="A141" t="str">
            <v>6303 МЯСНЫЕ Папа может сос п/о мгс 1.5*3  ОСТАНКИНО</v>
          </cell>
          <cell r="D141">
            <v>165.15700000000001</v>
          </cell>
        </row>
        <row r="142">
          <cell r="A142" t="str">
            <v>6325 ДОКТОРСКАЯ ПРЕМИУМ вар п/о 0.4кг 8шт.  ОСТАНКИНО</v>
          </cell>
          <cell r="D142">
            <v>228</v>
          </cell>
        </row>
        <row r="143">
          <cell r="A143" t="str">
            <v>6333 МЯСНАЯ Папа может вар п/о 0.4кг 8шт.  ОСТАНКИНО</v>
          </cell>
          <cell r="D143">
            <v>1348</v>
          </cell>
        </row>
        <row r="144">
          <cell r="A144" t="str">
            <v>6340 ДОМАШНИЙ РЕЦЕПТ Коровино 0.5кг 8шт.  ОСТАНКИНО</v>
          </cell>
          <cell r="D144">
            <v>239</v>
          </cell>
        </row>
        <row r="145">
          <cell r="A145" t="str">
            <v>6341 ДОМАШНИЙ РЕЦЕПТ СО ШПИКОМ Коровино 0.5кг  ОСТАНКИНО</v>
          </cell>
          <cell r="D145">
            <v>21</v>
          </cell>
        </row>
        <row r="146">
          <cell r="A146" t="str">
            <v>6353 ЭКСТРА Папа может вар п/о 0.4кг 8шт.  ОСТАНКИНО</v>
          </cell>
          <cell r="D146">
            <v>431</v>
          </cell>
        </row>
        <row r="147">
          <cell r="A147" t="str">
            <v>6392 ФИЛЕЙНАЯ Папа может вар п/о 0.4кг. ОСТАНКИНО</v>
          </cell>
          <cell r="D147">
            <v>1056</v>
          </cell>
        </row>
        <row r="148">
          <cell r="A148" t="str">
            <v>6426 КЛАССИЧЕСКАЯ ПМ вар п/о 0.3кг 8шт.  ОСТАНКИНО</v>
          </cell>
          <cell r="D148">
            <v>578</v>
          </cell>
        </row>
        <row r="149">
          <cell r="A149" t="str">
            <v>6453 ЭКСТРА Папа может с/к с/н в/у 1/100 14шт.   ОСТАНКИНО</v>
          </cell>
          <cell r="D149">
            <v>492</v>
          </cell>
        </row>
        <row r="150">
          <cell r="A150" t="str">
            <v>6454 АРОМАТНАЯ с/к с/н в/у 1/100 14шт.  ОСТАНКИНО</v>
          </cell>
          <cell r="D150">
            <v>433</v>
          </cell>
        </row>
        <row r="151">
          <cell r="A151" t="str">
            <v>6459 СЕРВЕЛАТ ШВЕЙЦАРСК. в/к с/н в/у 1/100*10  ОСТАНКИНО</v>
          </cell>
          <cell r="D151">
            <v>53</v>
          </cell>
        </row>
        <row r="152">
          <cell r="A152" t="str">
            <v>6470 ВЕТЧ.МРАМОРНАЯ в/у_45с  ОСТАНКИНО</v>
          </cell>
          <cell r="D152">
            <v>3.45</v>
          </cell>
        </row>
        <row r="153">
          <cell r="A153" t="str">
            <v>6495 ВЕТЧ.МРАМОРНАЯ в/у срез 0.3кг 6шт_45с  ОСТАНКИНО</v>
          </cell>
          <cell r="D153">
            <v>127</v>
          </cell>
        </row>
        <row r="154">
          <cell r="A154" t="str">
            <v>6527 ШПИКАЧКИ СОЧНЫЕ ПМ сар б/о мгс 1*3 45с ОСТАНКИНО</v>
          </cell>
          <cell r="D154">
            <v>91.388999999999996</v>
          </cell>
        </row>
        <row r="155">
          <cell r="A155" t="str">
            <v>6533 СЕРВЕЛАТ КОПЧЕНЫЙ С ДЫМКОМ в/к в/ 0,7кг  ОСТАНКИНО</v>
          </cell>
          <cell r="D155">
            <v>7</v>
          </cell>
        </row>
        <row r="156">
          <cell r="A156" t="str">
            <v>6586 МРАМОРНАЯ И БАЛЫКОВАЯ в/к с/н мгс 1/90 ОСТАНКИНО</v>
          </cell>
          <cell r="D156">
            <v>24</v>
          </cell>
        </row>
        <row r="157">
          <cell r="A157" t="str">
            <v>6602 БАВАРСКИЕ ПМ сос ц/о мгс 0,35кг 8шт.  ОСТАНКИНО</v>
          </cell>
          <cell r="D157">
            <v>36</v>
          </cell>
        </row>
        <row r="158">
          <cell r="A158" t="str">
            <v>6661 СОЧНЫЙ ГРИЛЬ ПМ сос п/о мгс 1.5*4_Маяк  ОСТАНКИНО</v>
          </cell>
          <cell r="D158">
            <v>13.941000000000001</v>
          </cell>
        </row>
        <row r="159">
          <cell r="A159" t="str">
            <v>6666 БОЯНСКАЯ Папа может п/к в/у 0,28кг 8 шт. ОСТАНКИНО</v>
          </cell>
          <cell r="D159">
            <v>316</v>
          </cell>
        </row>
        <row r="160">
          <cell r="A160" t="str">
            <v>6683 СЕРВЕЛАТ ЗЕРНИСТЫЙ ПМ в/к в/у 0,35кг  ОСТАНКИНО</v>
          </cell>
          <cell r="D160">
            <v>795</v>
          </cell>
        </row>
        <row r="161">
          <cell r="A161" t="str">
            <v>6684 СЕРВЕЛАТ КАРЕЛЬСКИЙ ПМ в/к в/у 0.28кг  ОСТАНКИНО</v>
          </cell>
          <cell r="D161">
            <v>774</v>
          </cell>
        </row>
        <row r="162">
          <cell r="A162" t="str">
            <v>6689 СЕРВЕЛАТ ОХОТНИЧИЙ ПМ в/к в/у 0,35кг 8шт  ОСТАНКИНО</v>
          </cell>
          <cell r="D162">
            <v>866</v>
          </cell>
        </row>
        <row r="163">
          <cell r="A163" t="str">
            <v>6697 СЕРВЕЛАТ ФИНСКИЙ ПМ в/к в/у 0,35кг 8шт.  ОСТАНКИНО</v>
          </cell>
          <cell r="D163">
            <v>1391</v>
          </cell>
        </row>
        <row r="164">
          <cell r="A164" t="str">
            <v>6713 СОЧНЫЙ ГРИЛЬ ПМ сос п/о мгс 0.41кг 8шт.  ОСТАНКИНО</v>
          </cell>
          <cell r="D164">
            <v>379</v>
          </cell>
        </row>
        <row r="165">
          <cell r="A165" t="str">
            <v>6722 СОЧНЫЕ ПМ сос п/о мгс 0,41кг 10шт.  ОСТАНКИНО</v>
          </cell>
          <cell r="D165">
            <v>1763</v>
          </cell>
        </row>
        <row r="166">
          <cell r="A166" t="str">
            <v>6726 СЛИВОЧНЫЕ ПМ сос п/о мгс 0.41кг 10шт.  ОСТАНКИНО</v>
          </cell>
          <cell r="D166">
            <v>662</v>
          </cell>
        </row>
        <row r="167">
          <cell r="A167" t="str">
            <v>6747 РУССКАЯ ПРЕМИУМ ПМ вар ф/о в/у  ОСТАНКИНО</v>
          </cell>
          <cell r="D167">
            <v>19.38</v>
          </cell>
        </row>
        <row r="168">
          <cell r="A168" t="str">
            <v>6759 МОЛОЧНЫЕ ГОСТ сос ц/о мгс 0.4кг 7шт.  ОСТАНКИНО</v>
          </cell>
          <cell r="D168">
            <v>13</v>
          </cell>
        </row>
        <row r="169">
          <cell r="A169" t="str">
            <v>6761 МОЛОЧНЫЕ ГОСТ сос ц/о мгс 1*4  ОСТАНКИНО</v>
          </cell>
          <cell r="D169">
            <v>9.1910000000000007</v>
          </cell>
        </row>
        <row r="170">
          <cell r="A170" t="str">
            <v>6762 СЛИВОЧНЫЕ сос ц/о мгс 0.41кг 8шт.  ОСТАНКИНО</v>
          </cell>
          <cell r="D170">
            <v>16</v>
          </cell>
        </row>
        <row r="171">
          <cell r="A171" t="str">
            <v>6764 СЛИВОЧНЫЕ сос ц/о мгс 1*4  ОСТАНКИНО</v>
          </cell>
          <cell r="D171">
            <v>7.2089999999999996</v>
          </cell>
        </row>
        <row r="172">
          <cell r="A172" t="str">
            <v>6765 РУБЛЕНЫЕ сос ц/о мгс 0.36кг 6шт.  ОСТАНКИНО</v>
          </cell>
          <cell r="D172">
            <v>190</v>
          </cell>
        </row>
        <row r="173">
          <cell r="A173" t="str">
            <v>6767 РУБЛЕНЫЕ сос ц/о мгс 1*4  ОСТАНКИНО</v>
          </cell>
          <cell r="D173">
            <v>9.4770000000000003</v>
          </cell>
        </row>
        <row r="174">
          <cell r="A174" t="str">
            <v>6768 С СЫРОМ сос ц/о мгс 0.41кг 6шт.  ОСТАНКИНО</v>
          </cell>
          <cell r="D174">
            <v>60</v>
          </cell>
        </row>
        <row r="175">
          <cell r="A175" t="str">
            <v>6770 ИСПАНСКИЕ сос ц/о мгс 0.41кг 6шт.  ОСТАНКИНО</v>
          </cell>
          <cell r="D175">
            <v>95</v>
          </cell>
        </row>
        <row r="176">
          <cell r="A176" t="str">
            <v>6773 САЛЯМИ Папа может п/к в/у 0,28кг 8шт.  ОСТАНКИНО</v>
          </cell>
          <cell r="D176">
            <v>158</v>
          </cell>
        </row>
        <row r="177">
          <cell r="A177" t="str">
            <v>6777 МЯСНЫЕ С ГОВЯДИНОЙ ПМ сос п/о мгс 0.4кг  ОСТАНКИНО</v>
          </cell>
          <cell r="D177">
            <v>279</v>
          </cell>
        </row>
        <row r="178">
          <cell r="A178" t="str">
            <v>6785 ВЕНСКАЯ САЛЯМИ п/к в/у 0.33кг 8шт.  ОСТАНКИНО</v>
          </cell>
          <cell r="D178">
            <v>215</v>
          </cell>
        </row>
        <row r="179">
          <cell r="A179" t="str">
            <v>6787 СЕРВЕЛАТ КРЕМЛЕВСКИЙ в/к в/у 0,33кг 8шт.  ОСТАНКИНО</v>
          </cell>
          <cell r="D179">
            <v>63</v>
          </cell>
        </row>
        <row r="180">
          <cell r="A180" t="str">
            <v>6791 СЕРВЕЛАТ ПРЕМИУМ в/к в/у 0,33кг 8шт.  ОСТАНКИНО</v>
          </cell>
          <cell r="D180">
            <v>5</v>
          </cell>
        </row>
        <row r="181">
          <cell r="A181" t="str">
            <v>6793 БАЛЫКОВАЯ в/к в/у 0,33кг 8шт.  ОСТАНКИНО</v>
          </cell>
          <cell r="D181">
            <v>200</v>
          </cell>
        </row>
        <row r="182">
          <cell r="A182" t="str">
            <v>6794 БАЛЫКОВАЯ в/к в/у  ОСТАНКИНО</v>
          </cell>
          <cell r="D182">
            <v>10.061</v>
          </cell>
        </row>
        <row r="183">
          <cell r="A183" t="str">
            <v>6795 ОСТАНКИНСКАЯ в/к в/у 0,33кг 8шт.  ОСТАНКИНО</v>
          </cell>
          <cell r="D183">
            <v>17</v>
          </cell>
        </row>
        <row r="184">
          <cell r="A184" t="str">
            <v>6807 СЕРВЕЛАТ ЕВРОПЕЙСКИЙ в/к в/у 0,33кг 8шт.  ОСТАНКИНО</v>
          </cell>
          <cell r="D184">
            <v>59</v>
          </cell>
        </row>
        <row r="185">
          <cell r="A185" t="str">
            <v>6829 МОЛОЧНЫЕ КЛАССИЧЕСКИЕ сос п/о мгс 2*4_С  ОСТАНКИНО</v>
          </cell>
          <cell r="D185">
            <v>272.05200000000002</v>
          </cell>
        </row>
        <row r="186">
          <cell r="A186" t="str">
            <v>6834 ПОСОЛЬСКАЯ ПМ с/к с/н в/у 1/100 10шт.  ОСТАНКИНО</v>
          </cell>
          <cell r="D186">
            <v>160</v>
          </cell>
        </row>
        <row r="187">
          <cell r="A187" t="str">
            <v>6837 ФИЛЕЙНЫЕ Папа Может сос ц/о мгс 0.4кг  ОСТАНКИНО</v>
          </cell>
          <cell r="D187">
            <v>263</v>
          </cell>
        </row>
        <row r="188">
          <cell r="A188" t="str">
            <v>6852 МОЛОЧНЫЕ ПРЕМИУМ ПМ сос п/о в/ у 1/350  ОСТАНКИНО</v>
          </cell>
          <cell r="D188">
            <v>637</v>
          </cell>
        </row>
        <row r="189">
          <cell r="A189" t="str">
            <v>6853 МОЛОЧНЫЕ ПРЕМИУМ ПМ сос п/о мгс 1*6  ОСТАНКИНО</v>
          </cell>
          <cell r="D189">
            <v>49.752000000000002</v>
          </cell>
        </row>
        <row r="190">
          <cell r="A190" t="str">
            <v>6854 МОЛОЧНЫЕ ПРЕМИУМ ПМ сос п/о мгс 0.6кг  ОСТАНКИНО</v>
          </cell>
          <cell r="D190">
            <v>98</v>
          </cell>
        </row>
        <row r="191">
          <cell r="A191" t="str">
            <v>6861 ДОМАШНИЙ РЕЦЕПТ Коровино вар п/о  ОСТАНКИНО</v>
          </cell>
          <cell r="D191">
            <v>214.53399999999999</v>
          </cell>
        </row>
        <row r="192">
          <cell r="A192" t="str">
            <v>6862 ДОМАШНИЙ РЕЦЕПТ СО ШПИК. Коровино вар п/о  ОСТАНКИНО</v>
          </cell>
          <cell r="D192">
            <v>13.79</v>
          </cell>
        </row>
        <row r="193">
          <cell r="A193" t="str">
            <v>6865 ВЕТЧ.НЕЖНАЯ Коровино п/о  ОСТАНКИНО</v>
          </cell>
          <cell r="D193">
            <v>41.145000000000003</v>
          </cell>
        </row>
        <row r="194">
          <cell r="A194" t="str">
            <v>6870 С ГОВЯДИНОЙ СН сос п/о мгс 1*6  ОСТАНКИНО</v>
          </cell>
          <cell r="D194">
            <v>23.645</v>
          </cell>
        </row>
        <row r="195">
          <cell r="A195" t="str">
            <v>6901 МЯСНИКС ПМ сос б/о мгс 1/160 14шт.  ОСТАНКИНО</v>
          </cell>
          <cell r="D195">
            <v>14</v>
          </cell>
        </row>
        <row r="196">
          <cell r="A196" t="str">
            <v>6909 ДЛЯ ДЕТЕЙ сос п/о мгс 0.33кг 8шт.  ОСТАНКИНО</v>
          </cell>
          <cell r="D196">
            <v>206</v>
          </cell>
        </row>
        <row r="197">
          <cell r="A197" t="str">
            <v>6919 БЕКОН с/к с/н в/у 1/180 10шт.  ОСТАНКИНО</v>
          </cell>
          <cell r="D197">
            <v>101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53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157</v>
          </cell>
        </row>
        <row r="200">
          <cell r="A200" t="str">
            <v>БОНУС ДОМАШНИЙ РЕЦЕПТ Коровино 0.5кг 8шт. (6305)</v>
          </cell>
          <cell r="D200">
            <v>10</v>
          </cell>
        </row>
        <row r="201">
          <cell r="A201" t="str">
            <v>БОНУС ДОМАШНИЙ РЕЦЕПТ Коровино вар п/о (5324)</v>
          </cell>
          <cell r="D201">
            <v>15.647</v>
          </cell>
        </row>
        <row r="202">
          <cell r="A202" t="str">
            <v>БОНУС СОЧНЫЕ сос п/о мгс 0.41кг_UZ (6087)  ОСТАНКИНО</v>
          </cell>
          <cell r="D202">
            <v>41</v>
          </cell>
        </row>
        <row r="203">
          <cell r="A203" t="str">
            <v>БОНУС СОЧНЫЕ сос п/о мгс 1*6_UZ (6088)  ОСТАНКИНО</v>
          </cell>
          <cell r="D203">
            <v>38.130000000000003</v>
          </cell>
        </row>
        <row r="204">
          <cell r="A204" t="str">
            <v>БОНУС_ 457  Колбаса Молочная ТМ Особый рецепт ВЕС большой батон  ПОКОМ</v>
          </cell>
          <cell r="D204">
            <v>131.32400000000001</v>
          </cell>
        </row>
        <row r="205">
          <cell r="A205" t="str">
            <v>БОНУС_273  Сосиски Сочинки с сочной грудинкой, МГС 0.4кг,   ПОКОМ</v>
          </cell>
          <cell r="D205">
            <v>386</v>
          </cell>
        </row>
        <row r="206">
          <cell r="A206" t="str">
            <v>БОНУС_Колбаса вареная Филейская ТМ Вязанка. ВЕС  ПОКОМ</v>
          </cell>
          <cell r="D206">
            <v>142.36799999999999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157</v>
          </cell>
        </row>
        <row r="208">
          <cell r="A208" t="str">
            <v>БОНУС_Мини-чебуречки с мясом  0,3кг ТМ Зареченские  ПОКОМ</v>
          </cell>
          <cell r="D208">
            <v>2</v>
          </cell>
        </row>
        <row r="209">
          <cell r="A209" t="str">
            <v>БОНУС_Пельмени Бульмени с говядиной и свининой Наваристые 2,7кг Горячая штучка ВЕС  ПОКОМ</v>
          </cell>
          <cell r="D209">
            <v>29.7</v>
          </cell>
        </row>
        <row r="210">
          <cell r="A210" t="str">
            <v>БОНУС_Пельмени Отборные из свинины и говядины 0,9 кг ТМ Стародворье ТС Медвежье ушко  ПОКОМ</v>
          </cell>
          <cell r="D210">
            <v>97</v>
          </cell>
        </row>
        <row r="211">
          <cell r="A211" t="str">
            <v>Бутербродная вареная 0,47 кг шт.  СПК</v>
          </cell>
          <cell r="D211">
            <v>32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98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553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363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20</v>
          </cell>
        </row>
        <row r="216">
          <cell r="A216" t="str">
            <v>Грудинка Деревенская в аджике к/в 150 гр.шт. нарезка (лоток с ср.защ.атм.)  СПК</v>
          </cell>
          <cell r="D216">
            <v>2</v>
          </cell>
        </row>
        <row r="217">
          <cell r="A217" t="str">
            <v>Гуцульская с/к "КолбасГрад" 160 гр.шт. термоус. пак  СПК</v>
          </cell>
          <cell r="D217">
            <v>24</v>
          </cell>
        </row>
        <row r="218">
          <cell r="A218" t="str">
            <v>Дельгаро с/в "Эликатессе" 140 гр.шт.  СПК</v>
          </cell>
          <cell r="D218">
            <v>16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54</v>
          </cell>
        </row>
        <row r="220">
          <cell r="A220" t="str">
            <v>Докторская вареная в/с  СПК</v>
          </cell>
          <cell r="D220">
            <v>7.24</v>
          </cell>
        </row>
        <row r="221">
          <cell r="A221" t="str">
            <v>Докторская вареная в/с 0,47 кг шт.  СПК</v>
          </cell>
          <cell r="D221">
            <v>37</v>
          </cell>
        </row>
        <row r="222">
          <cell r="A222" t="str">
            <v>Докторская вареная термоус.пак. "Высокий вкус"  СПК</v>
          </cell>
          <cell r="D222">
            <v>22.78</v>
          </cell>
        </row>
        <row r="223">
          <cell r="A223" t="str">
            <v>ЖАР-мени ВЕС ТМ Зареченские  ПОКОМ</v>
          </cell>
          <cell r="D223">
            <v>33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265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245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53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149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237</v>
          </cell>
        </row>
        <row r="229">
          <cell r="A229" t="str">
            <v>Ливерная Печеночная "Просто выгодно" 0,3 кг.шт.  СПК</v>
          </cell>
          <cell r="D229">
            <v>15</v>
          </cell>
        </row>
        <row r="230">
          <cell r="A230" t="str">
            <v>Любительская вареная термоус.пак. "Высокий вкус"  СПК</v>
          </cell>
          <cell r="D230">
            <v>7.5279999999999996</v>
          </cell>
        </row>
        <row r="231">
          <cell r="A231" t="str">
            <v>Мини-пицца с ветчиной и сыром 0,3кг ТМ Зареченские  ПОКОМ</v>
          </cell>
          <cell r="D231">
            <v>27</v>
          </cell>
        </row>
        <row r="232">
          <cell r="A232" t="str">
            <v>Мини-сосиски в тесте 0,3кг ТМ Зареченские  ПОКОМ</v>
          </cell>
          <cell r="D232">
            <v>7</v>
          </cell>
        </row>
        <row r="233">
          <cell r="A233" t="str">
            <v>Мини-сосиски в тесте 3,7кг ВЕС заморож. ТМ Зареченские  ПОКОМ</v>
          </cell>
          <cell r="D233">
            <v>70.301000000000002</v>
          </cell>
        </row>
        <row r="234">
          <cell r="A234" t="str">
            <v>Мини-чебуречки с мясом  0,3кг ТМ Зареченские  ПОКОМ</v>
          </cell>
          <cell r="D234">
            <v>14</v>
          </cell>
        </row>
        <row r="235">
          <cell r="A235" t="str">
            <v>Мини-чебуречки с мясом ВЕС 5,5кг ТМ Зареченские  ПОКОМ</v>
          </cell>
          <cell r="D235">
            <v>16.501000000000001</v>
          </cell>
        </row>
        <row r="236">
          <cell r="A236" t="str">
            <v>Мини-чебуречки с сыром и ветчиной 0,3кг ТМ Зареченские  ПОКОМ</v>
          </cell>
          <cell r="D236">
            <v>13</v>
          </cell>
        </row>
        <row r="237">
          <cell r="A237" t="str">
            <v>Мини-шарики с курочкой и сыром ТМ Зареченские ВЕС  ПОКОМ</v>
          </cell>
          <cell r="D237">
            <v>51.5</v>
          </cell>
        </row>
        <row r="238">
          <cell r="A238" t="str">
            <v>Мусульманская вареная "Просто выгодно"  СПК</v>
          </cell>
          <cell r="D238">
            <v>2.0459999999999998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629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407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572</v>
          </cell>
        </row>
        <row r="242">
          <cell r="A242" t="str">
            <v>Наггетсы с куриным филе и сыром ТМ Вязанка 0,25 кг ПОКОМ</v>
          </cell>
          <cell r="D242">
            <v>185</v>
          </cell>
        </row>
        <row r="243">
          <cell r="A243" t="str">
            <v>Наггетсы Хрустящие 0,3кг ТМ Зареченские  ПОКОМ</v>
          </cell>
          <cell r="D243">
            <v>14</v>
          </cell>
        </row>
        <row r="244">
          <cell r="A244" t="str">
            <v>Наггетсы Хрустящие ТМ Зареченские. ВЕС ПОКОМ</v>
          </cell>
          <cell r="D244">
            <v>150</v>
          </cell>
        </row>
        <row r="245">
          <cell r="A245" t="str">
            <v>Оригинальная с перцем с/к  СПК</v>
          </cell>
          <cell r="D245">
            <v>58.478999999999999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76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26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245</v>
          </cell>
        </row>
        <row r="249">
          <cell r="A249" t="str">
            <v>Пельмени Бигбули с мясом, Горячая штучка 0,43кг  ПОКОМ</v>
          </cell>
          <cell r="D249">
            <v>70</v>
          </cell>
        </row>
        <row r="250">
          <cell r="A250" t="str">
            <v>Пельмени Бигбули с мясом, Горячая штучка 0,9кг  ПОКОМ</v>
          </cell>
          <cell r="D250">
            <v>114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198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94</v>
          </cell>
        </row>
        <row r="253">
          <cell r="A253" t="str">
            <v>Пельмени Бульмени по-сибирски с говядиной и свининой ТМ Горячая штучка 0,8 кг ПОКОМ</v>
          </cell>
          <cell r="D253">
            <v>159</v>
          </cell>
        </row>
        <row r="254">
          <cell r="A254" t="str">
            <v>Пельмени Бульмени с говядиной и свининой Горячая шт. 0,9 кг  ПОКОМ</v>
          </cell>
          <cell r="D254">
            <v>524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449</v>
          </cell>
        </row>
        <row r="256">
          <cell r="A256" t="str">
            <v>Пельмени Бульмени с говядиной и свининой Наваристые 2,7кг Горячая штучка ВЕС  ПОКОМ</v>
          </cell>
          <cell r="D256">
            <v>26.2</v>
          </cell>
        </row>
        <row r="257">
          <cell r="A257" t="str">
            <v>Пельмени Бульмени с говядиной и свининой Наваристые 5кг Горячая штучка ВЕС  ПОКОМ</v>
          </cell>
          <cell r="D257">
            <v>307.7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558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320</v>
          </cell>
        </row>
        <row r="260">
          <cell r="A260" t="str">
            <v>Пельмени Домашние с говядиной и свининой 0,7кг, сфера ТМ Зареченские  ПОКОМ</v>
          </cell>
          <cell r="D260">
            <v>12</v>
          </cell>
        </row>
        <row r="261">
          <cell r="A261" t="str">
            <v>Пельмени Домашние со сливочным маслом 0,7кг, сфера ТМ Зареченские  ПОКОМ</v>
          </cell>
          <cell r="D261">
            <v>30</v>
          </cell>
        </row>
        <row r="262">
          <cell r="A262" t="str">
            <v>Пельмени Жемчужные сфера 1,0кг ТМ Зареченские  ПОКОМ</v>
          </cell>
          <cell r="D262">
            <v>7</v>
          </cell>
        </row>
        <row r="263">
          <cell r="A263" t="str">
            <v>Пельмени Медвежьи ушки с фермерскими сливками 0,7кг  ПОКОМ</v>
          </cell>
          <cell r="D263">
            <v>55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94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31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371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48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100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175</v>
          </cell>
        </row>
        <row r="270">
          <cell r="A270" t="str">
            <v>Пельмени Сочные сфера 0,8 кг ТМ Стародворье  ПОКОМ</v>
          </cell>
          <cell r="D270">
            <v>22</v>
          </cell>
        </row>
        <row r="271">
          <cell r="A271" t="str">
            <v>Пельмени Татарские 0,4кг ТМ Особый рецепт  ПОКОМ</v>
          </cell>
          <cell r="D271">
            <v>28</v>
          </cell>
        </row>
        <row r="272">
          <cell r="A272" t="str">
            <v>Пирожки с мясом 0,3кг ТМ Зареченские  ПОКОМ</v>
          </cell>
          <cell r="D272">
            <v>9</v>
          </cell>
        </row>
        <row r="273">
          <cell r="A273" t="str">
            <v>Пирожки с мясом 3,7кг ВЕС ТМ Зареченские  ПОКОМ</v>
          </cell>
          <cell r="D273">
            <v>40.700000000000003</v>
          </cell>
        </row>
        <row r="274">
          <cell r="A274" t="str">
            <v>Пирожки с яблоком и грушей 0,3кг ТМ Зареченские  ПОКОМ</v>
          </cell>
          <cell r="D274">
            <v>3</v>
          </cell>
        </row>
        <row r="275">
          <cell r="A275" t="str">
            <v>Пирожки с яблоком и грушей ВЕС ТМ Зареченские  ПОКОМ</v>
          </cell>
          <cell r="D275">
            <v>3.7010000000000001</v>
          </cell>
        </row>
        <row r="276">
          <cell r="A276" t="str">
            <v>Сальчетти с/к 230 гр.шт.  СПК</v>
          </cell>
          <cell r="D276">
            <v>100</v>
          </cell>
        </row>
        <row r="277">
          <cell r="A277" t="str">
            <v>Салями с перчиком с/к "КолбасГрад" 160 гр.шт. термоус. пак.  СПК</v>
          </cell>
          <cell r="D277">
            <v>15</v>
          </cell>
        </row>
        <row r="278">
          <cell r="A278" t="str">
            <v>Салями Трюфель с/в "Эликатессе" 0,16 кг.шт.  СПК</v>
          </cell>
          <cell r="D278">
            <v>20</v>
          </cell>
        </row>
        <row r="279">
          <cell r="A279" t="str">
            <v>Сардельки "Докторские" (черева) ( в ср.защ.атм.) 1.0 кг. "Высокий вкус"  СПК</v>
          </cell>
          <cell r="D279">
            <v>36.070999999999998</v>
          </cell>
        </row>
        <row r="280">
          <cell r="A280" t="str">
            <v>Сардельки "Необыкновенные" (в ср.защ.атм.)  СПК</v>
          </cell>
          <cell r="D280">
            <v>4.5890000000000004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52.194000000000003</v>
          </cell>
        </row>
        <row r="282">
          <cell r="A282" t="str">
            <v>Семейная с чесночком Экстра вареная  СПК</v>
          </cell>
          <cell r="D282">
            <v>7.3639999999999999</v>
          </cell>
        </row>
        <row r="283">
          <cell r="A283" t="str">
            <v>Семейная с чесночком Экстра вареная 0,5 кг.шт.  СПК</v>
          </cell>
          <cell r="D283">
            <v>1</v>
          </cell>
        </row>
        <row r="284">
          <cell r="A284" t="str">
            <v>Сервелат Европейский в/к, в/с 0,38 кг.шт.термофор.пак  СПК</v>
          </cell>
          <cell r="D284">
            <v>3</v>
          </cell>
        </row>
        <row r="285">
          <cell r="A285" t="str">
            <v>Сервелат Фирменный в/к 0,10 кг.шт. нарезка (лоток с ср.защ.атм.)  СПК</v>
          </cell>
          <cell r="D285">
            <v>48</v>
          </cell>
        </row>
        <row r="286">
          <cell r="A286" t="str">
            <v>Сибирская особая с/к 0,10 кг.шт. нарезка (лоток с ср.защ.атм.)  СПК</v>
          </cell>
          <cell r="D286">
            <v>164</v>
          </cell>
        </row>
        <row r="287">
          <cell r="A287" t="str">
            <v>Сибирская особая с/к 0,235 кг шт.  СПК</v>
          </cell>
          <cell r="D287">
            <v>65</v>
          </cell>
        </row>
        <row r="288">
          <cell r="A288" t="str">
            <v>Смаколадьи с яблоком и грушей ТМ Зареченские,0,9 кг ПОКОМ</v>
          </cell>
          <cell r="D288">
            <v>1</v>
          </cell>
        </row>
        <row r="289">
          <cell r="A289" t="str">
            <v>Сосиски "Баварские" 0,36 кг.шт. вак.упак.  СПК</v>
          </cell>
          <cell r="D289">
            <v>7</v>
          </cell>
        </row>
        <row r="290">
          <cell r="A290" t="str">
            <v>Сосиски "Молочные" 0,36 кг.шт. вак.упак.  СПК</v>
          </cell>
          <cell r="D290">
            <v>6</v>
          </cell>
        </row>
        <row r="291">
          <cell r="A291" t="str">
            <v>Сосиски Мини (коллаген) (лоток с ср.защ.атм.) (для ХОРЕКА)  СПК</v>
          </cell>
          <cell r="D291">
            <v>2.6680000000000001</v>
          </cell>
        </row>
        <row r="292">
          <cell r="A292" t="str">
            <v>Сосиски Мусульманские "Просто выгодно" (в ср.защ.атм.)  СПК</v>
          </cell>
          <cell r="D292">
            <v>2.4049999999999998</v>
          </cell>
        </row>
        <row r="293">
          <cell r="A293" t="str">
            <v>Сосиски Хот-дог ВЕС (лоток с ср.защ.атм.)   СПК</v>
          </cell>
          <cell r="D293">
            <v>12.695</v>
          </cell>
        </row>
        <row r="294">
          <cell r="A294" t="str">
            <v>Сосисоны в темпуре ВЕС  ПОКОМ</v>
          </cell>
          <cell r="D294">
            <v>7.2</v>
          </cell>
        </row>
        <row r="295">
          <cell r="A295" t="str">
            <v>Сочный мегачебурек ТМ Зареченские ВЕС ПОКОМ</v>
          </cell>
          <cell r="D295">
            <v>42.55</v>
          </cell>
        </row>
        <row r="296">
          <cell r="A296" t="str">
            <v>Торо Неро с/в "Эликатессе" 140 гр.шт.  СПК</v>
          </cell>
          <cell r="D296">
            <v>11</v>
          </cell>
        </row>
        <row r="297">
          <cell r="A297" t="str">
            <v>Уши свиные копченые к пиву 0,15кг нар. д/ф шт.  СПК</v>
          </cell>
          <cell r="D297">
            <v>2</v>
          </cell>
        </row>
        <row r="298">
          <cell r="A298" t="str">
            <v>Фестивальная пора с/к 100 гр.шт.нар. (лоток с ср.защ.атм.)  СПК</v>
          </cell>
          <cell r="D298">
            <v>156</v>
          </cell>
        </row>
        <row r="299">
          <cell r="A299" t="str">
            <v>Фестивальная пора с/к 235 гр.шт.  СПК</v>
          </cell>
          <cell r="D299">
            <v>256</v>
          </cell>
        </row>
        <row r="300">
          <cell r="A300" t="str">
            <v>Фестивальная пора с/к термоус.пак  СПК</v>
          </cell>
          <cell r="D300">
            <v>3.6480000000000001</v>
          </cell>
        </row>
        <row r="301">
          <cell r="A301" t="str">
            <v>Фуэт с/в "Эликатессе" 160 гр.шт.  СПК</v>
          </cell>
          <cell r="D301">
            <v>69</v>
          </cell>
        </row>
        <row r="302">
          <cell r="A302" t="str">
            <v>Хинкали Классические ТМ Зареченские ВЕС ПОКОМ</v>
          </cell>
          <cell r="D302">
            <v>30</v>
          </cell>
        </row>
        <row r="303">
          <cell r="A303" t="str">
            <v>Хотстеры с сыром 0,25кг ТМ Горячая штучка  ПОКОМ</v>
          </cell>
          <cell r="D303">
            <v>99</v>
          </cell>
        </row>
        <row r="304">
          <cell r="A304" t="str">
            <v>Хотстеры ТМ Горячая штучка ТС Хотстеры 0,25 кг зам  ПОКОМ</v>
          </cell>
          <cell r="D304">
            <v>380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105</v>
          </cell>
        </row>
        <row r="306">
          <cell r="A306" t="str">
            <v>Хрустящие крылышки ТМ Горячая штучка 0,3 кг зам  ПОКОМ</v>
          </cell>
          <cell r="D306">
            <v>171</v>
          </cell>
        </row>
        <row r="307">
          <cell r="A307" t="str">
            <v>Хрустящие крылышки ТМ Зареченские ТС Зареченские продукты. ВЕС ПОКОМ</v>
          </cell>
          <cell r="D307">
            <v>5.4</v>
          </cell>
        </row>
        <row r="308">
          <cell r="A308" t="str">
            <v>Чебупай сочное яблоко ТМ Горячая штучка 0,2 кг зам.  ПОКОМ</v>
          </cell>
          <cell r="D308">
            <v>43</v>
          </cell>
        </row>
        <row r="309">
          <cell r="A309" t="str">
            <v>Чебупай спелая вишня ТМ Горячая штучка 0,2 кг зам.  ПОКОМ</v>
          </cell>
          <cell r="D309">
            <v>49</v>
          </cell>
        </row>
        <row r="310">
          <cell r="A310" t="str">
            <v>Чебупели Курочка гриль ТМ Горячая штучка, 0,3 кг зам  ПОКОМ</v>
          </cell>
          <cell r="D310">
            <v>61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418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763</v>
          </cell>
        </row>
        <row r="313">
          <cell r="A313" t="str">
            <v>Чебуреки сочные ВЕС ТМ Зареченские  ПОКОМ</v>
          </cell>
          <cell r="D313">
            <v>95</v>
          </cell>
        </row>
        <row r="314">
          <cell r="A314" t="str">
            <v>Шпикачки Русские (черева) (в ср.защ.атм.) "Высокий вкус"  СПК</v>
          </cell>
          <cell r="D314">
            <v>54.912999999999997</v>
          </cell>
        </row>
        <row r="315">
          <cell r="A315" t="str">
            <v>Эликапреза с/в "Эликатессе" 0,10 кг.шт. нарезка (лоток с ср.защ.атм.)  СПК</v>
          </cell>
          <cell r="D315">
            <v>32</v>
          </cell>
        </row>
        <row r="316">
          <cell r="A316" t="str">
            <v>Юбилейная с/к 0,10 кг.шт. нарезка (лоток с ср.защ.атм.)  СПК</v>
          </cell>
          <cell r="D316">
            <v>20</v>
          </cell>
        </row>
        <row r="317">
          <cell r="A317" t="str">
            <v>Юбилейная с/к 0,235 кг.шт.  СПК</v>
          </cell>
          <cell r="D317">
            <v>313</v>
          </cell>
        </row>
        <row r="318">
          <cell r="A318" t="str">
            <v>Итого</v>
          </cell>
          <cell r="D318">
            <v>61942.732000000004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83"/>
  <sheetViews>
    <sheetView tabSelected="1" workbookViewId="0">
      <pane xSplit="2" ySplit="6" topLeftCell="C52" activePane="bottomRight" state="frozen"/>
      <selection pane="topRight" activeCell="C1" sqref="C1"/>
      <selection pane="bottomLeft" activeCell="A7" sqref="A7"/>
      <selection pane="bottomRight" activeCell="AI66" sqref="AI66"/>
    </sheetView>
  </sheetViews>
  <sheetFormatPr defaultColWidth="10.5" defaultRowHeight="11.45" customHeight="1" outlineLevelRow="1" x14ac:dyDescent="0.2"/>
  <cols>
    <col min="1" max="1" width="64" style="1" customWidth="1"/>
    <col min="2" max="2" width="4.16406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0" width="6.1640625" style="5" bestFit="1" customWidth="1"/>
    <col min="21" max="21" width="6.6640625" style="5" bestFit="1" customWidth="1"/>
    <col min="22" max="22" width="1.1640625" style="5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0.8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87</v>
      </c>
      <c r="H4" s="10" t="s">
        <v>88</v>
      </c>
      <c r="I4" s="10" t="s">
        <v>89</v>
      </c>
      <c r="J4" s="10" t="s">
        <v>90</v>
      </c>
      <c r="K4" s="10" t="s">
        <v>91</v>
      </c>
      <c r="L4" s="10" t="s">
        <v>91</v>
      </c>
      <c r="M4" s="10" t="s">
        <v>91</v>
      </c>
      <c r="N4" s="1" t="s">
        <v>92</v>
      </c>
      <c r="O4" s="1" t="s">
        <v>93</v>
      </c>
      <c r="P4" s="11" t="s">
        <v>91</v>
      </c>
      <c r="Q4" s="1" t="s">
        <v>94</v>
      </c>
      <c r="R4" s="1" t="s">
        <v>95</v>
      </c>
      <c r="S4" s="1" t="s">
        <v>93</v>
      </c>
      <c r="T4" s="1" t="s">
        <v>93</v>
      </c>
      <c r="U4" s="1" t="s">
        <v>96</v>
      </c>
      <c r="V4" s="1" t="s">
        <v>97</v>
      </c>
      <c r="W4" s="12" t="s">
        <v>98</v>
      </c>
      <c r="X4" s="13" t="s">
        <v>99</v>
      </c>
      <c r="Y4" s="11" t="s">
        <v>100</v>
      </c>
      <c r="Z4" s="1" t="s">
        <v>101</v>
      </c>
      <c r="AA4" s="11" t="s">
        <v>102</v>
      </c>
      <c r="AB4" s="1" t="s">
        <v>103</v>
      </c>
      <c r="AC4" s="1" t="s">
        <v>104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105</v>
      </c>
      <c r="N5" s="15" t="s">
        <v>106</v>
      </c>
      <c r="P5" s="15" t="s">
        <v>106</v>
      </c>
      <c r="S5" s="15" t="s">
        <v>107</v>
      </c>
      <c r="T5" s="15" t="s">
        <v>108</v>
      </c>
      <c r="U5" s="15" t="s">
        <v>105</v>
      </c>
    </row>
    <row r="6" spans="1:31" ht="11.1" customHeight="1" x14ac:dyDescent="0.2">
      <c r="A6" s="6"/>
      <c r="B6" s="6"/>
      <c r="C6" s="3"/>
      <c r="D6" s="3"/>
      <c r="E6" s="9">
        <f>SUM(E7:E105)</f>
        <v>40839.771999999997</v>
      </c>
      <c r="F6" s="9">
        <f>SUM(F7:F105)</f>
        <v>55664.043999999994</v>
      </c>
      <c r="I6" s="9">
        <f>SUM(I7:I105)</f>
        <v>40929.708999999995</v>
      </c>
      <c r="J6" s="9">
        <f t="shared" ref="J6:P6" si="0">SUM(J7:J105)</f>
        <v>-89.93700000000004</v>
      </c>
      <c r="K6" s="9">
        <f t="shared" si="0"/>
        <v>23403</v>
      </c>
      <c r="L6" s="9">
        <f t="shared" si="0"/>
        <v>0</v>
      </c>
      <c r="M6" s="9">
        <f t="shared" si="0"/>
        <v>0</v>
      </c>
      <c r="N6" s="9">
        <f t="shared" si="0"/>
        <v>11120</v>
      </c>
      <c r="O6" s="9">
        <f t="shared" si="0"/>
        <v>8167.9543999999996</v>
      </c>
      <c r="P6" s="9">
        <f t="shared" si="0"/>
        <v>15496</v>
      </c>
      <c r="S6" s="9">
        <f t="shared" ref="S6" si="1">SUM(S7:S105)</f>
        <v>9020.5680000000011</v>
      </c>
      <c r="T6" s="9">
        <f t="shared" ref="T6" si="2">SUM(T7:T105)</f>
        <v>8162.4119999999984</v>
      </c>
      <c r="U6" s="9">
        <f t="shared" ref="U6" si="3">SUM(U7:U105)</f>
        <v>10204.453</v>
      </c>
      <c r="V6" s="9">
        <f t="shared" ref="V6" si="4">SUM(V7:V105)</f>
        <v>0</v>
      </c>
      <c r="W6" s="9"/>
      <c r="X6" s="9"/>
      <c r="Y6" s="9">
        <f t="shared" ref="Y6" si="5">SUM(Y7:Y105)</f>
        <v>26616</v>
      </c>
      <c r="AA6" s="9">
        <f t="shared" ref="AA6:AC6" si="6">SUM(AA7:AA105)</f>
        <v>2825.1452970827972</v>
      </c>
      <c r="AC6" s="9">
        <f t="shared" si="6"/>
        <v>13041.609999999999</v>
      </c>
    </row>
    <row r="7" spans="1:31" s="1" customFormat="1" ht="11.1" customHeight="1" outlineLevel="1" x14ac:dyDescent="0.2">
      <c r="A7" s="7" t="s">
        <v>42</v>
      </c>
      <c r="B7" s="7" t="s">
        <v>9</v>
      </c>
      <c r="C7" s="8">
        <v>-1</v>
      </c>
      <c r="D7" s="8">
        <v>3</v>
      </c>
      <c r="E7" s="19">
        <v>4</v>
      </c>
      <c r="F7" s="20">
        <v>-2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4</v>
      </c>
      <c r="J7" s="14">
        <f>E7-I7</f>
        <v>0</v>
      </c>
      <c r="K7" s="14">
        <f>VLOOKUP(A:A,[1]TDSheet!$A:$P,16,0)</f>
        <v>0</v>
      </c>
      <c r="L7" s="14"/>
      <c r="M7" s="14"/>
      <c r="N7" s="14"/>
      <c r="O7" s="14">
        <f>E7/5</f>
        <v>0.8</v>
      </c>
      <c r="P7" s="16"/>
      <c r="Q7" s="17">
        <f>(F7+K7+P7)/O7</f>
        <v>-2.5</v>
      </c>
      <c r="R7" s="14">
        <f>F7/O7</f>
        <v>-2.5</v>
      </c>
      <c r="S7" s="14">
        <f>VLOOKUP(A:A,[1]TDSheet!$A:$T,20,0)</f>
        <v>0.6</v>
      </c>
      <c r="T7" s="14">
        <f>VLOOKUP(A:A,[1]TDSheet!$A:$O,15,0)</f>
        <v>0.4</v>
      </c>
      <c r="U7" s="14">
        <f>VLOOKUP(A:A,[3]TDSheet!$A:$D,4,0)</f>
        <v>2</v>
      </c>
      <c r="V7" s="14"/>
      <c r="W7" s="14">
        <f>VLOOKUP(A:A,[1]TDSheet!$A:$W,23,0)</f>
        <v>0</v>
      </c>
      <c r="X7" s="14">
        <f>VLOOKUP(A:A,[1]TDSheet!$A:$X,24,0)</f>
        <v>0</v>
      </c>
      <c r="Y7" s="14">
        <f>P7+N7</f>
        <v>0</v>
      </c>
      <c r="Z7" s="14" t="e">
        <f>VLOOKUP(A:A,[1]TDSheet!$A:$Z,26,0)</f>
        <v>#N/A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21.95" customHeight="1" outlineLevel="1" x14ac:dyDescent="0.2">
      <c r="A8" s="7" t="s">
        <v>43</v>
      </c>
      <c r="B8" s="7" t="s">
        <v>8</v>
      </c>
      <c r="C8" s="8">
        <v>-70</v>
      </c>
      <c r="D8" s="8">
        <v>137.5</v>
      </c>
      <c r="E8" s="19">
        <v>105.3</v>
      </c>
      <c r="F8" s="20">
        <v>-54</v>
      </c>
      <c r="G8" s="1">
        <f>VLOOKUP(A:A,[1]TDSheet!$A:$G,7,0)</f>
        <v>0</v>
      </c>
      <c r="H8" s="1" t="e">
        <f>VLOOKUP(A:A,[1]TDSheet!$A:$H,8,0)</f>
        <v>#N/A</v>
      </c>
      <c r="I8" s="14">
        <f>VLOOKUP(A:A,[2]TDSheet!$A:$F,6,0)</f>
        <v>123.91</v>
      </c>
      <c r="J8" s="14">
        <f t="shared" ref="J8:J71" si="7">E8-I8</f>
        <v>-18.61</v>
      </c>
      <c r="K8" s="14">
        <f>VLOOKUP(A:A,[1]TDSheet!$A:$P,16,0)</f>
        <v>0</v>
      </c>
      <c r="L8" s="14"/>
      <c r="M8" s="14"/>
      <c r="N8" s="14"/>
      <c r="O8" s="14">
        <f t="shared" ref="O8:O71" si="8">E8/5</f>
        <v>21.06</v>
      </c>
      <c r="P8" s="16"/>
      <c r="Q8" s="17">
        <f t="shared" ref="Q8:Q71" si="9">(F8+K8+P8)/O8</f>
        <v>-2.5641025641025643</v>
      </c>
      <c r="R8" s="14">
        <f t="shared" ref="R8:R71" si="10">F8/O8</f>
        <v>-2.5641025641025643</v>
      </c>
      <c r="S8" s="14">
        <f>VLOOKUP(A:A,[1]TDSheet!$A:$T,20,0)</f>
        <v>25.44</v>
      </c>
      <c r="T8" s="14">
        <f>VLOOKUP(A:A,[1]TDSheet!$A:$O,15,0)</f>
        <v>25</v>
      </c>
      <c r="U8" s="14">
        <f>VLOOKUP(A:A,[3]TDSheet!$A:$D,4,0)</f>
        <v>29.7</v>
      </c>
      <c r="V8" s="14"/>
      <c r="W8" s="14">
        <f>VLOOKUP(A:A,[1]TDSheet!$A:$W,23,0)</f>
        <v>0</v>
      </c>
      <c r="X8" s="14">
        <f>VLOOKUP(A:A,[1]TDSheet!$A:$X,24,0)</f>
        <v>0</v>
      </c>
      <c r="Y8" s="14">
        <f t="shared" ref="Y8:Y71" si="11">P8+N8</f>
        <v>0</v>
      </c>
      <c r="Z8" s="14" t="e">
        <f>VLOOKUP(A:A,[1]TDSheet!$A:$Z,26,0)</f>
        <v>#N/A</v>
      </c>
      <c r="AA8" s="14">
        <v>0</v>
      </c>
      <c r="AB8" s="18">
        <f>VLOOKUP(A:A,[1]TDSheet!$A:$AB,28,0)</f>
        <v>0</v>
      </c>
      <c r="AC8" s="14">
        <f t="shared" ref="AC8:AC71" si="12">Y8*AB8</f>
        <v>0</v>
      </c>
      <c r="AD8" s="14"/>
      <c r="AE8" s="14"/>
    </row>
    <row r="9" spans="1:31" s="1" customFormat="1" ht="21.95" customHeight="1" outlineLevel="1" x14ac:dyDescent="0.2">
      <c r="A9" s="7" t="s">
        <v>44</v>
      </c>
      <c r="B9" s="7" t="s">
        <v>9</v>
      </c>
      <c r="C9" s="8">
        <v>-172</v>
      </c>
      <c r="D9" s="8">
        <v>388</v>
      </c>
      <c r="E9" s="19">
        <v>430</v>
      </c>
      <c r="F9" s="20">
        <v>-223</v>
      </c>
      <c r="G9" s="1">
        <f>VLOOKUP(A:A,[1]TDSheet!$A:$G,7,0)</f>
        <v>0</v>
      </c>
      <c r="H9" s="1">
        <f>VLOOKUP(A:A,[1]TDSheet!$A:$H,8,0)</f>
        <v>0</v>
      </c>
      <c r="I9" s="14">
        <f>VLOOKUP(A:A,[2]TDSheet!$A:$F,6,0)</f>
        <v>440</v>
      </c>
      <c r="J9" s="14">
        <f t="shared" si="7"/>
        <v>-10</v>
      </c>
      <c r="K9" s="14">
        <f>VLOOKUP(A:A,[1]TDSheet!$A:$P,16,0)</f>
        <v>0</v>
      </c>
      <c r="L9" s="14"/>
      <c r="M9" s="14"/>
      <c r="N9" s="14"/>
      <c r="O9" s="14">
        <f t="shared" si="8"/>
        <v>86</v>
      </c>
      <c r="P9" s="16"/>
      <c r="Q9" s="17">
        <f t="shared" si="9"/>
        <v>-2.5930232558139537</v>
      </c>
      <c r="R9" s="14">
        <f t="shared" si="10"/>
        <v>-2.5930232558139537</v>
      </c>
      <c r="S9" s="14">
        <f>VLOOKUP(A:A,[1]TDSheet!$A:$T,20,0)</f>
        <v>96.6</v>
      </c>
      <c r="T9" s="14">
        <f>VLOOKUP(A:A,[1]TDSheet!$A:$O,15,0)</f>
        <v>78.2</v>
      </c>
      <c r="U9" s="14">
        <f>VLOOKUP(A:A,[3]TDSheet!$A:$D,4,0)</f>
        <v>97</v>
      </c>
      <c r="V9" s="14"/>
      <c r="W9" s="14">
        <f>VLOOKUP(A:A,[1]TDSheet!$A:$W,23,0)</f>
        <v>0</v>
      </c>
      <c r="X9" s="14">
        <f>VLOOKUP(A:A,[1]TDSheet!$A:$X,24,0)</f>
        <v>0</v>
      </c>
      <c r="Y9" s="14">
        <f t="shared" si="11"/>
        <v>0</v>
      </c>
      <c r="Z9" s="14">
        <f>VLOOKUP(A:A,[1]TDSheet!$A:$Z,26,0)</f>
        <v>0</v>
      </c>
      <c r="AA9" s="14">
        <v>0</v>
      </c>
      <c r="AB9" s="18">
        <f>VLOOKUP(A:A,[1]TDSheet!$A:$AB,28,0)</f>
        <v>0</v>
      </c>
      <c r="AC9" s="14">
        <f t="shared" si="12"/>
        <v>0</v>
      </c>
      <c r="AD9" s="14"/>
      <c r="AE9" s="14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519</v>
      </c>
      <c r="D10" s="8">
        <v>1497</v>
      </c>
      <c r="E10" s="8">
        <v>468</v>
      </c>
      <c r="F10" s="8">
        <v>544</v>
      </c>
      <c r="G10" s="1">
        <f>VLOOKUP(A:A,[1]TDSheet!$A:$G,7,0)</f>
        <v>1</v>
      </c>
      <c r="H10" s="1">
        <f>VLOOKUP(A:A,[1]TDSheet!$A:$H,8,0)</f>
        <v>180</v>
      </c>
      <c r="I10" s="14">
        <f>VLOOKUP(A:A,[2]TDSheet!$A:$F,6,0)</f>
        <v>476</v>
      </c>
      <c r="J10" s="14">
        <f t="shared" si="7"/>
        <v>-8</v>
      </c>
      <c r="K10" s="14">
        <f>VLOOKUP(A:A,[1]TDSheet!$A:$P,16,0)</f>
        <v>330</v>
      </c>
      <c r="L10" s="14"/>
      <c r="M10" s="14"/>
      <c r="N10" s="14"/>
      <c r="O10" s="14">
        <f t="shared" si="8"/>
        <v>93.6</v>
      </c>
      <c r="P10" s="16">
        <v>170</v>
      </c>
      <c r="Q10" s="17">
        <f t="shared" si="9"/>
        <v>11.153846153846155</v>
      </c>
      <c r="R10" s="14">
        <f t="shared" si="10"/>
        <v>5.8119658119658126</v>
      </c>
      <c r="S10" s="14">
        <f>VLOOKUP(A:A,[1]TDSheet!$A:$T,20,0)</f>
        <v>106</v>
      </c>
      <c r="T10" s="14">
        <f>VLOOKUP(A:A,[1]TDSheet!$A:$O,15,0)</f>
        <v>99.2</v>
      </c>
      <c r="U10" s="14">
        <f>VLOOKUP(A:A,[3]TDSheet!$A:$D,4,0)</f>
        <v>98</v>
      </c>
      <c r="V10" s="14"/>
      <c r="W10" s="14">
        <f>VLOOKUP(A:A,[1]TDSheet!$A:$W,23,0)</f>
        <v>70</v>
      </c>
      <c r="X10" s="14">
        <f>VLOOKUP(A:A,[1]TDSheet!$A:$X,24,0)</f>
        <v>14</v>
      </c>
      <c r="Y10" s="14">
        <f t="shared" si="11"/>
        <v>170</v>
      </c>
      <c r="Z10" s="14">
        <f>VLOOKUP(A:A,[1]TDSheet!$A:$Z,26,0)</f>
        <v>0</v>
      </c>
      <c r="AA10" s="14">
        <f>Y10/12</f>
        <v>14.166666666666666</v>
      </c>
      <c r="AB10" s="18">
        <f>VLOOKUP(A:A,[1]TDSheet!$A:$AB,28,0)</f>
        <v>0.3</v>
      </c>
      <c r="AC10" s="14">
        <f t="shared" si="12"/>
        <v>51</v>
      </c>
      <c r="AD10" s="14"/>
      <c r="AE10" s="14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1843</v>
      </c>
      <c r="D11" s="8">
        <v>3867</v>
      </c>
      <c r="E11" s="8">
        <v>2078</v>
      </c>
      <c r="F11" s="8">
        <v>3593</v>
      </c>
      <c r="G11" s="1" t="str">
        <f>VLOOKUP(A:A,[1]TDSheet!$A:$G,7,0)</f>
        <v>пуд,яб</v>
      </c>
      <c r="H11" s="1">
        <f>VLOOKUP(A:A,[1]TDSheet!$A:$H,8,0)</f>
        <v>180</v>
      </c>
      <c r="I11" s="14">
        <f>VLOOKUP(A:A,[2]TDSheet!$A:$F,6,0)</f>
        <v>2101</v>
      </c>
      <c r="J11" s="14">
        <f t="shared" si="7"/>
        <v>-23</v>
      </c>
      <c r="K11" s="14">
        <f>VLOOKUP(A:A,[1]TDSheet!$A:$P,16,0)</f>
        <v>1010</v>
      </c>
      <c r="L11" s="14"/>
      <c r="M11" s="14"/>
      <c r="N11" s="14">
        <v>1440</v>
      </c>
      <c r="O11" s="14">
        <f t="shared" si="8"/>
        <v>415.6</v>
      </c>
      <c r="P11" s="16">
        <v>70</v>
      </c>
      <c r="Q11" s="17">
        <f t="shared" si="9"/>
        <v>11.243984600577479</v>
      </c>
      <c r="R11" s="14">
        <f t="shared" si="10"/>
        <v>8.6453320500481219</v>
      </c>
      <c r="S11" s="14">
        <f>VLOOKUP(A:A,[1]TDSheet!$A:$T,20,0)</f>
        <v>485.8</v>
      </c>
      <c r="T11" s="14">
        <f>VLOOKUP(A:A,[1]TDSheet!$A:$O,15,0)</f>
        <v>421.6</v>
      </c>
      <c r="U11" s="14">
        <f>VLOOKUP(A:A,[3]TDSheet!$A:$D,4,0)</f>
        <v>553</v>
      </c>
      <c r="V11" s="14"/>
      <c r="W11" s="14">
        <f>VLOOKUP(A:A,[1]TDSheet!$A:$W,23,0)</f>
        <v>70</v>
      </c>
      <c r="X11" s="14">
        <f>VLOOKUP(A:A,[1]TDSheet!$A:$X,24,0)</f>
        <v>14</v>
      </c>
      <c r="Y11" s="14">
        <f t="shared" si="11"/>
        <v>1510</v>
      </c>
      <c r="Z11" s="14" t="str">
        <f>VLOOKUP(A:A,[1]TDSheet!$A:$Z,26,0)</f>
        <v>апр яб</v>
      </c>
      <c r="AA11" s="14">
        <f>Y11/12</f>
        <v>125.83333333333333</v>
      </c>
      <c r="AB11" s="18">
        <f>VLOOKUP(A:A,[1]TDSheet!$A:$AB,28,0)</f>
        <v>0.3</v>
      </c>
      <c r="AC11" s="14">
        <f t="shared" si="12"/>
        <v>453</v>
      </c>
      <c r="AD11" s="14"/>
      <c r="AE11" s="14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1414</v>
      </c>
      <c r="D12" s="8">
        <v>2258</v>
      </c>
      <c r="E12" s="8">
        <v>1544</v>
      </c>
      <c r="F12" s="8">
        <v>2092</v>
      </c>
      <c r="G12" s="1" t="str">
        <f>VLOOKUP(A:A,[1]TDSheet!$A:$G,7,0)</f>
        <v>пуд</v>
      </c>
      <c r="H12" s="1">
        <f>VLOOKUP(A:A,[1]TDSheet!$A:$H,8,0)</f>
        <v>180</v>
      </c>
      <c r="I12" s="14">
        <f>VLOOKUP(A:A,[2]TDSheet!$A:$F,6,0)</f>
        <v>1578</v>
      </c>
      <c r="J12" s="14">
        <f t="shared" si="7"/>
        <v>-34</v>
      </c>
      <c r="K12" s="14">
        <f>VLOOKUP(A:A,[1]TDSheet!$A:$P,16,0)</f>
        <v>840</v>
      </c>
      <c r="L12" s="14"/>
      <c r="M12" s="14"/>
      <c r="N12" s="14">
        <v>1248</v>
      </c>
      <c r="O12" s="14">
        <f t="shared" si="8"/>
        <v>308.8</v>
      </c>
      <c r="P12" s="16">
        <v>600</v>
      </c>
      <c r="Q12" s="17">
        <f t="shared" si="9"/>
        <v>11.437823834196891</v>
      </c>
      <c r="R12" s="14">
        <f t="shared" si="10"/>
        <v>6.7746113989637307</v>
      </c>
      <c r="S12" s="14">
        <f>VLOOKUP(A:A,[1]TDSheet!$A:$T,20,0)</f>
        <v>320.2</v>
      </c>
      <c r="T12" s="14">
        <f>VLOOKUP(A:A,[1]TDSheet!$A:$O,15,0)</f>
        <v>282.60000000000002</v>
      </c>
      <c r="U12" s="14">
        <f>VLOOKUP(A:A,[3]TDSheet!$A:$D,4,0)</f>
        <v>363</v>
      </c>
      <c r="V12" s="14"/>
      <c r="W12" s="14">
        <f>VLOOKUP(A:A,[1]TDSheet!$A:$W,23,0)</f>
        <v>70</v>
      </c>
      <c r="X12" s="14">
        <f>VLOOKUP(A:A,[1]TDSheet!$A:$X,24,0)</f>
        <v>14</v>
      </c>
      <c r="Y12" s="14">
        <f t="shared" si="11"/>
        <v>1848</v>
      </c>
      <c r="Z12" s="14">
        <f>VLOOKUP(A:A,[1]TDSheet!$A:$Z,26,0)</f>
        <v>0</v>
      </c>
      <c r="AA12" s="14">
        <f>Y12/12</f>
        <v>154</v>
      </c>
      <c r="AB12" s="18">
        <f>VLOOKUP(A:A,[1]TDSheet!$A:$AB,28,0)</f>
        <v>0.3</v>
      </c>
      <c r="AC12" s="14">
        <f t="shared" si="12"/>
        <v>554.4</v>
      </c>
      <c r="AD12" s="14"/>
      <c r="AE12" s="14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565</v>
      </c>
      <c r="D13" s="8">
        <v>343</v>
      </c>
      <c r="E13" s="8">
        <v>287</v>
      </c>
      <c r="F13" s="8">
        <v>621</v>
      </c>
      <c r="G13" s="1">
        <f>VLOOKUP(A:A,[1]TDSheet!$A:$G,7,0)</f>
        <v>1</v>
      </c>
      <c r="H13" s="1">
        <f>VLOOKUP(A:A,[1]TDSheet!$A:$H,8,0)</f>
        <v>180</v>
      </c>
      <c r="I13" s="14">
        <f>VLOOKUP(A:A,[2]TDSheet!$A:$F,6,0)</f>
        <v>275</v>
      </c>
      <c r="J13" s="14">
        <f t="shared" si="7"/>
        <v>12</v>
      </c>
      <c r="K13" s="14">
        <f>VLOOKUP(A:A,[1]TDSheet!$A:$P,16,0)</f>
        <v>0</v>
      </c>
      <c r="L13" s="14"/>
      <c r="M13" s="14"/>
      <c r="N13" s="14"/>
      <c r="O13" s="14">
        <f t="shared" si="8"/>
        <v>57.4</v>
      </c>
      <c r="P13" s="16"/>
      <c r="Q13" s="17">
        <f t="shared" si="9"/>
        <v>10.818815331010454</v>
      </c>
      <c r="R13" s="14">
        <f t="shared" si="10"/>
        <v>10.818815331010454</v>
      </c>
      <c r="S13" s="14">
        <f>VLOOKUP(A:A,[1]TDSheet!$A:$T,20,0)</f>
        <v>80.8</v>
      </c>
      <c r="T13" s="14">
        <f>VLOOKUP(A:A,[1]TDSheet!$A:$O,15,0)</f>
        <v>54.8</v>
      </c>
      <c r="U13" s="14">
        <f>VLOOKUP(A:A,[3]TDSheet!$A:$D,4,0)</f>
        <v>20</v>
      </c>
      <c r="V13" s="14"/>
      <c r="W13" s="14">
        <f>VLOOKUP(A:A,[1]TDSheet!$A:$W,23,0)</f>
        <v>126</v>
      </c>
      <c r="X13" s="14">
        <f>VLOOKUP(A:A,[1]TDSheet!$A:$X,24,0)</f>
        <v>14</v>
      </c>
      <c r="Y13" s="14">
        <f t="shared" si="11"/>
        <v>0</v>
      </c>
      <c r="Z13" s="14">
        <f>VLOOKUP(A:A,[1]TDSheet!$A:$Z,26,0)</f>
        <v>0</v>
      </c>
      <c r="AA13" s="14">
        <f>Y13/24</f>
        <v>0</v>
      </c>
      <c r="AB13" s="18">
        <f>VLOOKUP(A:A,[1]TDSheet!$A:$AB,28,0)</f>
        <v>0.09</v>
      </c>
      <c r="AC13" s="14">
        <f t="shared" si="12"/>
        <v>0</v>
      </c>
      <c r="AD13" s="14"/>
      <c r="AE13" s="14"/>
    </row>
    <row r="14" spans="1:31" s="1" customFormat="1" ht="11.1" customHeight="1" outlineLevel="1" x14ac:dyDescent="0.2">
      <c r="A14" s="7" t="s">
        <v>14</v>
      </c>
      <c r="B14" s="7" t="s">
        <v>9</v>
      </c>
      <c r="C14" s="8">
        <v>9</v>
      </c>
      <c r="D14" s="8"/>
      <c r="E14" s="8">
        <v>0</v>
      </c>
      <c r="F14" s="8">
        <v>7</v>
      </c>
      <c r="G14" s="1">
        <f>VLOOKUP(A:A,[1]TDSheet!$A:$G,7,0)</f>
        <v>0</v>
      </c>
      <c r="H14" s="1">
        <f>VLOOKUP(A:A,[1]TDSheet!$A:$H,8,0)</f>
        <v>0</v>
      </c>
      <c r="I14" s="14">
        <v>0</v>
      </c>
      <c r="J14" s="14">
        <f t="shared" si="7"/>
        <v>0</v>
      </c>
      <c r="K14" s="14">
        <f>VLOOKUP(A:A,[1]TDSheet!$A:$P,16,0)</f>
        <v>0</v>
      </c>
      <c r="L14" s="14"/>
      <c r="M14" s="14"/>
      <c r="N14" s="14"/>
      <c r="O14" s="14">
        <f t="shared" si="8"/>
        <v>0</v>
      </c>
      <c r="P14" s="16"/>
      <c r="Q14" s="17" t="e">
        <f t="shared" si="9"/>
        <v>#DIV/0!</v>
      </c>
      <c r="R14" s="14" t="e">
        <f t="shared" si="10"/>
        <v>#DIV/0!</v>
      </c>
      <c r="S14" s="14">
        <f>VLOOKUP(A:A,[1]TDSheet!$A:$T,20,0)</f>
        <v>0.2</v>
      </c>
      <c r="T14" s="14">
        <f>VLOOKUP(A:A,[1]TDSheet!$A:$O,15,0)</f>
        <v>0</v>
      </c>
      <c r="U14" s="14">
        <v>0</v>
      </c>
      <c r="V14" s="14"/>
      <c r="W14" s="14">
        <f>VLOOKUP(A:A,[1]TDSheet!$A:$W,23,0)</f>
        <v>0</v>
      </c>
      <c r="X14" s="14">
        <f>VLOOKUP(A:A,[1]TDSheet!$A:$X,24,0)</f>
        <v>0</v>
      </c>
      <c r="Y14" s="14">
        <f t="shared" si="11"/>
        <v>0</v>
      </c>
      <c r="Z14" s="14" t="e">
        <f>VLOOKUP(A:A,[1]TDSheet!$A:$Z,26,0)</f>
        <v>#N/A</v>
      </c>
      <c r="AA14" s="14">
        <v>0</v>
      </c>
      <c r="AB14" s="18">
        <f>VLOOKUP(A:A,[1]TDSheet!$A:$AB,28,0)</f>
        <v>0</v>
      </c>
      <c r="AC14" s="14">
        <f t="shared" si="12"/>
        <v>0</v>
      </c>
      <c r="AD14" s="14"/>
      <c r="AE14" s="14"/>
    </row>
    <row r="15" spans="1:31" s="1" customFormat="1" ht="11.1" customHeight="1" outlineLevel="1" x14ac:dyDescent="0.2">
      <c r="A15" s="7" t="s">
        <v>45</v>
      </c>
      <c r="B15" s="7" t="s">
        <v>8</v>
      </c>
      <c r="C15" s="8">
        <v>3.7</v>
      </c>
      <c r="D15" s="8">
        <v>7.4</v>
      </c>
      <c r="E15" s="8">
        <v>0</v>
      </c>
      <c r="F15" s="8">
        <v>3.7</v>
      </c>
      <c r="G15" s="1">
        <f>VLOOKUP(A:A,[1]TDSheet!$A:$G,7,0)</f>
        <v>0</v>
      </c>
      <c r="H15" s="1">
        <f>VLOOKUP(A:A,[1]TDSheet!$A:$H,8,0)</f>
        <v>0</v>
      </c>
      <c r="I15" s="14">
        <v>0</v>
      </c>
      <c r="J15" s="14">
        <f t="shared" si="7"/>
        <v>0</v>
      </c>
      <c r="K15" s="14">
        <f>VLOOKUP(A:A,[1]TDSheet!$A:$P,16,0)</f>
        <v>0</v>
      </c>
      <c r="L15" s="14"/>
      <c r="M15" s="14"/>
      <c r="N15" s="14"/>
      <c r="O15" s="14">
        <f t="shared" si="8"/>
        <v>0</v>
      </c>
      <c r="P15" s="16"/>
      <c r="Q15" s="17" t="e">
        <f t="shared" si="9"/>
        <v>#DIV/0!</v>
      </c>
      <c r="R15" s="14" t="e">
        <f t="shared" si="10"/>
        <v>#DIV/0!</v>
      </c>
      <c r="S15" s="14">
        <f>VLOOKUP(A:A,[1]TDSheet!$A:$T,20,0)</f>
        <v>1.48</v>
      </c>
      <c r="T15" s="14">
        <f>VLOOKUP(A:A,[1]TDSheet!$A:$O,15,0)</f>
        <v>0</v>
      </c>
      <c r="U15" s="14">
        <v>0</v>
      </c>
      <c r="V15" s="14"/>
      <c r="W15" s="14">
        <f>VLOOKUP(A:A,[1]TDSheet!$A:$W,23,0)</f>
        <v>0</v>
      </c>
      <c r="X15" s="14">
        <f>VLOOKUP(A:A,[1]TDSheet!$A:$X,24,0)</f>
        <v>0</v>
      </c>
      <c r="Y15" s="14">
        <f t="shared" si="11"/>
        <v>0</v>
      </c>
      <c r="Z15" s="14" t="e">
        <f>VLOOKUP(A:A,[1]TDSheet!$A:$Z,26,0)</f>
        <v>#N/A</v>
      </c>
      <c r="AA15" s="14">
        <v>0</v>
      </c>
      <c r="AB15" s="18">
        <f>VLOOKUP(A:A,[1]TDSheet!$A:$AB,28,0)</f>
        <v>0</v>
      </c>
      <c r="AC15" s="14">
        <f t="shared" si="12"/>
        <v>0</v>
      </c>
      <c r="AD15" s="14"/>
      <c r="AE15" s="14"/>
    </row>
    <row r="16" spans="1:31" s="1" customFormat="1" ht="11.1" customHeight="1" outlineLevel="1" x14ac:dyDescent="0.2">
      <c r="A16" s="7" t="s">
        <v>46</v>
      </c>
      <c r="B16" s="7" t="s">
        <v>8</v>
      </c>
      <c r="C16" s="8">
        <v>3.7</v>
      </c>
      <c r="D16" s="8"/>
      <c r="E16" s="8">
        <v>0</v>
      </c>
      <c r="F16" s="8"/>
      <c r="G16" s="1">
        <f>VLOOKUP(A:A,[1]TDSheet!$A:$G,7,0)</f>
        <v>0</v>
      </c>
      <c r="H16" s="1">
        <f>VLOOKUP(A:A,[1]TDSheet!$A:$H,8,0)</f>
        <v>0</v>
      </c>
      <c r="I16" s="14">
        <v>0</v>
      </c>
      <c r="J16" s="14">
        <f t="shared" si="7"/>
        <v>0</v>
      </c>
      <c r="K16" s="14">
        <f>VLOOKUP(A:A,[1]TDSheet!$A:$P,16,0)</f>
        <v>0</v>
      </c>
      <c r="L16" s="14"/>
      <c r="M16" s="14"/>
      <c r="N16" s="14"/>
      <c r="O16" s="14">
        <f t="shared" si="8"/>
        <v>0</v>
      </c>
      <c r="P16" s="16"/>
      <c r="Q16" s="17" t="e">
        <f t="shared" si="9"/>
        <v>#DIV/0!</v>
      </c>
      <c r="R16" s="14" t="e">
        <f t="shared" si="10"/>
        <v>#DIV/0!</v>
      </c>
      <c r="S16" s="14">
        <f>VLOOKUP(A:A,[1]TDSheet!$A:$T,20,0)</f>
        <v>0</v>
      </c>
      <c r="T16" s="14">
        <f>VLOOKUP(A:A,[1]TDSheet!$A:$O,15,0)</f>
        <v>0</v>
      </c>
      <c r="U16" s="14">
        <v>0</v>
      </c>
      <c r="V16" s="14"/>
      <c r="W16" s="14">
        <f>VLOOKUP(A:A,[1]TDSheet!$A:$W,23,0)</f>
        <v>0</v>
      </c>
      <c r="X16" s="14">
        <f>VLOOKUP(A:A,[1]TDSheet!$A:$X,24,0)</f>
        <v>0</v>
      </c>
      <c r="Y16" s="14">
        <f t="shared" si="11"/>
        <v>0</v>
      </c>
      <c r="Z16" s="14" t="e">
        <f>VLOOKUP(A:A,[1]TDSheet!$A:$Z,26,0)</f>
        <v>#N/A</v>
      </c>
      <c r="AA16" s="14">
        <v>0</v>
      </c>
      <c r="AB16" s="18">
        <f>VLOOKUP(A:A,[1]TDSheet!$A:$AB,28,0)</f>
        <v>0</v>
      </c>
      <c r="AC16" s="14">
        <f t="shared" si="12"/>
        <v>0</v>
      </c>
      <c r="AD16" s="14"/>
      <c r="AE16" s="14"/>
    </row>
    <row r="17" spans="1:31" s="1" customFormat="1" ht="11.1" customHeight="1" outlineLevel="1" x14ac:dyDescent="0.2">
      <c r="A17" s="7" t="s">
        <v>47</v>
      </c>
      <c r="B17" s="7" t="s">
        <v>8</v>
      </c>
      <c r="C17" s="8">
        <v>4.5</v>
      </c>
      <c r="D17" s="8">
        <v>14.8</v>
      </c>
      <c r="E17" s="8">
        <v>3.7</v>
      </c>
      <c r="F17" s="8">
        <v>3.7</v>
      </c>
      <c r="G17" s="1" t="str">
        <f>VLOOKUP(A:A,[1]TDSheet!$A:$G,7,0)</f>
        <v>рот3</v>
      </c>
      <c r="H17" s="1" t="e">
        <f>VLOOKUP(A:A,[1]TDSheet!$A:$H,8,0)</f>
        <v>#N/A</v>
      </c>
      <c r="I17" s="14">
        <f>VLOOKUP(A:A,[2]TDSheet!$A:$F,6,0)</f>
        <v>3.7</v>
      </c>
      <c r="J17" s="14">
        <f t="shared" si="7"/>
        <v>0</v>
      </c>
      <c r="K17" s="14">
        <f>VLOOKUP(A:A,[1]TDSheet!$A:$P,16,0)</f>
        <v>0</v>
      </c>
      <c r="L17" s="14"/>
      <c r="M17" s="14"/>
      <c r="N17" s="14"/>
      <c r="O17" s="14">
        <f t="shared" si="8"/>
        <v>0.74</v>
      </c>
      <c r="P17" s="16"/>
      <c r="Q17" s="17">
        <f t="shared" si="9"/>
        <v>5</v>
      </c>
      <c r="R17" s="14">
        <f t="shared" si="10"/>
        <v>5</v>
      </c>
      <c r="S17" s="14">
        <f>VLOOKUP(A:A,[1]TDSheet!$A:$T,20,0)</f>
        <v>11.84</v>
      </c>
      <c r="T17" s="14">
        <f>VLOOKUP(A:A,[1]TDSheet!$A:$O,15,0)</f>
        <v>0.74</v>
      </c>
      <c r="U17" s="14">
        <v>0</v>
      </c>
      <c r="V17" s="14"/>
      <c r="W17" s="14">
        <f>VLOOKUP(A:A,[1]TDSheet!$A:$W,23,0)</f>
        <v>126</v>
      </c>
      <c r="X17" s="14">
        <f>VLOOKUP(A:A,[1]TDSheet!$A:$X,24,0)</f>
        <v>14</v>
      </c>
      <c r="Y17" s="14">
        <f t="shared" si="11"/>
        <v>0</v>
      </c>
      <c r="Z17" s="14" t="str">
        <f>VLOOKUP(A:A,[1]TDSheet!$A:$Z,26,0)</f>
        <v>увел</v>
      </c>
      <c r="AA17" s="14">
        <f>Y17/3.5</f>
        <v>0</v>
      </c>
      <c r="AB17" s="18">
        <f>VLOOKUP(A:A,[1]TDSheet!$A:$AB,28,0)</f>
        <v>1</v>
      </c>
      <c r="AC17" s="14">
        <f t="shared" si="12"/>
        <v>0</v>
      </c>
      <c r="AD17" s="14"/>
      <c r="AE17" s="14"/>
    </row>
    <row r="18" spans="1:31" s="1" customFormat="1" ht="11.1" customHeight="1" outlineLevel="1" x14ac:dyDescent="0.2">
      <c r="A18" s="7" t="s">
        <v>48</v>
      </c>
      <c r="B18" s="7" t="s">
        <v>8</v>
      </c>
      <c r="C18" s="8">
        <v>141</v>
      </c>
      <c r="D18" s="8">
        <v>436.5</v>
      </c>
      <c r="E18" s="19">
        <v>88</v>
      </c>
      <c r="F18" s="19">
        <v>16.5</v>
      </c>
      <c r="G18" s="1" t="str">
        <f>VLOOKUP(A:A,[1]TDSheet!$A:$G,7,0)</f>
        <v>рот1</v>
      </c>
      <c r="H18" s="1" t="e">
        <f>VLOOKUP(A:A,[1]TDSheet!$A:$H,8,0)</f>
        <v>#N/A</v>
      </c>
      <c r="I18" s="14">
        <f>VLOOKUP(A:A,[2]TDSheet!$A:$F,6,0)</f>
        <v>87.5</v>
      </c>
      <c r="J18" s="14">
        <f t="shared" si="7"/>
        <v>0.5</v>
      </c>
      <c r="K18" s="22">
        <v>0</v>
      </c>
      <c r="L18" s="14"/>
      <c r="M18" s="14"/>
      <c r="N18" s="14"/>
      <c r="O18" s="14">
        <f t="shared" si="8"/>
        <v>17.600000000000001</v>
      </c>
      <c r="P18" s="16"/>
      <c r="Q18" s="17">
        <f t="shared" si="9"/>
        <v>0.93749999999999989</v>
      </c>
      <c r="R18" s="14">
        <f t="shared" si="10"/>
        <v>0.93749999999999989</v>
      </c>
      <c r="S18" s="14">
        <f>VLOOKUP(A:A,[1]TDSheet!$A:$T,20,0)</f>
        <v>29.7</v>
      </c>
      <c r="T18" s="14">
        <f>VLOOKUP(A:A,[1]TDSheet!$A:$O,15,0)</f>
        <v>23.2</v>
      </c>
      <c r="U18" s="14">
        <f>VLOOKUP(A:A,[3]TDSheet!$A:$D,4,0)</f>
        <v>33</v>
      </c>
      <c r="V18" s="14"/>
      <c r="W18" s="14">
        <f>VLOOKUP(A:A,[1]TDSheet!$A:$W,23,0)</f>
        <v>84</v>
      </c>
      <c r="X18" s="14">
        <f>VLOOKUP(A:A,[1]TDSheet!$A:$X,24,0)</f>
        <v>12</v>
      </c>
      <c r="Y18" s="14">
        <f t="shared" si="11"/>
        <v>0</v>
      </c>
      <c r="Z18" s="14" t="e">
        <f>VLOOKUP(A:A,[1]TDSheet!$A:$Z,26,0)</f>
        <v>#N/A</v>
      </c>
      <c r="AA18" s="14">
        <v>0</v>
      </c>
      <c r="AB18" s="18">
        <v>0</v>
      </c>
      <c r="AC18" s="14">
        <f t="shared" si="12"/>
        <v>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731.98</v>
      </c>
      <c r="D19" s="8">
        <v>527</v>
      </c>
      <c r="E19" s="8">
        <v>583</v>
      </c>
      <c r="F19" s="8">
        <v>662.98</v>
      </c>
      <c r="G19" s="1">
        <f>VLOOKUP(A:A,[1]TDSheet!$A:$G,7,0)</f>
        <v>1</v>
      </c>
      <c r="H19" s="1">
        <f>VLOOKUP(A:A,[1]TDSheet!$A:$H,8,0)</f>
        <v>180</v>
      </c>
      <c r="I19" s="14">
        <f>VLOOKUP(A:A,[2]TDSheet!$A:$F,6,0)</f>
        <v>596</v>
      </c>
      <c r="J19" s="14">
        <f t="shared" si="7"/>
        <v>-13</v>
      </c>
      <c r="K19" s="14">
        <f>VLOOKUP(A:A,[1]TDSheet!$A:$P,16,0)</f>
        <v>330</v>
      </c>
      <c r="L19" s="14"/>
      <c r="M19" s="14"/>
      <c r="N19" s="14"/>
      <c r="O19" s="14">
        <f t="shared" si="8"/>
        <v>116.6</v>
      </c>
      <c r="P19" s="16">
        <v>340</v>
      </c>
      <c r="Q19" s="17">
        <f t="shared" si="9"/>
        <v>11.432075471698115</v>
      </c>
      <c r="R19" s="14">
        <f t="shared" si="10"/>
        <v>5.685934819897084</v>
      </c>
      <c r="S19" s="14">
        <f>VLOOKUP(A:A,[1]TDSheet!$A:$T,20,0)</f>
        <v>135.6</v>
      </c>
      <c r="T19" s="14">
        <f>VLOOKUP(A:A,[1]TDSheet!$A:$O,15,0)</f>
        <v>111.8</v>
      </c>
      <c r="U19" s="14">
        <f>VLOOKUP(A:A,[3]TDSheet!$A:$D,4,0)</f>
        <v>149</v>
      </c>
      <c r="V19" s="14"/>
      <c r="W19" s="14">
        <f>VLOOKUP(A:A,[1]TDSheet!$A:$W,23,0)</f>
        <v>70</v>
      </c>
      <c r="X19" s="14">
        <f>VLOOKUP(A:A,[1]TDSheet!$A:$X,24,0)</f>
        <v>14</v>
      </c>
      <c r="Y19" s="14">
        <f t="shared" si="11"/>
        <v>340</v>
      </c>
      <c r="Z19" s="14" t="str">
        <f>VLOOKUP(A:A,[1]TDSheet!$A:$Z,26,0)</f>
        <v>апр яб</v>
      </c>
      <c r="AA19" s="14">
        <f>Y19/12</f>
        <v>28.333333333333332</v>
      </c>
      <c r="AB19" s="18">
        <f>VLOOKUP(A:A,[1]TDSheet!$A:$AB,28,0)</f>
        <v>0.25</v>
      </c>
      <c r="AC19" s="14">
        <f t="shared" si="12"/>
        <v>85</v>
      </c>
      <c r="AD19" s="14"/>
      <c r="AE19" s="14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1094</v>
      </c>
      <c r="D20" s="8">
        <v>1567</v>
      </c>
      <c r="E20" s="8">
        <v>1059</v>
      </c>
      <c r="F20" s="8">
        <v>1582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1043</v>
      </c>
      <c r="J20" s="14">
        <f t="shared" si="7"/>
        <v>16</v>
      </c>
      <c r="K20" s="14">
        <f>VLOOKUP(A:A,[1]TDSheet!$A:$P,16,0)</f>
        <v>500</v>
      </c>
      <c r="L20" s="14"/>
      <c r="M20" s="14"/>
      <c r="N20" s="14">
        <v>720</v>
      </c>
      <c r="O20" s="14">
        <f t="shared" si="8"/>
        <v>211.8</v>
      </c>
      <c r="P20" s="16">
        <v>290</v>
      </c>
      <c r="Q20" s="17">
        <f t="shared" si="9"/>
        <v>11.199244570349386</v>
      </c>
      <c r="R20" s="14">
        <f t="shared" si="10"/>
        <v>7.4693106704438144</v>
      </c>
      <c r="S20" s="14">
        <f>VLOOKUP(A:A,[1]TDSheet!$A:$T,20,0)</f>
        <v>261.8</v>
      </c>
      <c r="T20" s="14">
        <f>VLOOKUP(A:A,[1]TDSheet!$A:$O,15,0)</f>
        <v>199.6</v>
      </c>
      <c r="U20" s="14">
        <f>VLOOKUP(A:A,[3]TDSheet!$A:$D,4,0)</f>
        <v>237</v>
      </c>
      <c r="V20" s="14"/>
      <c r="W20" s="14">
        <f>VLOOKUP(A:A,[1]TDSheet!$A:$W,23,0)</f>
        <v>70</v>
      </c>
      <c r="X20" s="14">
        <f>VLOOKUP(A:A,[1]TDSheet!$A:$X,24,0)</f>
        <v>14</v>
      </c>
      <c r="Y20" s="14">
        <f t="shared" si="11"/>
        <v>1010</v>
      </c>
      <c r="Z20" s="14" t="str">
        <f>VLOOKUP(A:A,[1]TDSheet!$A:$Z,26,0)</f>
        <v>апр яб</v>
      </c>
      <c r="AA20" s="14">
        <f>Y20/12</f>
        <v>84.166666666666671</v>
      </c>
      <c r="AB20" s="18">
        <f>VLOOKUP(A:A,[1]TDSheet!$A:$AB,28,0)</f>
        <v>0.25</v>
      </c>
      <c r="AC20" s="14">
        <f t="shared" si="12"/>
        <v>252.5</v>
      </c>
      <c r="AD20" s="14"/>
      <c r="AE20" s="14"/>
    </row>
    <row r="21" spans="1:31" s="1" customFormat="1" ht="11.1" customHeight="1" outlineLevel="1" x14ac:dyDescent="0.2">
      <c r="A21" s="7" t="s">
        <v>49</v>
      </c>
      <c r="B21" s="7" t="s">
        <v>9</v>
      </c>
      <c r="C21" s="8">
        <v>62</v>
      </c>
      <c r="D21" s="8">
        <v>14</v>
      </c>
      <c r="E21" s="8">
        <v>44</v>
      </c>
      <c r="F21" s="8">
        <v>32</v>
      </c>
      <c r="G21" s="1" t="str">
        <f>VLOOKUP(A:A,[1]TDSheet!$A:$G,7,0)</f>
        <v>нов</v>
      </c>
      <c r="H21" s="1" t="e">
        <f>VLOOKUP(A:A,[1]TDSheet!$A:$H,8,0)</f>
        <v>#N/A</v>
      </c>
      <c r="I21" s="14">
        <f>VLOOKUP(A:A,[2]TDSheet!$A:$F,6,0)</f>
        <v>55</v>
      </c>
      <c r="J21" s="14">
        <f t="shared" si="7"/>
        <v>-11</v>
      </c>
      <c r="K21" s="14">
        <f>VLOOKUP(A:A,[1]TDSheet!$A:$P,16,0)</f>
        <v>0</v>
      </c>
      <c r="L21" s="14"/>
      <c r="M21" s="14"/>
      <c r="N21" s="14"/>
      <c r="O21" s="14">
        <f t="shared" si="8"/>
        <v>8.8000000000000007</v>
      </c>
      <c r="P21" s="16">
        <v>130</v>
      </c>
      <c r="Q21" s="17">
        <f t="shared" si="9"/>
        <v>18.409090909090907</v>
      </c>
      <c r="R21" s="14">
        <f t="shared" si="10"/>
        <v>3.6363636363636362</v>
      </c>
      <c r="S21" s="14">
        <f>VLOOKUP(A:A,[1]TDSheet!$A:$T,20,0)</f>
        <v>13.2</v>
      </c>
      <c r="T21" s="14">
        <f>VLOOKUP(A:A,[1]TDSheet!$A:$O,15,0)</f>
        <v>5</v>
      </c>
      <c r="U21" s="14">
        <f>VLOOKUP(A:A,[3]TDSheet!$A:$D,4,0)</f>
        <v>27</v>
      </c>
      <c r="V21" s="14"/>
      <c r="W21" s="14">
        <f>VLOOKUP(A:A,[1]TDSheet!$A:$W,23,0)</f>
        <v>126</v>
      </c>
      <c r="X21" s="14">
        <f>VLOOKUP(A:A,[1]TDSheet!$A:$X,24,0)</f>
        <v>14</v>
      </c>
      <c r="Y21" s="14">
        <f t="shared" si="11"/>
        <v>130</v>
      </c>
      <c r="Z21" s="14" t="str">
        <f>VLOOKUP(A:A,[1]TDSheet!$A:$Z,26,0)</f>
        <v>увел</v>
      </c>
      <c r="AA21" s="14">
        <f>Y21/9</f>
        <v>14.444444444444445</v>
      </c>
      <c r="AB21" s="18">
        <f>VLOOKUP(A:A,[1]TDSheet!$A:$AB,28,0)</f>
        <v>0.3</v>
      </c>
      <c r="AC21" s="14">
        <f t="shared" si="12"/>
        <v>39</v>
      </c>
      <c r="AD21" s="14"/>
      <c r="AE21" s="14"/>
    </row>
    <row r="22" spans="1:31" s="1" customFormat="1" ht="11.1" customHeight="1" outlineLevel="1" x14ac:dyDescent="0.2">
      <c r="A22" s="7" t="s">
        <v>50</v>
      </c>
      <c r="B22" s="7" t="s">
        <v>8</v>
      </c>
      <c r="C22" s="8"/>
      <c r="D22" s="8">
        <v>14.8</v>
      </c>
      <c r="E22" s="8">
        <v>14.8</v>
      </c>
      <c r="F22" s="8"/>
      <c r="G22" s="1" t="str">
        <f>VLOOKUP(A:A,[1]TDSheet!$A:$G,7,0)</f>
        <v>рот2</v>
      </c>
      <c r="H22" s="1" t="e">
        <f>VLOOKUP(A:A,[1]TDSheet!$A:$H,8,0)</f>
        <v>#N/A</v>
      </c>
      <c r="I22" s="14">
        <f>VLOOKUP(A:A,[2]TDSheet!$A:$F,6,0)</f>
        <v>23.5</v>
      </c>
      <c r="J22" s="14">
        <f t="shared" si="7"/>
        <v>-8.6999999999999993</v>
      </c>
      <c r="K22" s="14">
        <f>VLOOKUP(A:A,[1]TDSheet!$A:$P,16,0)</f>
        <v>0</v>
      </c>
      <c r="L22" s="14"/>
      <c r="M22" s="14"/>
      <c r="N22" s="14"/>
      <c r="O22" s="14">
        <f t="shared" si="8"/>
        <v>2.96</v>
      </c>
      <c r="P22" s="16"/>
      <c r="Q22" s="17">
        <f t="shared" si="9"/>
        <v>0</v>
      </c>
      <c r="R22" s="14">
        <f t="shared" si="10"/>
        <v>0</v>
      </c>
      <c r="S22" s="14">
        <f>VLOOKUP(A:A,[1]TDSheet!$A:$T,20,0)</f>
        <v>1.48</v>
      </c>
      <c r="T22" s="14">
        <f>VLOOKUP(A:A,[1]TDSheet!$A:$O,15,0)</f>
        <v>14.059999999999999</v>
      </c>
      <c r="U22" s="14">
        <v>0</v>
      </c>
      <c r="V22" s="14"/>
      <c r="W22" s="14">
        <f>VLOOKUP(A:A,[1]TDSheet!$A:$W,23,0)</f>
        <v>126</v>
      </c>
      <c r="X22" s="14">
        <f>VLOOKUP(A:A,[1]TDSheet!$A:$X,24,0)</f>
        <v>14</v>
      </c>
      <c r="Y22" s="14">
        <f t="shared" si="11"/>
        <v>0</v>
      </c>
      <c r="Z22" s="14" t="e">
        <f>VLOOKUP(A:A,[1]TDSheet!$A:$Z,26,0)</f>
        <v>#N/A</v>
      </c>
      <c r="AA22" s="14">
        <v>0</v>
      </c>
      <c r="AB22" s="18">
        <f>VLOOKUP(A:A,[1]TDSheet!$A:$AB,28,0)</f>
        <v>0</v>
      </c>
      <c r="AC22" s="14">
        <f t="shared" si="12"/>
        <v>0</v>
      </c>
      <c r="AD22" s="14"/>
      <c r="AE22" s="14"/>
    </row>
    <row r="23" spans="1:31" s="1" customFormat="1" ht="11.1" customHeight="1" outlineLevel="1" x14ac:dyDescent="0.2">
      <c r="A23" s="7" t="s">
        <v>51</v>
      </c>
      <c r="B23" s="7" t="s">
        <v>9</v>
      </c>
      <c r="C23" s="8">
        <v>105</v>
      </c>
      <c r="D23" s="8">
        <v>1</v>
      </c>
      <c r="E23" s="8">
        <v>13</v>
      </c>
      <c r="F23" s="8">
        <v>84</v>
      </c>
      <c r="G23" s="1" t="str">
        <f>VLOOKUP(A:A,[1]TDSheet!$A:$G,7,0)</f>
        <v>нов</v>
      </c>
      <c r="H23" s="1" t="e">
        <f>VLOOKUP(A:A,[1]TDSheet!$A:$H,8,0)</f>
        <v>#N/A</v>
      </c>
      <c r="I23" s="14">
        <f>VLOOKUP(A:A,[2]TDSheet!$A:$F,6,0)</f>
        <v>16</v>
      </c>
      <c r="J23" s="14">
        <f t="shared" si="7"/>
        <v>-3</v>
      </c>
      <c r="K23" s="14">
        <f>VLOOKUP(A:A,[1]TDSheet!$A:$P,16,0)</f>
        <v>0</v>
      </c>
      <c r="L23" s="14"/>
      <c r="M23" s="14"/>
      <c r="N23" s="14"/>
      <c r="O23" s="14">
        <f t="shared" si="8"/>
        <v>2.6</v>
      </c>
      <c r="P23" s="16"/>
      <c r="Q23" s="17">
        <f t="shared" si="9"/>
        <v>32.307692307692307</v>
      </c>
      <c r="R23" s="14">
        <f t="shared" si="10"/>
        <v>32.307692307692307</v>
      </c>
      <c r="S23" s="14">
        <f>VLOOKUP(A:A,[1]TDSheet!$A:$T,20,0)</f>
        <v>13.4</v>
      </c>
      <c r="T23" s="14">
        <f>VLOOKUP(A:A,[1]TDSheet!$A:$O,15,0)</f>
        <v>5.2</v>
      </c>
      <c r="U23" s="14">
        <f>VLOOKUP(A:A,[3]TDSheet!$A:$D,4,0)</f>
        <v>7</v>
      </c>
      <c r="V23" s="14"/>
      <c r="W23" s="14">
        <f>VLOOKUP(A:A,[1]TDSheet!$A:$W,23,0)</f>
        <v>126</v>
      </c>
      <c r="X23" s="14">
        <f>VLOOKUP(A:A,[1]TDSheet!$A:$X,24,0)</f>
        <v>14</v>
      </c>
      <c r="Y23" s="14">
        <f t="shared" si="11"/>
        <v>0</v>
      </c>
      <c r="Z23" s="23" t="str">
        <f>VLOOKUP(A:A,[1]TDSheet!$A:$Z,26,0)</f>
        <v>увел</v>
      </c>
      <c r="AA23" s="14">
        <f>Y23/9</f>
        <v>0</v>
      </c>
      <c r="AB23" s="18">
        <f>VLOOKUP(A:A,[1]TDSheet!$A:$AB,28,0)</f>
        <v>0.3</v>
      </c>
      <c r="AC23" s="14">
        <f t="shared" si="12"/>
        <v>0</v>
      </c>
      <c r="AD23" s="14"/>
      <c r="AE23" s="14"/>
    </row>
    <row r="24" spans="1:31" s="1" customFormat="1" ht="11.1" customHeight="1" outlineLevel="1" x14ac:dyDescent="0.2">
      <c r="A24" s="7" t="s">
        <v>52</v>
      </c>
      <c r="B24" s="7" t="s">
        <v>8</v>
      </c>
      <c r="C24" s="8">
        <v>271.89999999999998</v>
      </c>
      <c r="D24" s="8">
        <v>188.7</v>
      </c>
      <c r="E24" s="8">
        <v>218.30099999999999</v>
      </c>
      <c r="F24" s="8">
        <v>122.099</v>
      </c>
      <c r="G24" s="1" t="str">
        <f>VLOOKUP(A:A,[1]TDSheet!$A:$G,7,0)</f>
        <v>рот2</v>
      </c>
      <c r="H24" s="1" t="e">
        <f>VLOOKUP(A:A,[1]TDSheet!$A:$H,8,0)</f>
        <v>#N/A</v>
      </c>
      <c r="I24" s="14">
        <f>VLOOKUP(A:A,[2]TDSheet!$A:$F,6,0)</f>
        <v>222.011</v>
      </c>
      <c r="J24" s="14">
        <f t="shared" si="7"/>
        <v>-3.710000000000008</v>
      </c>
      <c r="K24" s="14">
        <f>VLOOKUP(A:A,[1]TDSheet!$A:$P,16,0)</f>
        <v>260</v>
      </c>
      <c r="L24" s="14"/>
      <c r="M24" s="14"/>
      <c r="N24" s="14"/>
      <c r="O24" s="14">
        <f t="shared" si="8"/>
        <v>43.660199999999996</v>
      </c>
      <c r="P24" s="16">
        <v>105</v>
      </c>
      <c r="Q24" s="17">
        <f t="shared" si="9"/>
        <v>11.156591128762582</v>
      </c>
      <c r="R24" s="14">
        <f t="shared" si="10"/>
        <v>2.7965744545375424</v>
      </c>
      <c r="S24" s="14">
        <f>VLOOKUP(A:A,[1]TDSheet!$A:$T,20,0)</f>
        <v>45.8</v>
      </c>
      <c r="T24" s="14">
        <f>VLOOKUP(A:A,[1]TDSheet!$A:$O,15,0)</f>
        <v>45.2</v>
      </c>
      <c r="U24" s="14">
        <f>VLOOKUP(A:A,[3]TDSheet!$A:$D,4,0)</f>
        <v>70.301000000000002</v>
      </c>
      <c r="V24" s="14"/>
      <c r="W24" s="14">
        <f>VLOOKUP(A:A,[1]TDSheet!$A:$W,23,0)</f>
        <v>126</v>
      </c>
      <c r="X24" s="14">
        <f>VLOOKUP(A:A,[1]TDSheet!$A:$X,24,0)</f>
        <v>14</v>
      </c>
      <c r="Y24" s="14">
        <f t="shared" si="11"/>
        <v>105</v>
      </c>
      <c r="Z24" s="14" t="e">
        <f>VLOOKUP(A:A,[1]TDSheet!$A:$Z,26,0)</f>
        <v>#N/A</v>
      </c>
      <c r="AA24" s="14">
        <f>Y24/3.7</f>
        <v>28.378378378378375</v>
      </c>
      <c r="AB24" s="18">
        <f>VLOOKUP(A:A,[1]TDSheet!$A:$AB,28,0)</f>
        <v>1</v>
      </c>
      <c r="AC24" s="14">
        <f t="shared" si="12"/>
        <v>105</v>
      </c>
      <c r="AD24" s="14"/>
      <c r="AE24" s="14"/>
    </row>
    <row r="25" spans="1:31" s="1" customFormat="1" ht="11.1" customHeight="1" outlineLevel="1" x14ac:dyDescent="0.2">
      <c r="A25" s="7" t="s">
        <v>53</v>
      </c>
      <c r="B25" s="7" t="s">
        <v>9</v>
      </c>
      <c r="C25" s="8">
        <v>121</v>
      </c>
      <c r="D25" s="8">
        <v>7</v>
      </c>
      <c r="E25" s="19">
        <v>29</v>
      </c>
      <c r="F25" s="20">
        <v>98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31</v>
      </c>
      <c r="J25" s="14">
        <f t="shared" si="7"/>
        <v>-2</v>
      </c>
      <c r="K25" s="14">
        <f>VLOOKUP(A:A,[1]TDSheet!$A:$P,16,0)</f>
        <v>0</v>
      </c>
      <c r="L25" s="14"/>
      <c r="M25" s="14"/>
      <c r="N25" s="14"/>
      <c r="O25" s="14">
        <f t="shared" si="8"/>
        <v>5.8</v>
      </c>
      <c r="P25" s="16"/>
      <c r="Q25" s="17">
        <f t="shared" si="9"/>
        <v>16.896551724137932</v>
      </c>
      <c r="R25" s="14">
        <f t="shared" si="10"/>
        <v>16.896551724137932</v>
      </c>
      <c r="S25" s="14">
        <f>VLOOKUP(A:A,[1]TDSheet!$A:$T,20,0)</f>
        <v>18.2</v>
      </c>
      <c r="T25" s="14">
        <f>VLOOKUP(A:A,[1]TDSheet!$A:$O,15,0)</f>
        <v>5.2</v>
      </c>
      <c r="U25" s="14">
        <f>VLOOKUP(A:A,[3]TDSheet!$A:$D,4,0)</f>
        <v>14</v>
      </c>
      <c r="V25" s="14"/>
      <c r="W25" s="14">
        <f>VLOOKUP(A:A,[1]TDSheet!$A:$W,23,0)</f>
        <v>234</v>
      </c>
      <c r="X25" s="14">
        <f>VLOOKUP(A:A,[1]TDSheet!$A:$X,24,0)</f>
        <v>18</v>
      </c>
      <c r="Y25" s="14">
        <f t="shared" si="11"/>
        <v>0</v>
      </c>
      <c r="Z25" s="14" t="str">
        <f>VLOOKUP(A:A,[1]TDSheet!$A:$Z,26,0)</f>
        <v>увел</v>
      </c>
      <c r="AA25" s="14">
        <f>Y25/9</f>
        <v>0</v>
      </c>
      <c r="AB25" s="18">
        <f>VLOOKUP(A:A,[1]TDSheet!$A:$AB,28,0)</f>
        <v>0.3</v>
      </c>
      <c r="AC25" s="14">
        <f t="shared" si="12"/>
        <v>0</v>
      </c>
      <c r="AD25" s="14"/>
      <c r="AE25" s="14"/>
    </row>
    <row r="26" spans="1:31" s="1" customFormat="1" ht="11.1" customHeight="1" outlineLevel="1" x14ac:dyDescent="0.2">
      <c r="A26" s="7" t="s">
        <v>54</v>
      </c>
      <c r="B26" s="7" t="s">
        <v>8</v>
      </c>
      <c r="C26" s="8">
        <v>66</v>
      </c>
      <c r="D26" s="8">
        <v>121</v>
      </c>
      <c r="E26" s="19">
        <v>127</v>
      </c>
      <c r="F26" s="19">
        <v>110</v>
      </c>
      <c r="G26" s="1" t="str">
        <f>VLOOKUP(A:A,[1]TDSheet!$A:$G,7,0)</f>
        <v>рот1</v>
      </c>
      <c r="H26" s="1" t="e">
        <f>VLOOKUP(A:A,[1]TDSheet!$A:$H,8,0)</f>
        <v>#N/A</v>
      </c>
      <c r="I26" s="14">
        <f>VLOOKUP(A:A,[2]TDSheet!$A:$F,6,0)</f>
        <v>38.500999999999998</v>
      </c>
      <c r="J26" s="14">
        <f t="shared" si="7"/>
        <v>88.498999999999995</v>
      </c>
      <c r="K26" s="21">
        <v>64</v>
      </c>
      <c r="L26" s="14"/>
      <c r="M26" s="14"/>
      <c r="N26" s="14"/>
      <c r="O26" s="14">
        <f t="shared" si="8"/>
        <v>25.4</v>
      </c>
      <c r="P26" s="16">
        <v>66</v>
      </c>
      <c r="Q26" s="17">
        <f t="shared" si="9"/>
        <v>9.4488188976377963</v>
      </c>
      <c r="R26" s="14">
        <f t="shared" si="10"/>
        <v>4.3307086614173231</v>
      </c>
      <c r="S26" s="14">
        <f>VLOOKUP(A:A,[1]TDSheet!$A:$T,20,0)</f>
        <v>0</v>
      </c>
      <c r="T26" s="14">
        <f>VLOOKUP(A:A,[1]TDSheet!$A:$O,15,0)</f>
        <v>1.1000000000000001</v>
      </c>
      <c r="U26" s="14">
        <f>VLOOKUP(A:A,[3]TDSheet!$A:$D,4,0)</f>
        <v>16.501000000000001</v>
      </c>
      <c r="V26" s="14"/>
      <c r="W26" s="21">
        <v>84</v>
      </c>
      <c r="X26" s="21">
        <v>12</v>
      </c>
      <c r="Y26" s="14">
        <f t="shared" si="11"/>
        <v>66</v>
      </c>
      <c r="Z26" s="14" t="e">
        <f>VLOOKUP(A:A,[1]TDSheet!$A:$Z,26,0)</f>
        <v>#N/A</v>
      </c>
      <c r="AA26" s="14">
        <f>Y26/5.5</f>
        <v>12</v>
      </c>
      <c r="AB26" s="18">
        <f>VLOOKUP(A:A,[1]TDSheet!$A:$AB,28,0)</f>
        <v>1</v>
      </c>
      <c r="AC26" s="14">
        <f t="shared" si="12"/>
        <v>66</v>
      </c>
      <c r="AD26" s="14"/>
      <c r="AE26" s="14"/>
    </row>
    <row r="27" spans="1:31" s="1" customFormat="1" ht="11.1" customHeight="1" outlineLevel="1" x14ac:dyDescent="0.2">
      <c r="A27" s="7" t="s">
        <v>55</v>
      </c>
      <c r="B27" s="7" t="s">
        <v>9</v>
      </c>
      <c r="C27" s="8">
        <v>261</v>
      </c>
      <c r="D27" s="8">
        <v>9</v>
      </c>
      <c r="E27" s="8">
        <v>29</v>
      </c>
      <c r="F27" s="8">
        <v>222</v>
      </c>
      <c r="G27" s="1" t="str">
        <f>VLOOKUP(A:A,[1]TDSheet!$A:$G,7,0)</f>
        <v>нов</v>
      </c>
      <c r="H27" s="1" t="e">
        <f>VLOOKUP(A:A,[1]TDSheet!$A:$H,8,0)</f>
        <v>#N/A</v>
      </c>
      <c r="I27" s="14">
        <f>VLOOKUP(A:A,[2]TDSheet!$A:$F,6,0)</f>
        <v>29</v>
      </c>
      <c r="J27" s="14">
        <f t="shared" si="7"/>
        <v>0</v>
      </c>
      <c r="K27" s="14">
        <f>VLOOKUP(A:A,[1]TDSheet!$A:$P,16,0)</f>
        <v>0</v>
      </c>
      <c r="L27" s="14"/>
      <c r="M27" s="14"/>
      <c r="N27" s="14"/>
      <c r="O27" s="14">
        <f t="shared" si="8"/>
        <v>5.8</v>
      </c>
      <c r="P27" s="16"/>
      <c r="Q27" s="17">
        <f t="shared" si="9"/>
        <v>38.275862068965516</v>
      </c>
      <c r="R27" s="14">
        <f t="shared" si="10"/>
        <v>38.275862068965516</v>
      </c>
      <c r="S27" s="14">
        <f>VLOOKUP(A:A,[1]TDSheet!$A:$T,20,0)</f>
        <v>16.8</v>
      </c>
      <c r="T27" s="14">
        <f>VLOOKUP(A:A,[1]TDSheet!$A:$O,15,0)</f>
        <v>6.8</v>
      </c>
      <c r="U27" s="14">
        <f>VLOOKUP(A:A,[3]TDSheet!$A:$D,4,0)</f>
        <v>13</v>
      </c>
      <c r="V27" s="14"/>
      <c r="W27" s="14">
        <f>VLOOKUP(A:A,[1]TDSheet!$A:$W,23,0)</f>
        <v>234</v>
      </c>
      <c r="X27" s="14">
        <f>VLOOKUP(A:A,[1]TDSheet!$A:$X,24,0)</f>
        <v>18</v>
      </c>
      <c r="Y27" s="14">
        <f t="shared" si="11"/>
        <v>0</v>
      </c>
      <c r="Z27" s="14" t="str">
        <f>VLOOKUP(A:A,[1]TDSheet!$A:$Z,26,0)</f>
        <v>увел</v>
      </c>
      <c r="AA27" s="14">
        <f>Y27/9</f>
        <v>0</v>
      </c>
      <c r="AB27" s="18">
        <f>VLOOKUP(A:A,[1]TDSheet!$A:$AB,28,0)</f>
        <v>0.3</v>
      </c>
      <c r="AC27" s="14">
        <f t="shared" si="12"/>
        <v>0</v>
      </c>
      <c r="AD27" s="14"/>
      <c r="AE27" s="14"/>
    </row>
    <row r="28" spans="1:31" s="1" customFormat="1" ht="11.1" customHeight="1" outlineLevel="1" x14ac:dyDescent="0.2">
      <c r="A28" s="7" t="s">
        <v>56</v>
      </c>
      <c r="B28" s="7" t="s">
        <v>8</v>
      </c>
      <c r="C28" s="8">
        <v>280.60000000000002</v>
      </c>
      <c r="D28" s="8">
        <v>403.4</v>
      </c>
      <c r="E28" s="8">
        <v>171.5</v>
      </c>
      <c r="F28" s="8">
        <v>209.5</v>
      </c>
      <c r="G28" s="1">
        <f>VLOOKUP(A:A,[1]TDSheet!$A:$G,7,0)</f>
        <v>0</v>
      </c>
      <c r="H28" s="1" t="e">
        <f>VLOOKUP(A:A,[1]TDSheet!$A:$H,8,0)</f>
        <v>#N/A</v>
      </c>
      <c r="I28" s="14">
        <f>VLOOKUP(A:A,[2]TDSheet!$A:$F,6,0)</f>
        <v>187.5</v>
      </c>
      <c r="J28" s="14">
        <f t="shared" si="7"/>
        <v>-16</v>
      </c>
      <c r="K28" s="14">
        <f>VLOOKUP(A:A,[1]TDSheet!$A:$P,16,0)</f>
        <v>42</v>
      </c>
      <c r="L28" s="14"/>
      <c r="M28" s="14"/>
      <c r="N28" s="14"/>
      <c r="O28" s="14">
        <f t="shared" si="8"/>
        <v>34.299999999999997</v>
      </c>
      <c r="P28" s="16">
        <v>126</v>
      </c>
      <c r="Q28" s="17">
        <f t="shared" si="9"/>
        <v>11.005830903790088</v>
      </c>
      <c r="R28" s="14">
        <f t="shared" si="10"/>
        <v>6.1078717201166182</v>
      </c>
      <c r="S28" s="14">
        <f>VLOOKUP(A:A,[1]TDSheet!$A:$T,20,0)</f>
        <v>39.28</v>
      </c>
      <c r="T28" s="14">
        <f>VLOOKUP(A:A,[1]TDSheet!$A:$O,15,0)</f>
        <v>28.8</v>
      </c>
      <c r="U28" s="14">
        <f>VLOOKUP(A:A,[3]TDSheet!$A:$D,4,0)</f>
        <v>51.5</v>
      </c>
      <c r="V28" s="14"/>
      <c r="W28" s="14">
        <f>VLOOKUP(A:A,[1]TDSheet!$A:$W,23,0)</f>
        <v>126</v>
      </c>
      <c r="X28" s="14">
        <f>VLOOKUP(A:A,[1]TDSheet!$A:$X,24,0)</f>
        <v>14</v>
      </c>
      <c r="Y28" s="14">
        <f t="shared" si="11"/>
        <v>126</v>
      </c>
      <c r="Z28" s="14" t="e">
        <f>VLOOKUP(A:A,[1]TDSheet!$A:$Z,26,0)</f>
        <v>#N/A</v>
      </c>
      <c r="AA28" s="14">
        <f>Y28/3</f>
        <v>42</v>
      </c>
      <c r="AB28" s="18">
        <f>VLOOKUP(A:A,[1]TDSheet!$A:$AB,28,0)</f>
        <v>1</v>
      </c>
      <c r="AC28" s="14">
        <f t="shared" si="12"/>
        <v>126</v>
      </c>
      <c r="AD28" s="14"/>
      <c r="AE28" s="14"/>
    </row>
    <row r="29" spans="1:31" s="1" customFormat="1" ht="11.1" customHeight="1" outlineLevel="1" x14ac:dyDescent="0.2">
      <c r="A29" s="7" t="s">
        <v>17</v>
      </c>
      <c r="B29" s="7" t="s">
        <v>9</v>
      </c>
      <c r="C29" s="8">
        <v>2167</v>
      </c>
      <c r="D29" s="8">
        <v>3758</v>
      </c>
      <c r="E29" s="8">
        <v>2660</v>
      </c>
      <c r="F29" s="8">
        <v>3152</v>
      </c>
      <c r="G29" s="1" t="str">
        <f>VLOOKUP(A:A,[1]TDSheet!$A:$G,7,0)</f>
        <v>пуд</v>
      </c>
      <c r="H29" s="1">
        <f>VLOOKUP(A:A,[1]TDSheet!$A:$H,8,0)</f>
        <v>180</v>
      </c>
      <c r="I29" s="14">
        <f>VLOOKUP(A:A,[2]TDSheet!$A:$F,6,0)</f>
        <v>2643</v>
      </c>
      <c r="J29" s="14">
        <f t="shared" si="7"/>
        <v>17</v>
      </c>
      <c r="K29" s="14">
        <f>VLOOKUP(A:A,[1]TDSheet!$A:$P,16,0)</f>
        <v>1510</v>
      </c>
      <c r="L29" s="14"/>
      <c r="M29" s="14"/>
      <c r="N29" s="14"/>
      <c r="O29" s="14">
        <f t="shared" si="8"/>
        <v>532</v>
      </c>
      <c r="P29" s="16">
        <v>1340</v>
      </c>
      <c r="Q29" s="17">
        <f t="shared" si="9"/>
        <v>11.281954887218046</v>
      </c>
      <c r="R29" s="14">
        <f t="shared" si="10"/>
        <v>5.9248120300751879</v>
      </c>
      <c r="S29" s="14">
        <f>VLOOKUP(A:A,[1]TDSheet!$A:$T,20,0)</f>
        <v>577</v>
      </c>
      <c r="T29" s="14">
        <f>VLOOKUP(A:A,[1]TDSheet!$A:$O,15,0)</f>
        <v>545.6</v>
      </c>
      <c r="U29" s="14">
        <f>VLOOKUP(A:A,[3]TDSheet!$A:$D,4,0)</f>
        <v>629</v>
      </c>
      <c r="V29" s="14"/>
      <c r="W29" s="14">
        <f>VLOOKUP(A:A,[1]TDSheet!$A:$W,23,0)</f>
        <v>70</v>
      </c>
      <c r="X29" s="14">
        <f>VLOOKUP(A:A,[1]TDSheet!$A:$X,24,0)</f>
        <v>14</v>
      </c>
      <c r="Y29" s="14">
        <f t="shared" si="11"/>
        <v>1340</v>
      </c>
      <c r="Z29" s="14" t="str">
        <f>VLOOKUP(A:A,[1]TDSheet!$A:$Z,26,0)</f>
        <v>апр яб</v>
      </c>
      <c r="AA29" s="14">
        <f>Y29/12</f>
        <v>111.66666666666667</v>
      </c>
      <c r="AB29" s="18">
        <f>VLOOKUP(A:A,[1]TDSheet!$A:$AB,28,0)</f>
        <v>0.25</v>
      </c>
      <c r="AC29" s="14">
        <f t="shared" si="12"/>
        <v>335</v>
      </c>
      <c r="AD29" s="14"/>
      <c r="AE29" s="14"/>
    </row>
    <row r="30" spans="1:31" s="1" customFormat="1" ht="11.1" customHeight="1" outlineLevel="1" x14ac:dyDescent="0.2">
      <c r="A30" s="7" t="s">
        <v>18</v>
      </c>
      <c r="B30" s="7" t="s">
        <v>9</v>
      </c>
      <c r="C30" s="8">
        <v>1564</v>
      </c>
      <c r="D30" s="8">
        <v>2015</v>
      </c>
      <c r="E30" s="8">
        <v>1729</v>
      </c>
      <c r="F30" s="8">
        <v>1802</v>
      </c>
      <c r="G30" s="1" t="str">
        <f>VLOOKUP(A:A,[1]TDSheet!$A:$G,7,0)</f>
        <v>яб</v>
      </c>
      <c r="H30" s="1">
        <f>VLOOKUP(A:A,[1]TDSheet!$A:$H,8,0)</f>
        <v>180</v>
      </c>
      <c r="I30" s="14">
        <f>VLOOKUP(A:A,[2]TDSheet!$A:$F,6,0)</f>
        <v>1765</v>
      </c>
      <c r="J30" s="14">
        <f t="shared" si="7"/>
        <v>-36</v>
      </c>
      <c r="K30" s="14">
        <f>VLOOKUP(A:A,[1]TDSheet!$A:$P,16,0)</f>
        <v>1260</v>
      </c>
      <c r="L30" s="14"/>
      <c r="M30" s="14"/>
      <c r="N30" s="14"/>
      <c r="O30" s="14">
        <f t="shared" si="8"/>
        <v>345.8</v>
      </c>
      <c r="P30" s="16">
        <v>840</v>
      </c>
      <c r="Q30" s="17">
        <f t="shared" si="9"/>
        <v>11.28397917871602</v>
      </c>
      <c r="R30" s="14">
        <f t="shared" si="10"/>
        <v>5.2111046847888955</v>
      </c>
      <c r="S30" s="14">
        <f>VLOOKUP(A:A,[1]TDSheet!$A:$T,20,0)</f>
        <v>361.8</v>
      </c>
      <c r="T30" s="14">
        <f>VLOOKUP(A:A,[1]TDSheet!$A:$O,15,0)</f>
        <v>345.4</v>
      </c>
      <c r="U30" s="14">
        <f>VLOOKUP(A:A,[3]TDSheet!$A:$D,4,0)</f>
        <v>407</v>
      </c>
      <c r="V30" s="14"/>
      <c r="W30" s="14">
        <f>VLOOKUP(A:A,[1]TDSheet!$A:$W,23,0)</f>
        <v>126</v>
      </c>
      <c r="X30" s="14">
        <f>VLOOKUP(A:A,[1]TDSheet!$A:$X,24,0)</f>
        <v>14</v>
      </c>
      <c r="Y30" s="14">
        <f t="shared" si="11"/>
        <v>840</v>
      </c>
      <c r="Z30" s="14" t="str">
        <f>VLOOKUP(A:A,[1]TDSheet!$A:$Z,26,0)</f>
        <v>апр яб</v>
      </c>
      <c r="AA30" s="14">
        <f>Y30/6</f>
        <v>140</v>
      </c>
      <c r="AB30" s="18">
        <f>VLOOKUP(A:A,[1]TDSheet!$A:$AB,28,0)</f>
        <v>0.25</v>
      </c>
      <c r="AC30" s="14">
        <f t="shared" si="12"/>
        <v>210</v>
      </c>
      <c r="AD30" s="14"/>
      <c r="AE30" s="14"/>
    </row>
    <row r="31" spans="1:31" s="1" customFormat="1" ht="11.1" customHeight="1" outlineLevel="1" x14ac:dyDescent="0.2">
      <c r="A31" s="7" t="s">
        <v>19</v>
      </c>
      <c r="B31" s="7" t="s">
        <v>9</v>
      </c>
      <c r="C31" s="8">
        <v>1873</v>
      </c>
      <c r="D31" s="8">
        <v>2836</v>
      </c>
      <c r="E31" s="8">
        <v>2202</v>
      </c>
      <c r="F31" s="8">
        <v>2442</v>
      </c>
      <c r="G31" s="1">
        <f>VLOOKUP(A:A,[1]TDSheet!$A:$G,7,0)</f>
        <v>1</v>
      </c>
      <c r="H31" s="1">
        <f>VLOOKUP(A:A,[1]TDSheet!$A:$H,8,0)</f>
        <v>180</v>
      </c>
      <c r="I31" s="14">
        <f>VLOOKUP(A:A,[2]TDSheet!$A:$F,6,0)</f>
        <v>2171</v>
      </c>
      <c r="J31" s="14">
        <f t="shared" si="7"/>
        <v>31</v>
      </c>
      <c r="K31" s="14">
        <f>VLOOKUP(A:A,[1]TDSheet!$A:$P,16,0)</f>
        <v>1340</v>
      </c>
      <c r="L31" s="14"/>
      <c r="M31" s="14"/>
      <c r="N31" s="14"/>
      <c r="O31" s="14">
        <f t="shared" si="8"/>
        <v>440.4</v>
      </c>
      <c r="P31" s="16">
        <v>1340</v>
      </c>
      <c r="Q31" s="17">
        <f t="shared" si="9"/>
        <v>11.630336058128973</v>
      </c>
      <c r="R31" s="14">
        <f t="shared" si="10"/>
        <v>5.5449591280653951</v>
      </c>
      <c r="S31" s="14">
        <f>VLOOKUP(A:A,[1]TDSheet!$A:$T,20,0)</f>
        <v>465.6</v>
      </c>
      <c r="T31" s="14">
        <f>VLOOKUP(A:A,[1]TDSheet!$A:$O,15,0)</f>
        <v>444</v>
      </c>
      <c r="U31" s="14">
        <f>VLOOKUP(A:A,[3]TDSheet!$A:$D,4,0)</f>
        <v>572</v>
      </c>
      <c r="V31" s="14"/>
      <c r="W31" s="14">
        <f>VLOOKUP(A:A,[1]TDSheet!$A:$W,23,0)</f>
        <v>70</v>
      </c>
      <c r="X31" s="14">
        <f>VLOOKUP(A:A,[1]TDSheet!$A:$X,24,0)</f>
        <v>14</v>
      </c>
      <c r="Y31" s="14">
        <f t="shared" si="11"/>
        <v>1340</v>
      </c>
      <c r="Z31" s="14" t="str">
        <f>VLOOKUP(A:A,[1]TDSheet!$A:$Z,26,0)</f>
        <v>апр яб</v>
      </c>
      <c r="AA31" s="14">
        <f>Y31/12</f>
        <v>111.66666666666667</v>
      </c>
      <c r="AB31" s="18">
        <f>VLOOKUP(A:A,[1]TDSheet!$A:$AB,28,0)</f>
        <v>0.25</v>
      </c>
      <c r="AC31" s="14">
        <f t="shared" si="12"/>
        <v>335</v>
      </c>
      <c r="AD31" s="14"/>
      <c r="AE31" s="14"/>
    </row>
    <row r="32" spans="1:31" s="1" customFormat="1" ht="11.1" customHeight="1" outlineLevel="1" x14ac:dyDescent="0.2">
      <c r="A32" s="7" t="s">
        <v>57</v>
      </c>
      <c r="B32" s="7" t="s">
        <v>9</v>
      </c>
      <c r="C32" s="8">
        <v>795</v>
      </c>
      <c r="D32" s="8">
        <v>881</v>
      </c>
      <c r="E32" s="8">
        <v>759</v>
      </c>
      <c r="F32" s="8">
        <v>883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793</v>
      </c>
      <c r="J32" s="14">
        <f t="shared" si="7"/>
        <v>-34</v>
      </c>
      <c r="K32" s="14">
        <f>VLOOKUP(A:A,[1]TDSheet!$A:$P,16,0)</f>
        <v>500</v>
      </c>
      <c r="L32" s="14"/>
      <c r="M32" s="14"/>
      <c r="N32" s="14"/>
      <c r="O32" s="14">
        <f t="shared" si="8"/>
        <v>151.80000000000001</v>
      </c>
      <c r="P32" s="16">
        <v>340</v>
      </c>
      <c r="Q32" s="17">
        <f t="shared" si="9"/>
        <v>11.350461133069828</v>
      </c>
      <c r="R32" s="14">
        <f t="shared" si="10"/>
        <v>5.8168642951251641</v>
      </c>
      <c r="S32" s="14">
        <f>VLOOKUP(A:A,[1]TDSheet!$A:$T,20,0)</f>
        <v>167.8</v>
      </c>
      <c r="T32" s="14">
        <f>VLOOKUP(A:A,[1]TDSheet!$A:$O,15,0)</f>
        <v>150.4</v>
      </c>
      <c r="U32" s="14">
        <f>VLOOKUP(A:A,[3]TDSheet!$A:$D,4,0)</f>
        <v>185</v>
      </c>
      <c r="V32" s="14"/>
      <c r="W32" s="14">
        <f>VLOOKUP(A:A,[1]TDSheet!$A:$W,23,0)</f>
        <v>70</v>
      </c>
      <c r="X32" s="14">
        <f>VLOOKUP(A:A,[1]TDSheet!$A:$X,24,0)</f>
        <v>14</v>
      </c>
      <c r="Y32" s="14">
        <f t="shared" si="11"/>
        <v>340</v>
      </c>
      <c r="Z32" s="14" t="e">
        <f>VLOOKUP(A:A,[1]TDSheet!$A:$Z,26,0)</f>
        <v>#N/A</v>
      </c>
      <c r="AA32" s="14">
        <f>Y32/12</f>
        <v>28.333333333333332</v>
      </c>
      <c r="AB32" s="18">
        <f>VLOOKUP(A:A,[1]TDSheet!$A:$AB,28,0)</f>
        <v>0.25</v>
      </c>
      <c r="AC32" s="14">
        <f t="shared" si="12"/>
        <v>85</v>
      </c>
      <c r="AD32" s="14"/>
      <c r="AE32" s="14"/>
    </row>
    <row r="33" spans="1:31" s="1" customFormat="1" ht="11.1" customHeight="1" outlineLevel="1" x14ac:dyDescent="0.2">
      <c r="A33" s="7" t="s">
        <v>58</v>
      </c>
      <c r="B33" s="7" t="s">
        <v>9</v>
      </c>
      <c r="C33" s="8">
        <v>203</v>
      </c>
      <c r="D33" s="8">
        <v>201</v>
      </c>
      <c r="E33" s="8">
        <v>58</v>
      </c>
      <c r="F33" s="8">
        <v>330</v>
      </c>
      <c r="G33" s="1" t="str">
        <f>VLOOKUP(A:A,[1]TDSheet!$A:$G,7,0)</f>
        <v>нов</v>
      </c>
      <c r="H33" s="1" t="e">
        <f>VLOOKUP(A:A,[1]TDSheet!$A:$H,8,0)</f>
        <v>#N/A</v>
      </c>
      <c r="I33" s="14">
        <f>VLOOKUP(A:A,[2]TDSheet!$A:$F,6,0)</f>
        <v>62</v>
      </c>
      <c r="J33" s="14">
        <f t="shared" si="7"/>
        <v>-4</v>
      </c>
      <c r="K33" s="14">
        <f>VLOOKUP(A:A,[1]TDSheet!$A:$P,16,0)</f>
        <v>0</v>
      </c>
      <c r="L33" s="14"/>
      <c r="M33" s="14"/>
      <c r="N33" s="14"/>
      <c r="O33" s="14">
        <f t="shared" si="8"/>
        <v>11.6</v>
      </c>
      <c r="P33" s="16"/>
      <c r="Q33" s="17">
        <f t="shared" si="9"/>
        <v>28.448275862068968</v>
      </c>
      <c r="R33" s="14">
        <f t="shared" si="10"/>
        <v>28.448275862068968</v>
      </c>
      <c r="S33" s="14">
        <f>VLOOKUP(A:A,[1]TDSheet!$A:$T,20,0)</f>
        <v>31.8</v>
      </c>
      <c r="T33" s="14">
        <f>VLOOKUP(A:A,[1]TDSheet!$A:$O,15,0)</f>
        <v>15</v>
      </c>
      <c r="U33" s="14">
        <f>VLOOKUP(A:A,[3]TDSheet!$A:$D,4,0)</f>
        <v>14</v>
      </c>
      <c r="V33" s="14"/>
      <c r="W33" s="14">
        <f>VLOOKUP(A:A,[1]TDSheet!$A:$W,23,0)</f>
        <v>234</v>
      </c>
      <c r="X33" s="14">
        <f>VLOOKUP(A:A,[1]TDSheet!$A:$X,24,0)</f>
        <v>18</v>
      </c>
      <c r="Y33" s="14">
        <f t="shared" si="11"/>
        <v>0</v>
      </c>
      <c r="Z33" s="23" t="str">
        <f>VLOOKUP(A:A,[1]TDSheet!$A:$Z,26,0)</f>
        <v>увел</v>
      </c>
      <c r="AA33" s="14">
        <f>Y33/9</f>
        <v>0</v>
      </c>
      <c r="AB33" s="18">
        <f>VLOOKUP(A:A,[1]TDSheet!$A:$AB,28,0)</f>
        <v>0.3</v>
      </c>
      <c r="AC33" s="14">
        <f t="shared" si="12"/>
        <v>0</v>
      </c>
      <c r="AD33" s="14"/>
      <c r="AE33" s="14"/>
    </row>
    <row r="34" spans="1:31" s="1" customFormat="1" ht="11.1" customHeight="1" outlineLevel="1" x14ac:dyDescent="0.2">
      <c r="A34" s="7" t="s">
        <v>59</v>
      </c>
      <c r="B34" s="7" t="s">
        <v>8</v>
      </c>
      <c r="C34" s="8">
        <v>1212</v>
      </c>
      <c r="D34" s="8">
        <v>156</v>
      </c>
      <c r="E34" s="8">
        <v>762</v>
      </c>
      <c r="F34" s="8">
        <v>528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834</v>
      </c>
      <c r="J34" s="14">
        <f t="shared" si="7"/>
        <v>-72</v>
      </c>
      <c r="K34" s="14">
        <f>VLOOKUP(A:A,[1]TDSheet!$A:$P,16,0)</f>
        <v>650</v>
      </c>
      <c r="L34" s="14"/>
      <c r="M34" s="14"/>
      <c r="N34" s="14"/>
      <c r="O34" s="14">
        <f t="shared" si="8"/>
        <v>152.4</v>
      </c>
      <c r="P34" s="16">
        <v>575</v>
      </c>
      <c r="Q34" s="17">
        <f t="shared" si="9"/>
        <v>11.50262467191601</v>
      </c>
      <c r="R34" s="14">
        <f t="shared" si="10"/>
        <v>3.4645669291338583</v>
      </c>
      <c r="S34" s="14">
        <f>VLOOKUP(A:A,[1]TDSheet!$A:$T,20,0)</f>
        <v>116.2</v>
      </c>
      <c r="T34" s="14">
        <f>VLOOKUP(A:A,[1]TDSheet!$A:$O,15,0)</f>
        <v>131.4</v>
      </c>
      <c r="U34" s="14">
        <f>VLOOKUP(A:A,[3]TDSheet!$A:$D,4,0)</f>
        <v>150</v>
      </c>
      <c r="V34" s="14"/>
      <c r="W34" s="14">
        <f>VLOOKUP(A:A,[1]TDSheet!$A:$W,23,0)</f>
        <v>84</v>
      </c>
      <c r="X34" s="14">
        <f>VLOOKUP(A:A,[1]TDSheet!$A:$X,24,0)</f>
        <v>12</v>
      </c>
      <c r="Y34" s="14">
        <f t="shared" si="11"/>
        <v>575</v>
      </c>
      <c r="Z34" s="14" t="e">
        <f>VLOOKUP(A:A,[1]TDSheet!$A:$Z,26,0)</f>
        <v>#N/A</v>
      </c>
      <c r="AA34" s="14">
        <f>Y34/6</f>
        <v>95.833333333333329</v>
      </c>
      <c r="AB34" s="18">
        <f>VLOOKUP(A:A,[1]TDSheet!$A:$AB,28,0)</f>
        <v>1</v>
      </c>
      <c r="AC34" s="14">
        <f t="shared" si="12"/>
        <v>575</v>
      </c>
      <c r="AD34" s="14"/>
      <c r="AE34" s="14"/>
    </row>
    <row r="35" spans="1:31" s="1" customFormat="1" ht="11.1" customHeight="1" outlineLevel="1" x14ac:dyDescent="0.2">
      <c r="A35" s="7" t="s">
        <v>20</v>
      </c>
      <c r="B35" s="7" t="s">
        <v>9</v>
      </c>
      <c r="C35" s="8">
        <v>131</v>
      </c>
      <c r="D35" s="8">
        <v>2040</v>
      </c>
      <c r="E35" s="8">
        <v>255</v>
      </c>
      <c r="F35" s="8">
        <v>275</v>
      </c>
      <c r="G35" s="1" t="str">
        <f>VLOOKUP(A:A,[1]TDSheet!$A:$G,7,0)</f>
        <v>яб</v>
      </c>
      <c r="H35" s="1">
        <f>VLOOKUP(A:A,[1]TDSheet!$A:$H,8,0)</f>
        <v>180</v>
      </c>
      <c r="I35" s="14">
        <f>VLOOKUP(A:A,[2]TDSheet!$A:$F,6,0)</f>
        <v>255</v>
      </c>
      <c r="J35" s="14">
        <f t="shared" si="7"/>
        <v>0</v>
      </c>
      <c r="K35" s="14">
        <f>VLOOKUP(A:A,[1]TDSheet!$A:$P,16,0)</f>
        <v>190</v>
      </c>
      <c r="L35" s="14"/>
      <c r="M35" s="14"/>
      <c r="N35" s="14"/>
      <c r="O35" s="14">
        <f t="shared" si="8"/>
        <v>51</v>
      </c>
      <c r="P35" s="16">
        <v>96</v>
      </c>
      <c r="Q35" s="17">
        <f t="shared" si="9"/>
        <v>11</v>
      </c>
      <c r="R35" s="14">
        <f t="shared" si="10"/>
        <v>5.3921568627450984</v>
      </c>
      <c r="S35" s="14">
        <f>VLOOKUP(A:A,[1]TDSheet!$A:$T,20,0)</f>
        <v>35.799999999999997</v>
      </c>
      <c r="T35" s="14">
        <f>VLOOKUP(A:A,[1]TDSheet!$A:$O,15,0)</f>
        <v>47.2</v>
      </c>
      <c r="U35" s="14">
        <f>VLOOKUP(A:A,[3]TDSheet!$A:$D,4,0)</f>
        <v>76</v>
      </c>
      <c r="V35" s="14"/>
      <c r="W35" s="14">
        <f>VLOOKUP(A:A,[1]TDSheet!$A:$W,23,0)</f>
        <v>84</v>
      </c>
      <c r="X35" s="14">
        <f>VLOOKUP(A:A,[1]TDSheet!$A:$X,24,0)</f>
        <v>12</v>
      </c>
      <c r="Y35" s="14">
        <f t="shared" si="11"/>
        <v>96</v>
      </c>
      <c r="Z35" s="14" t="str">
        <f>VLOOKUP(A:A,[1]TDSheet!$A:$Z,26,0)</f>
        <v>апр яб</v>
      </c>
      <c r="AA35" s="14">
        <f>Y35/8</f>
        <v>12</v>
      </c>
      <c r="AB35" s="18">
        <f>VLOOKUP(A:A,[1]TDSheet!$A:$AB,28,0)</f>
        <v>0.75</v>
      </c>
      <c r="AC35" s="14">
        <f t="shared" si="12"/>
        <v>72</v>
      </c>
      <c r="AD35" s="14"/>
      <c r="AE35" s="14"/>
    </row>
    <row r="36" spans="1:31" s="1" customFormat="1" ht="11.1" customHeight="1" outlineLevel="1" x14ac:dyDescent="0.2">
      <c r="A36" s="7" t="s">
        <v>60</v>
      </c>
      <c r="B36" s="7" t="s">
        <v>9</v>
      </c>
      <c r="C36" s="8">
        <v>252</v>
      </c>
      <c r="D36" s="8">
        <v>136</v>
      </c>
      <c r="E36" s="8">
        <v>88</v>
      </c>
      <c r="F36" s="8">
        <v>168</v>
      </c>
      <c r="G36" s="1">
        <f>VLOOKUP(A:A,[1]TDSheet!$A:$G,7,0)</f>
        <v>1</v>
      </c>
      <c r="H36" s="1" t="e">
        <f>VLOOKUP(A:A,[1]TDSheet!$A:$H,8,0)</f>
        <v>#N/A</v>
      </c>
      <c r="I36" s="14">
        <f>VLOOKUP(A:A,[2]TDSheet!$A:$F,6,0)</f>
        <v>92</v>
      </c>
      <c r="J36" s="14">
        <f t="shared" si="7"/>
        <v>-4</v>
      </c>
      <c r="K36" s="14">
        <f>VLOOKUP(A:A,[1]TDSheet!$A:$P,16,0)</f>
        <v>0</v>
      </c>
      <c r="L36" s="14"/>
      <c r="M36" s="14"/>
      <c r="N36" s="14"/>
      <c r="O36" s="14">
        <f t="shared" si="8"/>
        <v>17.600000000000001</v>
      </c>
      <c r="P36" s="16"/>
      <c r="Q36" s="17">
        <f t="shared" si="9"/>
        <v>9.545454545454545</v>
      </c>
      <c r="R36" s="14">
        <f t="shared" si="10"/>
        <v>9.545454545454545</v>
      </c>
      <c r="S36" s="14">
        <f>VLOOKUP(A:A,[1]TDSheet!$A:$T,20,0)</f>
        <v>23.2</v>
      </c>
      <c r="T36" s="14">
        <f>VLOOKUP(A:A,[1]TDSheet!$A:$O,15,0)</f>
        <v>15.8</v>
      </c>
      <c r="U36" s="14">
        <f>VLOOKUP(A:A,[3]TDSheet!$A:$D,4,0)</f>
        <v>26</v>
      </c>
      <c r="V36" s="14"/>
      <c r="W36" s="14">
        <f>VLOOKUP(A:A,[1]TDSheet!$A:$W,23,0)</f>
        <v>84</v>
      </c>
      <c r="X36" s="14">
        <f>VLOOKUP(A:A,[1]TDSheet!$A:$X,24,0)</f>
        <v>12</v>
      </c>
      <c r="Y36" s="14">
        <f t="shared" si="11"/>
        <v>0</v>
      </c>
      <c r="Z36" s="14">
        <f>VLOOKUP(A:A,[1]TDSheet!$A:$Z,26,0)</f>
        <v>0</v>
      </c>
      <c r="AA36" s="14">
        <f>Y36/16</f>
        <v>0</v>
      </c>
      <c r="AB36" s="18">
        <f>VLOOKUP(A:A,[1]TDSheet!$A:$AB,28,0)</f>
        <v>0.43</v>
      </c>
      <c r="AC36" s="14">
        <f t="shared" si="12"/>
        <v>0</v>
      </c>
      <c r="AD36" s="14"/>
      <c r="AE36" s="14"/>
    </row>
    <row r="37" spans="1:31" s="1" customFormat="1" ht="11.1" customHeight="1" outlineLevel="1" x14ac:dyDescent="0.2">
      <c r="A37" s="7" t="s">
        <v>21</v>
      </c>
      <c r="B37" s="7" t="s">
        <v>9</v>
      </c>
      <c r="C37" s="8">
        <v>894</v>
      </c>
      <c r="D37" s="8">
        <v>5938</v>
      </c>
      <c r="E37" s="8">
        <v>848</v>
      </c>
      <c r="F37" s="8">
        <v>1148</v>
      </c>
      <c r="G37" s="1">
        <f>VLOOKUP(A:A,[1]TDSheet!$A:$G,7,0)</f>
        <v>1</v>
      </c>
      <c r="H37" s="1" t="e">
        <f>VLOOKUP(A:A,[1]TDSheet!$A:$H,8,0)</f>
        <v>#N/A</v>
      </c>
      <c r="I37" s="14">
        <f>VLOOKUP(A:A,[2]TDSheet!$A:$F,6,0)</f>
        <v>867</v>
      </c>
      <c r="J37" s="14">
        <f t="shared" si="7"/>
        <v>-19</v>
      </c>
      <c r="K37" s="14">
        <f>VLOOKUP(A:A,[1]TDSheet!$A:$P,16,0)</f>
        <v>380</v>
      </c>
      <c r="L37" s="14"/>
      <c r="M37" s="14"/>
      <c r="N37" s="14"/>
      <c r="O37" s="14">
        <f t="shared" si="8"/>
        <v>169.6</v>
      </c>
      <c r="P37" s="16">
        <v>380</v>
      </c>
      <c r="Q37" s="17">
        <f t="shared" si="9"/>
        <v>11.25</v>
      </c>
      <c r="R37" s="14">
        <f t="shared" si="10"/>
        <v>6.7688679245283021</v>
      </c>
      <c r="S37" s="14">
        <f>VLOOKUP(A:A,[1]TDSheet!$A:$T,20,0)</f>
        <v>208.2</v>
      </c>
      <c r="T37" s="14">
        <f>VLOOKUP(A:A,[1]TDSheet!$A:$O,15,0)</f>
        <v>186.6</v>
      </c>
      <c r="U37" s="14">
        <f>VLOOKUP(A:A,[3]TDSheet!$A:$D,4,0)</f>
        <v>245</v>
      </c>
      <c r="V37" s="14"/>
      <c r="W37" s="14">
        <f>VLOOKUP(A:A,[1]TDSheet!$A:$W,23,0)</f>
        <v>84</v>
      </c>
      <c r="X37" s="14">
        <f>VLOOKUP(A:A,[1]TDSheet!$A:$X,24,0)</f>
        <v>12</v>
      </c>
      <c r="Y37" s="14">
        <f t="shared" si="11"/>
        <v>380</v>
      </c>
      <c r="Z37" s="14" t="str">
        <f>VLOOKUP(A:A,[1]TDSheet!$A:$Z,26,0)</f>
        <v>апр яб</v>
      </c>
      <c r="AA37" s="14">
        <f>Y37/8</f>
        <v>47.5</v>
      </c>
      <c r="AB37" s="18">
        <f>VLOOKUP(A:A,[1]TDSheet!$A:$AB,28,0)</f>
        <v>0.9</v>
      </c>
      <c r="AC37" s="14">
        <f t="shared" si="12"/>
        <v>342</v>
      </c>
      <c r="AD37" s="14"/>
      <c r="AE37" s="14"/>
    </row>
    <row r="38" spans="1:31" s="1" customFormat="1" ht="11.1" customHeight="1" outlineLevel="1" x14ac:dyDescent="0.2">
      <c r="A38" s="7" t="s">
        <v>22</v>
      </c>
      <c r="B38" s="7" t="s">
        <v>9</v>
      </c>
      <c r="C38" s="8">
        <v>186</v>
      </c>
      <c r="D38" s="8">
        <v>598</v>
      </c>
      <c r="E38" s="8">
        <v>234</v>
      </c>
      <c r="F38" s="8">
        <v>348</v>
      </c>
      <c r="G38" s="1">
        <f>VLOOKUP(A:A,[1]TDSheet!$A:$G,7,0)</f>
        <v>0</v>
      </c>
      <c r="H38" s="1" t="e">
        <f>VLOOKUP(A:A,[1]TDSheet!$A:$H,8,0)</f>
        <v>#N/A</v>
      </c>
      <c r="I38" s="14">
        <f>VLOOKUP(A:A,[2]TDSheet!$A:$F,6,0)</f>
        <v>240</v>
      </c>
      <c r="J38" s="14">
        <f t="shared" si="7"/>
        <v>-6</v>
      </c>
      <c r="K38" s="14">
        <f>VLOOKUP(A:A,[1]TDSheet!$A:$P,16,0)</f>
        <v>0</v>
      </c>
      <c r="L38" s="14"/>
      <c r="M38" s="14"/>
      <c r="N38" s="14"/>
      <c r="O38" s="14">
        <f t="shared" si="8"/>
        <v>46.8</v>
      </c>
      <c r="P38" s="16">
        <v>190</v>
      </c>
      <c r="Q38" s="17">
        <f t="shared" si="9"/>
        <v>11.495726495726496</v>
      </c>
      <c r="R38" s="14">
        <f t="shared" si="10"/>
        <v>7.4358974358974361</v>
      </c>
      <c r="S38" s="14">
        <f>VLOOKUP(A:A,[1]TDSheet!$A:$T,20,0)</f>
        <v>51.8</v>
      </c>
      <c r="T38" s="14">
        <f>VLOOKUP(A:A,[1]TDSheet!$A:$O,15,0)</f>
        <v>44.8</v>
      </c>
      <c r="U38" s="14">
        <f>VLOOKUP(A:A,[3]TDSheet!$A:$D,4,0)</f>
        <v>70</v>
      </c>
      <c r="V38" s="14"/>
      <c r="W38" s="14">
        <f>VLOOKUP(A:A,[1]TDSheet!$A:$W,23,0)</f>
        <v>84</v>
      </c>
      <c r="X38" s="14">
        <f>VLOOKUP(A:A,[1]TDSheet!$A:$X,24,0)</f>
        <v>12</v>
      </c>
      <c r="Y38" s="14">
        <f t="shared" si="11"/>
        <v>190</v>
      </c>
      <c r="Z38" s="14" t="str">
        <f>VLOOKUP(A:A,[1]TDSheet!$A:$Z,26,0)</f>
        <v>увел</v>
      </c>
      <c r="AA38" s="14">
        <f>Y38/16</f>
        <v>11.875</v>
      </c>
      <c r="AB38" s="18">
        <f>VLOOKUP(A:A,[1]TDSheet!$A:$AB,28,0)</f>
        <v>0.43</v>
      </c>
      <c r="AC38" s="14">
        <f t="shared" si="12"/>
        <v>81.7</v>
      </c>
      <c r="AD38" s="14"/>
      <c r="AE38" s="14"/>
    </row>
    <row r="39" spans="1:31" s="1" customFormat="1" ht="11.1" customHeight="1" outlineLevel="1" x14ac:dyDescent="0.2">
      <c r="A39" s="7" t="s">
        <v>61</v>
      </c>
      <c r="B39" s="7" t="s">
        <v>9</v>
      </c>
      <c r="C39" s="8">
        <v>473</v>
      </c>
      <c r="D39" s="8">
        <v>2764</v>
      </c>
      <c r="E39" s="8">
        <v>403</v>
      </c>
      <c r="F39" s="8">
        <v>546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413</v>
      </c>
      <c r="J39" s="14">
        <f t="shared" si="7"/>
        <v>-10</v>
      </c>
      <c r="K39" s="14">
        <f>VLOOKUP(A:A,[1]TDSheet!$A:$P,16,0)</f>
        <v>192</v>
      </c>
      <c r="L39" s="14"/>
      <c r="M39" s="14"/>
      <c r="N39" s="14">
        <v>376</v>
      </c>
      <c r="O39" s="14">
        <f t="shared" si="8"/>
        <v>80.599999999999994</v>
      </c>
      <c r="P39" s="16">
        <v>196</v>
      </c>
      <c r="Q39" s="17">
        <f t="shared" si="9"/>
        <v>11.588089330024815</v>
      </c>
      <c r="R39" s="14">
        <f t="shared" si="10"/>
        <v>6.774193548387097</v>
      </c>
      <c r="S39" s="14">
        <f>VLOOKUP(A:A,[1]TDSheet!$A:$T,20,0)</f>
        <v>84.8</v>
      </c>
      <c r="T39" s="14">
        <f>VLOOKUP(A:A,[1]TDSheet!$A:$O,15,0)</f>
        <v>70</v>
      </c>
      <c r="U39" s="14">
        <f>VLOOKUP(A:A,[3]TDSheet!$A:$D,4,0)</f>
        <v>114</v>
      </c>
      <c r="V39" s="14"/>
      <c r="W39" s="14">
        <f>VLOOKUP(A:A,[1]TDSheet!$A:$W,23,0)</f>
        <v>84</v>
      </c>
      <c r="X39" s="14">
        <f>VLOOKUP(A:A,[1]TDSheet!$A:$X,24,0)</f>
        <v>12</v>
      </c>
      <c r="Y39" s="14">
        <f t="shared" si="11"/>
        <v>572</v>
      </c>
      <c r="Z39" s="14">
        <f>VLOOKUP(A:A,[1]TDSheet!$A:$Z,26,0)</f>
        <v>0</v>
      </c>
      <c r="AA39" s="14">
        <f>Y39/8</f>
        <v>71.5</v>
      </c>
      <c r="AB39" s="18">
        <f>VLOOKUP(A:A,[1]TDSheet!$A:$AB,28,0)</f>
        <v>0.9</v>
      </c>
      <c r="AC39" s="14">
        <f t="shared" si="12"/>
        <v>514.80000000000007</v>
      </c>
      <c r="AD39" s="14"/>
      <c r="AE39" s="14"/>
    </row>
    <row r="40" spans="1:31" s="1" customFormat="1" ht="21.95" customHeight="1" outlineLevel="1" x14ac:dyDescent="0.2">
      <c r="A40" s="7" t="s">
        <v>23</v>
      </c>
      <c r="B40" s="7" t="s">
        <v>9</v>
      </c>
      <c r="C40" s="8">
        <v>679</v>
      </c>
      <c r="D40" s="8">
        <v>2872</v>
      </c>
      <c r="E40" s="8">
        <v>742</v>
      </c>
      <c r="F40" s="8">
        <v>1258</v>
      </c>
      <c r="G40" s="1">
        <f>VLOOKUP(A:A,[1]TDSheet!$A:$G,7,0)</f>
        <v>0</v>
      </c>
      <c r="H40" s="1" t="e">
        <f>VLOOKUP(A:A,[1]TDSheet!$A:$H,8,0)</f>
        <v>#N/A</v>
      </c>
      <c r="I40" s="14">
        <f>VLOOKUP(A:A,[2]TDSheet!$A:$F,6,0)</f>
        <v>803</v>
      </c>
      <c r="J40" s="14">
        <f t="shared" si="7"/>
        <v>-61</v>
      </c>
      <c r="K40" s="14">
        <f>VLOOKUP(A:A,[1]TDSheet!$A:$P,16,0)</f>
        <v>380</v>
      </c>
      <c r="L40" s="14"/>
      <c r="M40" s="14"/>
      <c r="N40" s="14"/>
      <c r="O40" s="14">
        <f t="shared" si="8"/>
        <v>148.4</v>
      </c>
      <c r="P40" s="16"/>
      <c r="Q40" s="17">
        <f t="shared" si="9"/>
        <v>11.037735849056604</v>
      </c>
      <c r="R40" s="14">
        <f t="shared" si="10"/>
        <v>8.4770889487870615</v>
      </c>
      <c r="S40" s="14">
        <f>VLOOKUP(A:A,[1]TDSheet!$A:$T,20,0)</f>
        <v>186.4</v>
      </c>
      <c r="T40" s="14">
        <f>VLOOKUP(A:A,[1]TDSheet!$A:$O,15,0)</f>
        <v>194.2</v>
      </c>
      <c r="U40" s="14">
        <f>VLOOKUP(A:A,[3]TDSheet!$A:$D,4,0)</f>
        <v>198</v>
      </c>
      <c r="V40" s="14"/>
      <c r="W40" s="14">
        <f>VLOOKUP(A:A,[1]TDSheet!$A:$W,23,0)</f>
        <v>84</v>
      </c>
      <c r="X40" s="14">
        <f>VLOOKUP(A:A,[1]TDSheet!$A:$X,24,0)</f>
        <v>12</v>
      </c>
      <c r="Y40" s="14">
        <f t="shared" si="11"/>
        <v>0</v>
      </c>
      <c r="Z40" s="14" t="str">
        <f>VLOOKUP(A:A,[1]TDSheet!$A:$Z,26,0)</f>
        <v>апр яб</v>
      </c>
      <c r="AA40" s="14">
        <f>Y40/16</f>
        <v>0</v>
      </c>
      <c r="AB40" s="18">
        <f>VLOOKUP(A:A,[1]TDSheet!$A:$AB,28,0)</f>
        <v>0.43</v>
      </c>
      <c r="AC40" s="14">
        <f t="shared" si="12"/>
        <v>0</v>
      </c>
      <c r="AD40" s="14"/>
      <c r="AE40" s="14"/>
    </row>
    <row r="41" spans="1:31" s="1" customFormat="1" ht="21.95" customHeight="1" outlineLevel="1" x14ac:dyDescent="0.2">
      <c r="A41" s="7" t="s">
        <v>62</v>
      </c>
      <c r="B41" s="7" t="s">
        <v>9</v>
      </c>
      <c r="C41" s="8">
        <v>324</v>
      </c>
      <c r="D41" s="8">
        <v>776</v>
      </c>
      <c r="E41" s="8">
        <v>328</v>
      </c>
      <c r="F41" s="8">
        <v>292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341</v>
      </c>
      <c r="J41" s="14">
        <f t="shared" si="7"/>
        <v>-13</v>
      </c>
      <c r="K41" s="14">
        <f>VLOOKUP(A:A,[1]TDSheet!$A:$P,16,0)</f>
        <v>192</v>
      </c>
      <c r="L41" s="14"/>
      <c r="M41" s="14"/>
      <c r="N41" s="14"/>
      <c r="O41" s="14">
        <f t="shared" si="8"/>
        <v>65.599999999999994</v>
      </c>
      <c r="P41" s="16">
        <v>290</v>
      </c>
      <c r="Q41" s="17">
        <f t="shared" si="9"/>
        <v>11.79878048780488</v>
      </c>
      <c r="R41" s="14">
        <f t="shared" si="10"/>
        <v>4.4512195121951219</v>
      </c>
      <c r="S41" s="14">
        <f>VLOOKUP(A:A,[1]TDSheet!$A:$T,20,0)</f>
        <v>60.4</v>
      </c>
      <c r="T41" s="14">
        <f>VLOOKUP(A:A,[1]TDSheet!$A:$O,15,0)</f>
        <v>58.2</v>
      </c>
      <c r="U41" s="14">
        <f>VLOOKUP(A:A,[3]TDSheet!$A:$D,4,0)</f>
        <v>94</v>
      </c>
      <c r="V41" s="14"/>
      <c r="W41" s="14">
        <f>VLOOKUP(A:A,[1]TDSheet!$A:$W,23,0)</f>
        <v>84</v>
      </c>
      <c r="X41" s="14">
        <f>VLOOKUP(A:A,[1]TDSheet!$A:$X,24,0)</f>
        <v>12</v>
      </c>
      <c r="Y41" s="14">
        <f t="shared" si="11"/>
        <v>290</v>
      </c>
      <c r="Z41" s="14">
        <f>VLOOKUP(A:A,[1]TDSheet!$A:$Z,26,0)</f>
        <v>0</v>
      </c>
      <c r="AA41" s="14">
        <f>Y41/8</f>
        <v>36.25</v>
      </c>
      <c r="AB41" s="18">
        <f>VLOOKUP(A:A,[1]TDSheet!$A:$AB,28,0)</f>
        <v>0.9</v>
      </c>
      <c r="AC41" s="14">
        <f t="shared" si="12"/>
        <v>261</v>
      </c>
      <c r="AD41" s="14"/>
      <c r="AE41" s="14"/>
    </row>
    <row r="42" spans="1:31" s="1" customFormat="1" ht="21.95" customHeight="1" outlineLevel="1" x14ac:dyDescent="0.2">
      <c r="A42" s="7" t="s">
        <v>24</v>
      </c>
      <c r="B42" s="7" t="s">
        <v>9</v>
      </c>
      <c r="C42" s="8">
        <v>210</v>
      </c>
      <c r="D42" s="8">
        <v>1654</v>
      </c>
      <c r="E42" s="8">
        <v>486</v>
      </c>
      <c r="F42" s="8">
        <v>291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491</v>
      </c>
      <c r="J42" s="14">
        <f t="shared" si="7"/>
        <v>-5</v>
      </c>
      <c r="K42" s="14">
        <f>VLOOKUP(A:A,[1]TDSheet!$A:$P,16,0)</f>
        <v>290</v>
      </c>
      <c r="L42" s="14"/>
      <c r="M42" s="14"/>
      <c r="N42" s="14"/>
      <c r="O42" s="14">
        <f t="shared" si="8"/>
        <v>97.2</v>
      </c>
      <c r="P42" s="16">
        <v>575</v>
      </c>
      <c r="Q42" s="17">
        <f t="shared" si="9"/>
        <v>11.893004115226336</v>
      </c>
      <c r="R42" s="14">
        <f t="shared" si="10"/>
        <v>2.9938271604938271</v>
      </c>
      <c r="S42" s="14">
        <f>VLOOKUP(A:A,[1]TDSheet!$A:$T,20,0)</f>
        <v>70</v>
      </c>
      <c r="T42" s="14">
        <f>VLOOKUP(A:A,[1]TDSheet!$A:$O,15,0)</f>
        <v>83.2</v>
      </c>
      <c r="U42" s="14">
        <f>VLOOKUP(A:A,[3]TDSheet!$A:$D,4,0)</f>
        <v>159</v>
      </c>
      <c r="V42" s="14"/>
      <c r="W42" s="14">
        <f>VLOOKUP(A:A,[1]TDSheet!$A:$W,23,0)</f>
        <v>84</v>
      </c>
      <c r="X42" s="14">
        <f>VLOOKUP(A:A,[1]TDSheet!$A:$X,24,0)</f>
        <v>12</v>
      </c>
      <c r="Y42" s="14">
        <f t="shared" si="11"/>
        <v>575</v>
      </c>
      <c r="Z42" s="14" t="str">
        <f>VLOOKUP(A:A,[1]TDSheet!$A:$Z,26,0)</f>
        <v>увел</v>
      </c>
      <c r="AA42" s="14">
        <f>Y42/8</f>
        <v>71.875</v>
      </c>
      <c r="AB42" s="18">
        <f>VLOOKUP(A:A,[1]TDSheet!$A:$AB,28,0)</f>
        <v>0.8</v>
      </c>
      <c r="AC42" s="14">
        <f t="shared" si="12"/>
        <v>460</v>
      </c>
      <c r="AD42" s="14"/>
      <c r="AE42" s="14"/>
    </row>
    <row r="43" spans="1:31" s="1" customFormat="1" ht="11.1" customHeight="1" outlineLevel="1" x14ac:dyDescent="0.2">
      <c r="A43" s="7" t="s">
        <v>25</v>
      </c>
      <c r="B43" s="7" t="s">
        <v>9</v>
      </c>
      <c r="C43" s="8">
        <v>2021</v>
      </c>
      <c r="D43" s="8">
        <v>3796</v>
      </c>
      <c r="E43" s="8">
        <v>2287</v>
      </c>
      <c r="F43" s="8">
        <v>3449</v>
      </c>
      <c r="G43" s="1" t="str">
        <f>VLOOKUP(A:A,[1]TDSheet!$A:$G,7,0)</f>
        <v>пуд</v>
      </c>
      <c r="H43" s="1">
        <f>VLOOKUP(A:A,[1]TDSheet!$A:$H,8,0)</f>
        <v>150</v>
      </c>
      <c r="I43" s="14">
        <f>VLOOKUP(A:A,[2]TDSheet!$A:$F,6,0)</f>
        <v>2340</v>
      </c>
      <c r="J43" s="14">
        <f t="shared" si="7"/>
        <v>-53</v>
      </c>
      <c r="K43" s="14">
        <f>VLOOKUP(A:A,[1]TDSheet!$A:$P,16,0)</f>
        <v>1535</v>
      </c>
      <c r="L43" s="14"/>
      <c r="M43" s="14"/>
      <c r="N43" s="14">
        <v>1368</v>
      </c>
      <c r="O43" s="14">
        <f t="shared" si="8"/>
        <v>457.4</v>
      </c>
      <c r="P43" s="16">
        <v>260</v>
      </c>
      <c r="Q43" s="17">
        <f t="shared" si="9"/>
        <v>11.464801049409708</v>
      </c>
      <c r="R43" s="14">
        <f t="shared" si="10"/>
        <v>7.5404459991254926</v>
      </c>
      <c r="S43" s="14">
        <f>VLOOKUP(A:A,[1]TDSheet!$A:$T,20,0)</f>
        <v>493.2</v>
      </c>
      <c r="T43" s="14">
        <f>VLOOKUP(A:A,[1]TDSheet!$A:$O,15,0)</f>
        <v>446.8</v>
      </c>
      <c r="U43" s="14">
        <f>VLOOKUP(A:A,[3]TDSheet!$A:$D,4,0)</f>
        <v>524</v>
      </c>
      <c r="V43" s="14"/>
      <c r="W43" s="14">
        <f>VLOOKUP(A:A,[1]TDSheet!$A:$W,23,0)</f>
        <v>84</v>
      </c>
      <c r="X43" s="14">
        <f>VLOOKUP(A:A,[1]TDSheet!$A:$X,24,0)</f>
        <v>12</v>
      </c>
      <c r="Y43" s="14">
        <f t="shared" si="11"/>
        <v>1628</v>
      </c>
      <c r="Z43" s="14" t="str">
        <f>VLOOKUP(A:A,[1]TDSheet!$A:$Z,26,0)</f>
        <v>апр яб</v>
      </c>
      <c r="AA43" s="14">
        <f>Y43/8</f>
        <v>203.5</v>
      </c>
      <c r="AB43" s="18">
        <f>VLOOKUP(A:A,[1]TDSheet!$A:$AB,28,0)</f>
        <v>0.9</v>
      </c>
      <c r="AC43" s="14">
        <f t="shared" si="12"/>
        <v>1465.2</v>
      </c>
      <c r="AD43" s="14"/>
      <c r="AE43" s="14"/>
    </row>
    <row r="44" spans="1:31" s="1" customFormat="1" ht="11.1" customHeight="1" outlineLevel="1" x14ac:dyDescent="0.2">
      <c r="A44" s="7" t="s">
        <v>26</v>
      </c>
      <c r="B44" s="7" t="s">
        <v>9</v>
      </c>
      <c r="C44" s="8">
        <v>1363</v>
      </c>
      <c r="D44" s="8">
        <v>2554</v>
      </c>
      <c r="E44" s="8">
        <v>1816</v>
      </c>
      <c r="F44" s="8">
        <v>2060</v>
      </c>
      <c r="G44" s="1">
        <f>VLOOKUP(A:A,[1]TDSheet!$A:$G,7,0)</f>
        <v>1</v>
      </c>
      <c r="H44" s="1">
        <f>VLOOKUP(A:A,[1]TDSheet!$A:$H,8,0)</f>
        <v>150</v>
      </c>
      <c r="I44" s="14">
        <f>VLOOKUP(A:A,[2]TDSheet!$A:$F,6,0)</f>
        <v>1648</v>
      </c>
      <c r="J44" s="14">
        <f t="shared" si="7"/>
        <v>168</v>
      </c>
      <c r="K44" s="14">
        <f>VLOOKUP(A:A,[1]TDSheet!$A:$P,16,0)</f>
        <v>770</v>
      </c>
      <c r="L44" s="14"/>
      <c r="M44" s="14"/>
      <c r="N44" s="14"/>
      <c r="O44" s="14">
        <f t="shared" si="8"/>
        <v>363.2</v>
      </c>
      <c r="P44" s="16">
        <v>1347</v>
      </c>
      <c r="Q44" s="17">
        <f t="shared" si="9"/>
        <v>11.500550660792952</v>
      </c>
      <c r="R44" s="14">
        <f t="shared" si="10"/>
        <v>5.6718061674008808</v>
      </c>
      <c r="S44" s="14">
        <f>VLOOKUP(A:A,[1]TDSheet!$A:$T,20,0)</f>
        <v>401</v>
      </c>
      <c r="T44" s="14">
        <f>VLOOKUP(A:A,[1]TDSheet!$A:$O,15,0)</f>
        <v>358.6</v>
      </c>
      <c r="U44" s="14">
        <f>VLOOKUP(A:A,[3]TDSheet!$A:$D,4,0)</f>
        <v>449</v>
      </c>
      <c r="V44" s="14"/>
      <c r="W44" s="14">
        <f>VLOOKUP(A:A,[1]TDSheet!$A:$W,23,0)</f>
        <v>84</v>
      </c>
      <c r="X44" s="14">
        <f>VLOOKUP(A:A,[1]TDSheet!$A:$X,24,0)</f>
        <v>12</v>
      </c>
      <c r="Y44" s="14">
        <f t="shared" si="11"/>
        <v>1347</v>
      </c>
      <c r="Z44" s="14">
        <f>VLOOKUP(A:A,[1]TDSheet!$A:$Z,26,0)</f>
        <v>0</v>
      </c>
      <c r="AA44" s="14">
        <f>Y44/16</f>
        <v>84.1875</v>
      </c>
      <c r="AB44" s="18">
        <f>VLOOKUP(A:A,[1]TDSheet!$A:$AB,28,0)</f>
        <v>0.43</v>
      </c>
      <c r="AC44" s="14">
        <f t="shared" si="12"/>
        <v>579.21</v>
      </c>
      <c r="AD44" s="14"/>
      <c r="AE44" s="14"/>
    </row>
    <row r="45" spans="1:31" s="1" customFormat="1" ht="21.95" customHeight="1" outlineLevel="1" x14ac:dyDescent="0.2">
      <c r="A45" s="7" t="s">
        <v>63</v>
      </c>
      <c r="B45" s="7" t="s">
        <v>8</v>
      </c>
      <c r="C45" s="8">
        <v>1360.58</v>
      </c>
      <c r="D45" s="8">
        <v>48.5</v>
      </c>
      <c r="E45" s="19">
        <v>234</v>
      </c>
      <c r="F45" s="20">
        <v>830</v>
      </c>
      <c r="G45" s="1">
        <f>VLOOKUP(A:A,[1]TDSheet!$A:$G,7,0)</f>
        <v>0</v>
      </c>
      <c r="H45" s="1" t="e">
        <f>VLOOKUP(A:A,[1]TDSheet!$A:$H,8,0)</f>
        <v>#N/A</v>
      </c>
      <c r="I45" s="14">
        <f>VLOOKUP(A:A,[2]TDSheet!$A:$F,6,0)</f>
        <v>140.6</v>
      </c>
      <c r="J45" s="14">
        <f t="shared" si="7"/>
        <v>93.4</v>
      </c>
      <c r="K45" s="14">
        <f>VLOOKUP(A:A,[1]TDSheet!$A:$P,16,0)</f>
        <v>0</v>
      </c>
      <c r="L45" s="14"/>
      <c r="M45" s="14"/>
      <c r="N45" s="14"/>
      <c r="O45" s="14">
        <f t="shared" si="8"/>
        <v>46.8</v>
      </c>
      <c r="P45" s="16"/>
      <c r="Q45" s="17">
        <f t="shared" si="9"/>
        <v>17.735042735042736</v>
      </c>
      <c r="R45" s="14">
        <f t="shared" si="10"/>
        <v>17.735042735042736</v>
      </c>
      <c r="S45" s="14">
        <f>VLOOKUP(A:A,[1]TDSheet!$A:$T,20,0)</f>
        <v>71.2</v>
      </c>
      <c r="T45" s="14">
        <f>VLOOKUP(A:A,[1]TDSheet!$A:$O,15,0)</f>
        <v>64</v>
      </c>
      <c r="U45" s="14">
        <f>VLOOKUP(A:A,[3]TDSheet!$A:$D,4,0)</f>
        <v>26.2</v>
      </c>
      <c r="V45" s="14"/>
      <c r="W45" s="14">
        <f>VLOOKUP(A:A,[1]TDSheet!$A:$W,23,0)</f>
        <v>234</v>
      </c>
      <c r="X45" s="14">
        <f>VLOOKUP(A:A,[1]TDSheet!$A:$X,24,0)</f>
        <v>18</v>
      </c>
      <c r="Y45" s="14">
        <f t="shared" si="11"/>
        <v>0</v>
      </c>
      <c r="Z45" s="14" t="str">
        <f>VLOOKUP(A:A,[1]TDSheet!$A:$Z,26,0)</f>
        <v>увел</v>
      </c>
      <c r="AA45" s="14">
        <f>Y45/2.7</f>
        <v>0</v>
      </c>
      <c r="AB45" s="18">
        <f>VLOOKUP(A:A,[1]TDSheet!$A:$AB,28,0)</f>
        <v>1</v>
      </c>
      <c r="AC45" s="14">
        <f t="shared" si="12"/>
        <v>0</v>
      </c>
      <c r="AD45" s="14"/>
      <c r="AE45" s="14"/>
    </row>
    <row r="46" spans="1:31" s="1" customFormat="1" ht="21.95" customHeight="1" outlineLevel="1" x14ac:dyDescent="0.2">
      <c r="A46" s="7" t="s">
        <v>27</v>
      </c>
      <c r="B46" s="7" t="s">
        <v>8</v>
      </c>
      <c r="C46" s="8">
        <v>783.9</v>
      </c>
      <c r="D46" s="8">
        <v>2506.1</v>
      </c>
      <c r="E46" s="8">
        <v>1097.7</v>
      </c>
      <c r="F46" s="8">
        <v>1367.3</v>
      </c>
      <c r="G46" s="1">
        <f>VLOOKUP(A:A,[1]TDSheet!$A:$G,7,0)</f>
        <v>0</v>
      </c>
      <c r="H46" s="1" t="e">
        <f>VLOOKUP(A:A,[1]TDSheet!$A:$H,8,0)</f>
        <v>#N/A</v>
      </c>
      <c r="I46" s="14">
        <f>VLOOKUP(A:A,[2]TDSheet!$A:$F,6,0)</f>
        <v>1157.7</v>
      </c>
      <c r="J46" s="14">
        <f t="shared" si="7"/>
        <v>-60</v>
      </c>
      <c r="K46" s="14">
        <f>VLOOKUP(A:A,[1]TDSheet!$A:$P,16,0)</f>
        <v>1500</v>
      </c>
      <c r="L46" s="14"/>
      <c r="M46" s="14"/>
      <c r="N46" s="14"/>
      <c r="O46" s="14">
        <f t="shared" si="8"/>
        <v>219.54000000000002</v>
      </c>
      <c r="P46" s="16"/>
      <c r="Q46" s="17">
        <f t="shared" si="9"/>
        <v>13.060490115696457</v>
      </c>
      <c r="R46" s="14">
        <f t="shared" si="10"/>
        <v>6.2280222282955267</v>
      </c>
      <c r="S46" s="14">
        <f>VLOOKUP(A:A,[1]TDSheet!$A:$T,20,0)</f>
        <v>259.08000000000004</v>
      </c>
      <c r="T46" s="14">
        <f>VLOOKUP(A:A,[1]TDSheet!$A:$O,15,0)</f>
        <v>230.54000000000002</v>
      </c>
      <c r="U46" s="14">
        <f>VLOOKUP(A:A,[3]TDSheet!$A:$D,4,0)</f>
        <v>307.7</v>
      </c>
      <c r="V46" s="14"/>
      <c r="W46" s="14">
        <f>VLOOKUP(A:A,[1]TDSheet!$A:$W,23,0)</f>
        <v>144</v>
      </c>
      <c r="X46" s="14">
        <f>VLOOKUP(A:A,[1]TDSheet!$A:$X,24,0)</f>
        <v>12</v>
      </c>
      <c r="Y46" s="14">
        <f t="shared" si="11"/>
        <v>0</v>
      </c>
      <c r="Z46" s="14" t="e">
        <f>VLOOKUP(A:A,[1]TDSheet!$A:$Z,26,0)</f>
        <v>#N/A</v>
      </c>
      <c r="AA46" s="14">
        <f>Y46/5</f>
        <v>0</v>
      </c>
      <c r="AB46" s="18">
        <f>VLOOKUP(A:A,[1]TDSheet!$A:$AB,28,0)</f>
        <v>1</v>
      </c>
      <c r="AC46" s="14">
        <f t="shared" si="12"/>
        <v>0</v>
      </c>
      <c r="AD46" s="14"/>
      <c r="AE46" s="14"/>
    </row>
    <row r="47" spans="1:31" s="1" customFormat="1" ht="11.1" customHeight="1" outlineLevel="1" x14ac:dyDescent="0.2">
      <c r="A47" s="7" t="s">
        <v>28</v>
      </c>
      <c r="B47" s="7" t="s">
        <v>9</v>
      </c>
      <c r="C47" s="8">
        <v>1822</v>
      </c>
      <c r="D47" s="8">
        <v>3788</v>
      </c>
      <c r="E47" s="8">
        <v>2112</v>
      </c>
      <c r="F47" s="8">
        <v>3396</v>
      </c>
      <c r="G47" s="1" t="str">
        <f>VLOOKUP(A:A,[1]TDSheet!$A:$G,7,0)</f>
        <v>пуд,яб</v>
      </c>
      <c r="H47" s="1">
        <f>VLOOKUP(A:A,[1]TDSheet!$A:$H,8,0)</f>
        <v>150</v>
      </c>
      <c r="I47" s="14">
        <f>VLOOKUP(A:A,[2]TDSheet!$A:$F,6,0)</f>
        <v>2186</v>
      </c>
      <c r="J47" s="14">
        <f t="shared" si="7"/>
        <v>-74</v>
      </c>
      <c r="K47" s="14">
        <f>VLOOKUP(A:A,[1]TDSheet!$A:$P,16,0)</f>
        <v>1250</v>
      </c>
      <c r="L47" s="14"/>
      <c r="M47" s="14"/>
      <c r="N47" s="14">
        <v>1600</v>
      </c>
      <c r="O47" s="14">
        <f t="shared" si="8"/>
        <v>422.4</v>
      </c>
      <c r="P47" s="16">
        <v>130</v>
      </c>
      <c r="Q47" s="17">
        <f t="shared" si="9"/>
        <v>11.306818181818182</v>
      </c>
      <c r="R47" s="14">
        <f t="shared" si="10"/>
        <v>8.0397727272727284</v>
      </c>
      <c r="S47" s="14">
        <f>VLOOKUP(A:A,[1]TDSheet!$A:$T,20,0)</f>
        <v>462.8</v>
      </c>
      <c r="T47" s="14">
        <f>VLOOKUP(A:A,[1]TDSheet!$A:$O,15,0)</f>
        <v>418.8</v>
      </c>
      <c r="U47" s="14">
        <f>VLOOKUP(A:A,[3]TDSheet!$A:$D,4,0)</f>
        <v>558</v>
      </c>
      <c r="V47" s="14"/>
      <c r="W47" s="14">
        <f>VLOOKUP(A:A,[1]TDSheet!$A:$W,23,0)</f>
        <v>84</v>
      </c>
      <c r="X47" s="14">
        <f>VLOOKUP(A:A,[1]TDSheet!$A:$X,24,0)</f>
        <v>12</v>
      </c>
      <c r="Y47" s="14">
        <f t="shared" si="11"/>
        <v>1730</v>
      </c>
      <c r="Z47" s="14" t="str">
        <f>VLOOKUP(A:A,[1]TDSheet!$A:$Z,26,0)</f>
        <v>апр яб</v>
      </c>
      <c r="AA47" s="14">
        <f>Y47/8</f>
        <v>216.25</v>
      </c>
      <c r="AB47" s="18">
        <f>VLOOKUP(A:A,[1]TDSheet!$A:$AB,28,0)</f>
        <v>0.9</v>
      </c>
      <c r="AC47" s="14">
        <f t="shared" si="12"/>
        <v>1557</v>
      </c>
      <c r="AD47" s="14"/>
      <c r="AE47" s="14"/>
    </row>
    <row r="48" spans="1:31" s="1" customFormat="1" ht="11.1" customHeight="1" outlineLevel="1" x14ac:dyDescent="0.2">
      <c r="A48" s="7" t="s">
        <v>29</v>
      </c>
      <c r="B48" s="7" t="s">
        <v>9</v>
      </c>
      <c r="C48" s="8">
        <v>918</v>
      </c>
      <c r="D48" s="8">
        <v>1811</v>
      </c>
      <c r="E48" s="8">
        <v>1233</v>
      </c>
      <c r="F48" s="8">
        <v>1443</v>
      </c>
      <c r="G48" s="1">
        <f>VLOOKUP(A:A,[1]TDSheet!$A:$G,7,0)</f>
        <v>1</v>
      </c>
      <c r="H48" s="1">
        <f>VLOOKUP(A:A,[1]TDSheet!$A:$H,8,0)</f>
        <v>150</v>
      </c>
      <c r="I48" s="14">
        <f>VLOOKUP(A:A,[2]TDSheet!$A:$F,6,0)</f>
        <v>1241</v>
      </c>
      <c r="J48" s="14">
        <f t="shared" si="7"/>
        <v>-8</v>
      </c>
      <c r="K48" s="14">
        <f>VLOOKUP(A:A,[1]TDSheet!$A:$P,16,0)</f>
        <v>390</v>
      </c>
      <c r="L48" s="14"/>
      <c r="M48" s="14"/>
      <c r="N48" s="14"/>
      <c r="O48" s="14">
        <f t="shared" si="8"/>
        <v>246.6</v>
      </c>
      <c r="P48" s="16">
        <v>960</v>
      </c>
      <c r="Q48" s="17">
        <f t="shared" si="9"/>
        <v>11.326034063260341</v>
      </c>
      <c r="R48" s="14">
        <f t="shared" si="10"/>
        <v>5.8515815085158156</v>
      </c>
      <c r="S48" s="14">
        <f>VLOOKUP(A:A,[1]TDSheet!$A:$T,20,0)</f>
        <v>249.6</v>
      </c>
      <c r="T48" s="14">
        <f>VLOOKUP(A:A,[1]TDSheet!$A:$O,15,0)</f>
        <v>229.8</v>
      </c>
      <c r="U48" s="14">
        <f>VLOOKUP(A:A,[3]TDSheet!$A:$D,4,0)</f>
        <v>320</v>
      </c>
      <c r="V48" s="14"/>
      <c r="W48" s="14">
        <f>VLOOKUP(A:A,[1]TDSheet!$A:$W,23,0)</f>
        <v>84</v>
      </c>
      <c r="X48" s="14">
        <f>VLOOKUP(A:A,[1]TDSheet!$A:$X,24,0)</f>
        <v>12</v>
      </c>
      <c r="Y48" s="14">
        <f t="shared" si="11"/>
        <v>960</v>
      </c>
      <c r="Z48" s="14">
        <f>VLOOKUP(A:A,[1]TDSheet!$A:$Z,26,0)</f>
        <v>0</v>
      </c>
      <c r="AA48" s="14">
        <f>Y48/16</f>
        <v>60</v>
      </c>
      <c r="AB48" s="18">
        <f>VLOOKUP(A:A,[1]TDSheet!$A:$AB,28,0)</f>
        <v>0.43</v>
      </c>
      <c r="AC48" s="14">
        <f t="shared" si="12"/>
        <v>412.8</v>
      </c>
      <c r="AD48" s="14"/>
      <c r="AE48" s="14"/>
    </row>
    <row r="49" spans="1:31" s="1" customFormat="1" ht="11.1" customHeight="1" outlineLevel="1" x14ac:dyDescent="0.2">
      <c r="A49" s="7" t="s">
        <v>64</v>
      </c>
      <c r="B49" s="7" t="s">
        <v>9</v>
      </c>
      <c r="C49" s="8">
        <v>65</v>
      </c>
      <c r="D49" s="8">
        <v>32</v>
      </c>
      <c r="E49" s="8">
        <v>29</v>
      </c>
      <c r="F49" s="8">
        <v>50</v>
      </c>
      <c r="G49" s="1">
        <f>VLOOKUP(A:A,[1]TDSheet!$A:$G,7,0)</f>
        <v>1</v>
      </c>
      <c r="H49" s="1" t="e">
        <f>VLOOKUP(A:A,[1]TDSheet!$A:$H,8,0)</f>
        <v>#N/A</v>
      </c>
      <c r="I49" s="14">
        <f>VLOOKUP(A:A,[2]TDSheet!$A:$F,6,0)</f>
        <v>30</v>
      </c>
      <c r="J49" s="14">
        <f t="shared" si="7"/>
        <v>-1</v>
      </c>
      <c r="K49" s="14">
        <f>VLOOKUP(A:A,[1]TDSheet!$A:$P,16,0)</f>
        <v>0</v>
      </c>
      <c r="L49" s="14"/>
      <c r="M49" s="14"/>
      <c r="N49" s="14"/>
      <c r="O49" s="14">
        <f t="shared" si="8"/>
        <v>5.8</v>
      </c>
      <c r="P49" s="16"/>
      <c r="Q49" s="17">
        <f t="shared" si="9"/>
        <v>8.6206896551724146</v>
      </c>
      <c r="R49" s="14">
        <f t="shared" si="10"/>
        <v>8.6206896551724146</v>
      </c>
      <c r="S49" s="14">
        <f>VLOOKUP(A:A,[1]TDSheet!$A:$T,20,0)</f>
        <v>5.2</v>
      </c>
      <c r="T49" s="14">
        <f>VLOOKUP(A:A,[1]TDSheet!$A:$O,15,0)</f>
        <v>7.8</v>
      </c>
      <c r="U49" s="14">
        <f>VLOOKUP(A:A,[3]TDSheet!$A:$D,4,0)</f>
        <v>12</v>
      </c>
      <c r="V49" s="14"/>
      <c r="W49" s="14">
        <f>VLOOKUP(A:A,[1]TDSheet!$A:$W,23,0)</f>
        <v>84</v>
      </c>
      <c r="X49" s="14">
        <f>VLOOKUP(A:A,[1]TDSheet!$A:$X,24,0)</f>
        <v>12</v>
      </c>
      <c r="Y49" s="14">
        <f t="shared" si="11"/>
        <v>0</v>
      </c>
      <c r="Z49" s="14" t="str">
        <f>VLOOKUP(A:A,[1]TDSheet!$A:$Z,26,0)</f>
        <v>увел</v>
      </c>
      <c r="AA49" s="14">
        <f>Y49/10</f>
        <v>0</v>
      </c>
      <c r="AB49" s="18">
        <f>VLOOKUP(A:A,[1]TDSheet!$A:$AB,28,0)</f>
        <v>0.7</v>
      </c>
      <c r="AC49" s="14">
        <f t="shared" si="12"/>
        <v>0</v>
      </c>
      <c r="AD49" s="14"/>
      <c r="AE49" s="14"/>
    </row>
    <row r="50" spans="1:31" s="1" customFormat="1" ht="11.1" customHeight="1" outlineLevel="1" x14ac:dyDescent="0.2">
      <c r="A50" s="7" t="s">
        <v>65</v>
      </c>
      <c r="B50" s="7" t="s">
        <v>9</v>
      </c>
      <c r="C50" s="8">
        <v>143</v>
      </c>
      <c r="D50" s="8">
        <v>115</v>
      </c>
      <c r="E50" s="8">
        <v>65</v>
      </c>
      <c r="F50" s="8">
        <v>73</v>
      </c>
      <c r="G50" s="1">
        <f>VLOOKUP(A:A,[1]TDSheet!$A:$G,7,0)</f>
        <v>1</v>
      </c>
      <c r="H50" s="1" t="e">
        <f>VLOOKUP(A:A,[1]TDSheet!$A:$H,8,0)</f>
        <v>#N/A</v>
      </c>
      <c r="I50" s="14">
        <f>VLOOKUP(A:A,[2]TDSheet!$A:$F,6,0)</f>
        <v>66</v>
      </c>
      <c r="J50" s="14">
        <f t="shared" si="7"/>
        <v>-1</v>
      </c>
      <c r="K50" s="14">
        <f>VLOOKUP(A:A,[1]TDSheet!$A:$P,16,0)</f>
        <v>0</v>
      </c>
      <c r="L50" s="14"/>
      <c r="M50" s="14"/>
      <c r="N50" s="14"/>
      <c r="O50" s="14">
        <f t="shared" si="8"/>
        <v>13</v>
      </c>
      <c r="P50" s="16">
        <v>115</v>
      </c>
      <c r="Q50" s="17">
        <f t="shared" si="9"/>
        <v>14.461538461538462</v>
      </c>
      <c r="R50" s="14">
        <f t="shared" si="10"/>
        <v>5.615384615384615</v>
      </c>
      <c r="S50" s="14">
        <f>VLOOKUP(A:A,[1]TDSheet!$A:$T,20,0)</f>
        <v>12.8</v>
      </c>
      <c r="T50" s="14">
        <f>VLOOKUP(A:A,[1]TDSheet!$A:$O,15,0)</f>
        <v>13.8</v>
      </c>
      <c r="U50" s="14">
        <f>VLOOKUP(A:A,[3]TDSheet!$A:$D,4,0)</f>
        <v>30</v>
      </c>
      <c r="V50" s="14"/>
      <c r="W50" s="14">
        <f>VLOOKUP(A:A,[1]TDSheet!$A:$W,23,0)</f>
        <v>84</v>
      </c>
      <c r="X50" s="14">
        <f>VLOOKUP(A:A,[1]TDSheet!$A:$X,24,0)</f>
        <v>12</v>
      </c>
      <c r="Y50" s="14">
        <f t="shared" si="11"/>
        <v>115</v>
      </c>
      <c r="Z50" s="14" t="str">
        <f>VLOOKUP(A:A,[1]TDSheet!$A:$Z,26,0)</f>
        <v>увел</v>
      </c>
      <c r="AA50" s="14">
        <f>Y50/10</f>
        <v>11.5</v>
      </c>
      <c r="AB50" s="18">
        <f>VLOOKUP(A:A,[1]TDSheet!$A:$AB,28,0)</f>
        <v>0.7</v>
      </c>
      <c r="AC50" s="14">
        <f t="shared" si="12"/>
        <v>80.5</v>
      </c>
      <c r="AD50" s="14"/>
      <c r="AE50" s="14"/>
    </row>
    <row r="51" spans="1:31" s="1" customFormat="1" ht="11.1" customHeight="1" outlineLevel="1" x14ac:dyDescent="0.2">
      <c r="A51" s="7" t="s">
        <v>66</v>
      </c>
      <c r="B51" s="7" t="s">
        <v>9</v>
      </c>
      <c r="C51" s="8">
        <v>179</v>
      </c>
      <c r="D51" s="8">
        <v>7</v>
      </c>
      <c r="E51" s="8">
        <v>14</v>
      </c>
      <c r="F51" s="8">
        <v>167</v>
      </c>
      <c r="G51" s="1" t="str">
        <f>VLOOKUP(A:A,[1]TDSheet!$A:$G,7,0)</f>
        <v>нов</v>
      </c>
      <c r="H51" s="1" t="e">
        <f>VLOOKUP(A:A,[1]TDSheet!$A:$H,8,0)</f>
        <v>#N/A</v>
      </c>
      <c r="I51" s="14">
        <f>VLOOKUP(A:A,[2]TDSheet!$A:$F,6,0)</f>
        <v>15</v>
      </c>
      <c r="J51" s="14">
        <f t="shared" si="7"/>
        <v>-1</v>
      </c>
      <c r="K51" s="14">
        <f>VLOOKUP(A:A,[1]TDSheet!$A:$P,16,0)</f>
        <v>0</v>
      </c>
      <c r="L51" s="14"/>
      <c r="M51" s="14"/>
      <c r="N51" s="14"/>
      <c r="O51" s="14">
        <f t="shared" si="8"/>
        <v>2.8</v>
      </c>
      <c r="P51" s="16"/>
      <c r="Q51" s="17">
        <f t="shared" si="9"/>
        <v>59.642857142857146</v>
      </c>
      <c r="R51" s="14">
        <f t="shared" si="10"/>
        <v>59.642857142857146</v>
      </c>
      <c r="S51" s="14">
        <f>VLOOKUP(A:A,[1]TDSheet!$A:$T,20,0)</f>
        <v>4.2</v>
      </c>
      <c r="T51" s="14">
        <f>VLOOKUP(A:A,[1]TDSheet!$A:$O,15,0)</f>
        <v>4.8</v>
      </c>
      <c r="U51" s="14">
        <f>VLOOKUP(A:A,[3]TDSheet!$A:$D,4,0)</f>
        <v>7</v>
      </c>
      <c r="V51" s="14"/>
      <c r="W51" s="14">
        <f>VLOOKUP(A:A,[1]TDSheet!$A:$W,23,0)</f>
        <v>84</v>
      </c>
      <c r="X51" s="14">
        <f>VLOOKUP(A:A,[1]TDSheet!$A:$X,24,0)</f>
        <v>12</v>
      </c>
      <c r="Y51" s="14">
        <f t="shared" si="11"/>
        <v>0</v>
      </c>
      <c r="Z51" s="23" t="str">
        <f>VLOOKUP(A:A,[1]TDSheet!$A:$Z,26,0)</f>
        <v>увел</v>
      </c>
      <c r="AA51" s="14">
        <f>Y51/6</f>
        <v>0</v>
      </c>
      <c r="AB51" s="18">
        <f>VLOOKUP(A:A,[1]TDSheet!$A:$AB,28,0)</f>
        <v>1</v>
      </c>
      <c r="AC51" s="14">
        <f t="shared" si="12"/>
        <v>0</v>
      </c>
      <c r="AD51" s="14"/>
      <c r="AE51" s="14"/>
    </row>
    <row r="52" spans="1:31" s="1" customFormat="1" ht="11.1" customHeight="1" outlineLevel="1" x14ac:dyDescent="0.2">
      <c r="A52" s="7" t="s">
        <v>67</v>
      </c>
      <c r="B52" s="7" t="s">
        <v>9</v>
      </c>
      <c r="C52" s="8">
        <v>195</v>
      </c>
      <c r="D52" s="8">
        <v>114</v>
      </c>
      <c r="E52" s="8">
        <v>251</v>
      </c>
      <c r="F52" s="8">
        <v>42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262</v>
      </c>
      <c r="J52" s="14">
        <f t="shared" si="7"/>
        <v>-11</v>
      </c>
      <c r="K52" s="14">
        <f>VLOOKUP(A:A,[1]TDSheet!$A:$P,16,0)</f>
        <v>192</v>
      </c>
      <c r="L52" s="14"/>
      <c r="M52" s="14"/>
      <c r="N52" s="14"/>
      <c r="O52" s="14">
        <f t="shared" si="8"/>
        <v>50.2</v>
      </c>
      <c r="P52" s="16">
        <v>380</v>
      </c>
      <c r="Q52" s="17">
        <f t="shared" si="9"/>
        <v>12.231075697211155</v>
      </c>
      <c r="R52" s="14">
        <f t="shared" si="10"/>
        <v>0.83665338645418319</v>
      </c>
      <c r="S52" s="14">
        <f>VLOOKUP(A:A,[1]TDSheet!$A:$T,20,0)</f>
        <v>45.8</v>
      </c>
      <c r="T52" s="14">
        <f>VLOOKUP(A:A,[1]TDSheet!$A:$O,15,0)</f>
        <v>55.2</v>
      </c>
      <c r="U52" s="14">
        <f>VLOOKUP(A:A,[3]TDSheet!$A:$D,4,0)</f>
        <v>55</v>
      </c>
      <c r="V52" s="14"/>
      <c r="W52" s="14">
        <f>VLOOKUP(A:A,[1]TDSheet!$A:$W,23,0)</f>
        <v>84</v>
      </c>
      <c r="X52" s="14">
        <f>VLOOKUP(A:A,[1]TDSheet!$A:$X,24,0)</f>
        <v>12</v>
      </c>
      <c r="Y52" s="14">
        <f t="shared" si="11"/>
        <v>380</v>
      </c>
      <c r="Z52" s="14" t="str">
        <f>VLOOKUP(A:A,[1]TDSheet!$A:$Z,26,0)</f>
        <v>склад</v>
      </c>
      <c r="AA52" s="14">
        <f>Y52/8</f>
        <v>47.5</v>
      </c>
      <c r="AB52" s="18">
        <f>VLOOKUP(A:A,[1]TDSheet!$A:$AB,28,0)</f>
        <v>0.7</v>
      </c>
      <c r="AC52" s="14">
        <f t="shared" si="12"/>
        <v>266</v>
      </c>
      <c r="AD52" s="14"/>
      <c r="AE52" s="14"/>
    </row>
    <row r="53" spans="1:31" s="1" customFormat="1" ht="11.1" customHeight="1" outlineLevel="1" x14ac:dyDescent="0.2">
      <c r="A53" s="7" t="s">
        <v>68</v>
      </c>
      <c r="B53" s="7" t="s">
        <v>9</v>
      </c>
      <c r="C53" s="8">
        <v>596</v>
      </c>
      <c r="D53" s="8">
        <v>593</v>
      </c>
      <c r="E53" s="8">
        <v>329</v>
      </c>
      <c r="F53" s="8">
        <v>840</v>
      </c>
      <c r="G53" s="1">
        <f>VLOOKUP(A:A,[1]TDSheet!$A:$G,7,0)</f>
        <v>1</v>
      </c>
      <c r="H53" s="1" t="e">
        <f>VLOOKUP(A:A,[1]TDSheet!$A:$H,8,0)</f>
        <v>#N/A</v>
      </c>
      <c r="I53" s="14">
        <f>VLOOKUP(A:A,[2]TDSheet!$A:$F,6,0)</f>
        <v>341</v>
      </c>
      <c r="J53" s="14">
        <f t="shared" si="7"/>
        <v>-12</v>
      </c>
      <c r="K53" s="14">
        <f>VLOOKUP(A:A,[1]TDSheet!$A:$P,16,0)</f>
        <v>0</v>
      </c>
      <c r="L53" s="14"/>
      <c r="M53" s="14"/>
      <c r="N53" s="14"/>
      <c r="O53" s="14">
        <f t="shared" si="8"/>
        <v>65.8</v>
      </c>
      <c r="P53" s="16"/>
      <c r="Q53" s="17">
        <f t="shared" si="9"/>
        <v>12.76595744680851</v>
      </c>
      <c r="R53" s="14">
        <f t="shared" si="10"/>
        <v>12.76595744680851</v>
      </c>
      <c r="S53" s="14">
        <f>VLOOKUP(A:A,[1]TDSheet!$A:$T,20,0)</f>
        <v>96.4</v>
      </c>
      <c r="T53" s="14">
        <f>VLOOKUP(A:A,[1]TDSheet!$A:$O,15,0)</f>
        <v>59.8</v>
      </c>
      <c r="U53" s="14">
        <f>VLOOKUP(A:A,[3]TDSheet!$A:$D,4,0)</f>
        <v>94</v>
      </c>
      <c r="V53" s="14"/>
      <c r="W53" s="14">
        <f>VLOOKUP(A:A,[1]TDSheet!$A:$W,23,0)</f>
        <v>84</v>
      </c>
      <c r="X53" s="14">
        <f>VLOOKUP(A:A,[1]TDSheet!$A:$X,24,0)</f>
        <v>12</v>
      </c>
      <c r="Y53" s="14">
        <f t="shared" si="11"/>
        <v>0</v>
      </c>
      <c r="Z53" s="14" t="e">
        <f>VLOOKUP(A:A,[1]TDSheet!$A:$Z,26,0)</f>
        <v>#N/A</v>
      </c>
      <c r="AA53" s="14">
        <f>Y53/8</f>
        <v>0</v>
      </c>
      <c r="AB53" s="18">
        <f>VLOOKUP(A:A,[1]TDSheet!$A:$AB,28,0)</f>
        <v>0.7</v>
      </c>
      <c r="AC53" s="14">
        <f t="shared" si="12"/>
        <v>0</v>
      </c>
      <c r="AD53" s="14"/>
      <c r="AE53" s="14"/>
    </row>
    <row r="54" spans="1:31" s="1" customFormat="1" ht="21.95" customHeight="1" outlineLevel="1" x14ac:dyDescent="0.2">
      <c r="A54" s="7" t="s">
        <v>30</v>
      </c>
      <c r="B54" s="7" t="s">
        <v>9</v>
      </c>
      <c r="C54" s="8">
        <v>155</v>
      </c>
      <c r="D54" s="8">
        <v>195</v>
      </c>
      <c r="E54" s="8">
        <v>136</v>
      </c>
      <c r="F54" s="8">
        <v>209</v>
      </c>
      <c r="G54" s="1">
        <f>VLOOKUP(A:A,[1]TDSheet!$A:$G,7,0)</f>
        <v>1</v>
      </c>
      <c r="H54" s="1" t="e">
        <f>VLOOKUP(A:A,[1]TDSheet!$A:$H,8,0)</f>
        <v>#N/A</v>
      </c>
      <c r="I54" s="14">
        <f>VLOOKUP(A:A,[2]TDSheet!$A:$F,6,0)</f>
        <v>140</v>
      </c>
      <c r="J54" s="14">
        <f t="shared" si="7"/>
        <v>-4</v>
      </c>
      <c r="K54" s="14">
        <f>VLOOKUP(A:A,[1]TDSheet!$A:$P,16,0)</f>
        <v>96</v>
      </c>
      <c r="L54" s="14"/>
      <c r="M54" s="14"/>
      <c r="N54" s="14"/>
      <c r="O54" s="14">
        <f t="shared" si="8"/>
        <v>27.2</v>
      </c>
      <c r="P54" s="16"/>
      <c r="Q54" s="17">
        <f t="shared" si="9"/>
        <v>11.213235294117647</v>
      </c>
      <c r="R54" s="14">
        <f t="shared" si="10"/>
        <v>7.6838235294117645</v>
      </c>
      <c r="S54" s="14">
        <f>VLOOKUP(A:A,[1]TDSheet!$A:$T,20,0)</f>
        <v>31.8</v>
      </c>
      <c r="T54" s="14">
        <f>VLOOKUP(A:A,[1]TDSheet!$A:$O,15,0)</f>
        <v>32.200000000000003</v>
      </c>
      <c r="U54" s="14">
        <f>VLOOKUP(A:A,[3]TDSheet!$A:$D,4,0)</f>
        <v>31</v>
      </c>
      <c r="V54" s="14"/>
      <c r="W54" s="14">
        <f>VLOOKUP(A:A,[1]TDSheet!$A:$W,23,0)</f>
        <v>84</v>
      </c>
      <c r="X54" s="14">
        <f>VLOOKUP(A:A,[1]TDSheet!$A:$X,24,0)</f>
        <v>12</v>
      </c>
      <c r="Y54" s="14">
        <f t="shared" si="11"/>
        <v>0</v>
      </c>
      <c r="Z54" s="14">
        <f>VLOOKUP(A:A,[1]TDSheet!$A:$Z,26,0)</f>
        <v>0</v>
      </c>
      <c r="AA54" s="14">
        <f>Y54/8</f>
        <v>0</v>
      </c>
      <c r="AB54" s="18">
        <f>VLOOKUP(A:A,[1]TDSheet!$A:$AB,28,0)</f>
        <v>0.7</v>
      </c>
      <c r="AC54" s="14">
        <f t="shared" si="12"/>
        <v>0</v>
      </c>
      <c r="AD54" s="14"/>
      <c r="AE54" s="14"/>
    </row>
    <row r="55" spans="1:31" s="1" customFormat="1" ht="11.1" customHeight="1" outlineLevel="1" x14ac:dyDescent="0.2">
      <c r="A55" s="7" t="s">
        <v>31</v>
      </c>
      <c r="B55" s="7" t="s">
        <v>9</v>
      </c>
      <c r="C55" s="8">
        <v>1359</v>
      </c>
      <c r="D55" s="8">
        <v>4207</v>
      </c>
      <c r="E55" s="8">
        <v>1369</v>
      </c>
      <c r="F55" s="8">
        <v>1632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1352</v>
      </c>
      <c r="J55" s="14">
        <f t="shared" si="7"/>
        <v>17</v>
      </c>
      <c r="K55" s="14">
        <f>VLOOKUP(A:A,[1]TDSheet!$A:$P,16,0)</f>
        <v>670</v>
      </c>
      <c r="L55" s="14"/>
      <c r="M55" s="14"/>
      <c r="N55" s="14"/>
      <c r="O55" s="14">
        <f t="shared" si="8"/>
        <v>273.8</v>
      </c>
      <c r="P55" s="16">
        <v>860</v>
      </c>
      <c r="Q55" s="17">
        <f t="shared" si="9"/>
        <v>11.548575602629656</v>
      </c>
      <c r="R55" s="14">
        <f t="shared" si="10"/>
        <v>5.960555149744339</v>
      </c>
      <c r="S55" s="14">
        <f>VLOOKUP(A:A,[1]TDSheet!$A:$T,20,0)</f>
        <v>305.39999999999998</v>
      </c>
      <c r="T55" s="14">
        <f>VLOOKUP(A:A,[1]TDSheet!$A:$O,15,0)</f>
        <v>285.39999999999998</v>
      </c>
      <c r="U55" s="14">
        <f>VLOOKUP(A:A,[3]TDSheet!$A:$D,4,0)</f>
        <v>371</v>
      </c>
      <c r="V55" s="14"/>
      <c r="W55" s="14">
        <f>VLOOKUP(A:A,[1]TDSheet!$A:$W,23,0)</f>
        <v>84</v>
      </c>
      <c r="X55" s="14">
        <f>VLOOKUP(A:A,[1]TDSheet!$A:$X,24,0)</f>
        <v>12</v>
      </c>
      <c r="Y55" s="14">
        <f t="shared" si="11"/>
        <v>860</v>
      </c>
      <c r="Z55" s="14">
        <f>VLOOKUP(A:A,[1]TDSheet!$A:$Z,26,0)</f>
        <v>0</v>
      </c>
      <c r="AA55" s="14">
        <f>Y55/8</f>
        <v>107.5</v>
      </c>
      <c r="AB55" s="18">
        <f>VLOOKUP(A:A,[1]TDSheet!$A:$AB,28,0)</f>
        <v>0.7</v>
      </c>
      <c r="AC55" s="14">
        <f t="shared" si="12"/>
        <v>602</v>
      </c>
      <c r="AD55" s="14"/>
      <c r="AE55" s="14"/>
    </row>
    <row r="56" spans="1:31" s="1" customFormat="1" ht="21.95" customHeight="1" outlineLevel="1" x14ac:dyDescent="0.2">
      <c r="A56" s="7" t="s">
        <v>32</v>
      </c>
      <c r="B56" s="7" t="s">
        <v>9</v>
      </c>
      <c r="C56" s="8">
        <v>771</v>
      </c>
      <c r="D56" s="8">
        <v>1291</v>
      </c>
      <c r="E56" s="19">
        <v>610</v>
      </c>
      <c r="F56" s="20">
        <v>858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180</v>
      </c>
      <c r="J56" s="14">
        <f t="shared" si="7"/>
        <v>430</v>
      </c>
      <c r="K56" s="14">
        <f>VLOOKUP(A:A,[1]TDSheet!$A:$P,16,0)</f>
        <v>192</v>
      </c>
      <c r="L56" s="14"/>
      <c r="M56" s="14"/>
      <c r="N56" s="14"/>
      <c r="O56" s="14">
        <f t="shared" si="8"/>
        <v>122</v>
      </c>
      <c r="P56" s="16">
        <v>380</v>
      </c>
      <c r="Q56" s="17">
        <f t="shared" si="9"/>
        <v>11.721311475409836</v>
      </c>
      <c r="R56" s="14">
        <f t="shared" si="10"/>
        <v>7.0327868852459012</v>
      </c>
      <c r="S56" s="14">
        <f>VLOOKUP(A:A,[1]TDSheet!$A:$T,20,0)</f>
        <v>147.6</v>
      </c>
      <c r="T56" s="14">
        <f>VLOOKUP(A:A,[1]TDSheet!$A:$O,15,0)</f>
        <v>122.2</v>
      </c>
      <c r="U56" s="14">
        <f>VLOOKUP(A:A,[3]TDSheet!$A:$D,4,0)</f>
        <v>48</v>
      </c>
      <c r="V56" s="14"/>
      <c r="W56" s="14">
        <f>VLOOKUP(A:A,[1]TDSheet!$A:$W,23,0)</f>
        <v>84</v>
      </c>
      <c r="X56" s="14">
        <f>VLOOKUP(A:A,[1]TDSheet!$A:$X,24,0)</f>
        <v>12</v>
      </c>
      <c r="Y56" s="14">
        <f t="shared" si="11"/>
        <v>380</v>
      </c>
      <c r="Z56" s="14">
        <f>VLOOKUP(A:A,[1]TDSheet!$A:$Z,26,0)</f>
        <v>0</v>
      </c>
      <c r="AA56" s="14">
        <f>Y56/8</f>
        <v>47.5</v>
      </c>
      <c r="AB56" s="18">
        <f>VLOOKUP(A:A,[1]TDSheet!$A:$AB,28,0)</f>
        <v>0.9</v>
      </c>
      <c r="AC56" s="14">
        <f t="shared" si="12"/>
        <v>342</v>
      </c>
      <c r="AD56" s="14"/>
      <c r="AE56" s="14"/>
    </row>
    <row r="57" spans="1:31" s="1" customFormat="1" ht="11.1" customHeight="1" outlineLevel="1" x14ac:dyDescent="0.2">
      <c r="A57" s="7" t="s">
        <v>69</v>
      </c>
      <c r="B57" s="7" t="s">
        <v>8</v>
      </c>
      <c r="C57" s="8">
        <v>460</v>
      </c>
      <c r="D57" s="8">
        <v>735</v>
      </c>
      <c r="E57" s="8">
        <v>485</v>
      </c>
      <c r="F57" s="8">
        <v>685</v>
      </c>
      <c r="G57" s="1">
        <f>VLOOKUP(A:A,[1]TDSheet!$A:$G,7,0)</f>
        <v>1</v>
      </c>
      <c r="H57" s="1">
        <f>VLOOKUP(A:A,[1]TDSheet!$A:$H,8,0)</f>
        <v>90</v>
      </c>
      <c r="I57" s="14">
        <f>VLOOKUP(A:A,[2]TDSheet!$A:$F,6,0)</f>
        <v>500</v>
      </c>
      <c r="J57" s="14">
        <f t="shared" si="7"/>
        <v>-15</v>
      </c>
      <c r="K57" s="14">
        <f>VLOOKUP(A:A,[1]TDSheet!$A:$P,16,0)</f>
        <v>240</v>
      </c>
      <c r="L57" s="14"/>
      <c r="M57" s="14"/>
      <c r="N57" s="14"/>
      <c r="O57" s="14">
        <f t="shared" si="8"/>
        <v>97</v>
      </c>
      <c r="P57" s="16">
        <v>180</v>
      </c>
      <c r="Q57" s="17">
        <f t="shared" si="9"/>
        <v>11.391752577319588</v>
      </c>
      <c r="R57" s="14">
        <f t="shared" si="10"/>
        <v>7.0618556701030926</v>
      </c>
      <c r="S57" s="14">
        <f>VLOOKUP(A:A,[1]TDSheet!$A:$T,20,0)</f>
        <v>111</v>
      </c>
      <c r="T57" s="14">
        <f>VLOOKUP(A:A,[1]TDSheet!$A:$O,15,0)</f>
        <v>109</v>
      </c>
      <c r="U57" s="14">
        <f>VLOOKUP(A:A,[3]TDSheet!$A:$D,4,0)</f>
        <v>100</v>
      </c>
      <c r="V57" s="14"/>
      <c r="W57" s="14">
        <f>VLOOKUP(A:A,[1]TDSheet!$A:$W,23,0)</f>
        <v>144</v>
      </c>
      <c r="X57" s="14">
        <f>VLOOKUP(A:A,[1]TDSheet!$A:$X,24,0)</f>
        <v>12</v>
      </c>
      <c r="Y57" s="14">
        <f t="shared" si="11"/>
        <v>180</v>
      </c>
      <c r="Z57" s="14">
        <f>VLOOKUP(A:A,[1]TDSheet!$A:$Z,26,0)</f>
        <v>0</v>
      </c>
      <c r="AA57" s="14">
        <f>Y57/5</f>
        <v>36</v>
      </c>
      <c r="AB57" s="18">
        <f>VLOOKUP(A:A,[1]TDSheet!$A:$AB,28,0)</f>
        <v>1</v>
      </c>
      <c r="AC57" s="14">
        <f t="shared" si="12"/>
        <v>180</v>
      </c>
      <c r="AD57" s="14"/>
      <c r="AE57" s="14"/>
    </row>
    <row r="58" spans="1:31" s="1" customFormat="1" ht="11.1" customHeight="1" outlineLevel="1" x14ac:dyDescent="0.2">
      <c r="A58" s="7" t="s">
        <v>33</v>
      </c>
      <c r="B58" s="7" t="s">
        <v>9</v>
      </c>
      <c r="C58" s="8">
        <v>812</v>
      </c>
      <c r="D58" s="8">
        <v>258</v>
      </c>
      <c r="E58" s="8">
        <v>586</v>
      </c>
      <c r="F58" s="8">
        <v>465</v>
      </c>
      <c r="G58" s="1">
        <f>VLOOKUP(A:A,[1]TDSheet!$A:$G,7,0)</f>
        <v>1</v>
      </c>
      <c r="H58" s="1">
        <f>VLOOKUP(A:A,[1]TDSheet!$A:$H,8,0)</f>
        <v>120</v>
      </c>
      <c r="I58" s="14">
        <f>VLOOKUP(A:A,[2]TDSheet!$A:$F,6,0)</f>
        <v>595</v>
      </c>
      <c r="J58" s="14">
        <f t="shared" si="7"/>
        <v>-9</v>
      </c>
      <c r="K58" s="14">
        <f>VLOOKUP(A:A,[1]TDSheet!$A:$P,16,0)</f>
        <v>420</v>
      </c>
      <c r="L58" s="14"/>
      <c r="M58" s="14"/>
      <c r="N58" s="14"/>
      <c r="O58" s="14">
        <f t="shared" si="8"/>
        <v>117.2</v>
      </c>
      <c r="P58" s="16">
        <v>480</v>
      </c>
      <c r="Q58" s="17">
        <f t="shared" si="9"/>
        <v>11.646757679180887</v>
      </c>
      <c r="R58" s="14">
        <f t="shared" si="10"/>
        <v>3.9675767918088738</v>
      </c>
      <c r="S58" s="14">
        <f>VLOOKUP(A:A,[1]TDSheet!$A:$T,20,0)</f>
        <v>106.8</v>
      </c>
      <c r="T58" s="14">
        <f>VLOOKUP(A:A,[1]TDSheet!$A:$O,15,0)</f>
        <v>110.2</v>
      </c>
      <c r="U58" s="14">
        <f>VLOOKUP(A:A,[3]TDSheet!$A:$D,4,0)</f>
        <v>175</v>
      </c>
      <c r="V58" s="14"/>
      <c r="W58" s="14">
        <f>VLOOKUP(A:A,[1]TDSheet!$A:$W,23,0)</f>
        <v>84</v>
      </c>
      <c r="X58" s="14">
        <f>VLOOKUP(A:A,[1]TDSheet!$A:$X,24,0)</f>
        <v>12</v>
      </c>
      <c r="Y58" s="14">
        <f t="shared" si="11"/>
        <v>480</v>
      </c>
      <c r="Z58" s="14">
        <f>VLOOKUP(A:A,[1]TDSheet!$A:$Z,26,0)</f>
        <v>0</v>
      </c>
      <c r="AA58" s="14">
        <f>Y58/5</f>
        <v>96</v>
      </c>
      <c r="AB58" s="18">
        <f>VLOOKUP(A:A,[1]TDSheet!$A:$AB,28,0)</f>
        <v>1</v>
      </c>
      <c r="AC58" s="14">
        <f t="shared" si="12"/>
        <v>480</v>
      </c>
      <c r="AD58" s="14"/>
      <c r="AE58" s="14"/>
    </row>
    <row r="59" spans="1:31" s="1" customFormat="1" ht="11.1" customHeight="1" outlineLevel="1" x14ac:dyDescent="0.2">
      <c r="A59" s="7" t="s">
        <v>70</v>
      </c>
      <c r="B59" s="7" t="s">
        <v>9</v>
      </c>
      <c r="C59" s="8">
        <v>100</v>
      </c>
      <c r="D59" s="8">
        <v>96</v>
      </c>
      <c r="E59" s="8">
        <v>34</v>
      </c>
      <c r="F59" s="8">
        <v>156</v>
      </c>
      <c r="G59" s="1">
        <f>VLOOKUP(A:A,[1]TDSheet!$A:$G,7,0)</f>
        <v>1</v>
      </c>
      <c r="H59" s="1" t="e">
        <f>VLOOKUP(A:A,[1]TDSheet!$A:$H,8,0)</f>
        <v>#N/A</v>
      </c>
      <c r="I59" s="14">
        <f>VLOOKUP(A:A,[2]TDSheet!$A:$F,6,0)</f>
        <v>37</v>
      </c>
      <c r="J59" s="14">
        <f t="shared" si="7"/>
        <v>-3</v>
      </c>
      <c r="K59" s="14">
        <f>VLOOKUP(A:A,[1]TDSheet!$A:$P,16,0)</f>
        <v>0</v>
      </c>
      <c r="L59" s="14"/>
      <c r="M59" s="14"/>
      <c r="N59" s="14"/>
      <c r="O59" s="14">
        <f t="shared" si="8"/>
        <v>6.8</v>
      </c>
      <c r="P59" s="16"/>
      <c r="Q59" s="17">
        <f t="shared" si="9"/>
        <v>22.941176470588236</v>
      </c>
      <c r="R59" s="14">
        <f t="shared" si="10"/>
        <v>22.941176470588236</v>
      </c>
      <c r="S59" s="14">
        <f>VLOOKUP(A:A,[1]TDSheet!$A:$T,20,0)</f>
        <v>20</v>
      </c>
      <c r="T59" s="14">
        <f>VLOOKUP(A:A,[1]TDSheet!$A:$O,15,0)</f>
        <v>13.2</v>
      </c>
      <c r="U59" s="14">
        <f>VLOOKUP(A:A,[3]TDSheet!$A:$D,4,0)</f>
        <v>22</v>
      </c>
      <c r="V59" s="14"/>
      <c r="W59" s="14">
        <f>VLOOKUP(A:A,[1]TDSheet!$A:$W,23,0)</f>
        <v>84</v>
      </c>
      <c r="X59" s="14">
        <f>VLOOKUP(A:A,[1]TDSheet!$A:$X,24,0)</f>
        <v>12</v>
      </c>
      <c r="Y59" s="14">
        <f t="shared" si="11"/>
        <v>0</v>
      </c>
      <c r="Z59" s="14">
        <f>VLOOKUP(A:A,[1]TDSheet!$A:$Z,26,0)</f>
        <v>0</v>
      </c>
      <c r="AA59" s="14">
        <f>Y59/8</f>
        <v>0</v>
      </c>
      <c r="AB59" s="18">
        <f>VLOOKUP(A:A,[1]TDSheet!$A:$AB,28,0)</f>
        <v>0.8</v>
      </c>
      <c r="AC59" s="14">
        <f t="shared" si="12"/>
        <v>0</v>
      </c>
      <c r="AD59" s="14"/>
      <c r="AE59" s="14"/>
    </row>
    <row r="60" spans="1:31" s="1" customFormat="1" ht="11.1" customHeight="1" outlineLevel="1" x14ac:dyDescent="0.2">
      <c r="A60" s="7" t="s">
        <v>71</v>
      </c>
      <c r="B60" s="7" t="s">
        <v>9</v>
      </c>
      <c r="C60" s="8">
        <v>305</v>
      </c>
      <c r="D60" s="8">
        <v>8</v>
      </c>
      <c r="E60" s="8">
        <v>107</v>
      </c>
      <c r="F60" s="8">
        <v>200</v>
      </c>
      <c r="G60" s="1" t="str">
        <f>VLOOKUP(A:A,[1]TDSheet!$A:$G,7,0)</f>
        <v>ноа</v>
      </c>
      <c r="H60" s="1" t="e">
        <f>VLOOKUP(A:A,[1]TDSheet!$A:$H,8,0)</f>
        <v>#N/A</v>
      </c>
      <c r="I60" s="14">
        <f>VLOOKUP(A:A,[2]TDSheet!$A:$F,6,0)</f>
        <v>103</v>
      </c>
      <c r="J60" s="14">
        <f t="shared" si="7"/>
        <v>4</v>
      </c>
      <c r="K60" s="14">
        <f>VLOOKUP(A:A,[1]TDSheet!$A:$P,16,0)</f>
        <v>0</v>
      </c>
      <c r="L60" s="14"/>
      <c r="M60" s="14"/>
      <c r="N60" s="14"/>
      <c r="O60" s="14">
        <f t="shared" si="8"/>
        <v>21.4</v>
      </c>
      <c r="P60" s="16"/>
      <c r="Q60" s="17">
        <f t="shared" si="9"/>
        <v>9.3457943925233646</v>
      </c>
      <c r="R60" s="14">
        <f t="shared" si="10"/>
        <v>9.3457943925233646</v>
      </c>
      <c r="S60" s="14">
        <f>VLOOKUP(A:A,[1]TDSheet!$A:$T,20,0)</f>
        <v>14.4</v>
      </c>
      <c r="T60" s="14">
        <f>VLOOKUP(A:A,[1]TDSheet!$A:$O,15,0)</f>
        <v>20.8</v>
      </c>
      <c r="U60" s="14">
        <f>VLOOKUP(A:A,[3]TDSheet!$A:$D,4,0)</f>
        <v>28</v>
      </c>
      <c r="V60" s="14"/>
      <c r="W60" s="14">
        <f>VLOOKUP(A:A,[1]TDSheet!$A:$W,23,0)</f>
        <v>84</v>
      </c>
      <c r="X60" s="14">
        <f>VLOOKUP(A:A,[1]TDSheet!$A:$X,24,0)</f>
        <v>12</v>
      </c>
      <c r="Y60" s="14">
        <f t="shared" si="11"/>
        <v>0</v>
      </c>
      <c r="Z60" s="14" t="str">
        <f>VLOOKUP(A:A,[1]TDSheet!$A:$Z,26,0)</f>
        <v>увел</v>
      </c>
      <c r="AA60" s="14">
        <f>Y60/16</f>
        <v>0</v>
      </c>
      <c r="AB60" s="18">
        <f>VLOOKUP(A:A,[1]TDSheet!$A:$AB,28,0)</f>
        <v>0.4</v>
      </c>
      <c r="AC60" s="14">
        <f t="shared" si="12"/>
        <v>0</v>
      </c>
      <c r="AD60" s="14"/>
      <c r="AE60" s="14"/>
    </row>
    <row r="61" spans="1:31" s="1" customFormat="1" ht="11.1" customHeight="1" outlineLevel="1" x14ac:dyDescent="0.2">
      <c r="A61" s="7" t="s">
        <v>72</v>
      </c>
      <c r="B61" s="7" t="s">
        <v>9</v>
      </c>
      <c r="C61" s="8">
        <v>285</v>
      </c>
      <c r="D61" s="8">
        <v>4</v>
      </c>
      <c r="E61" s="8">
        <v>18</v>
      </c>
      <c r="F61" s="8">
        <v>91</v>
      </c>
      <c r="G61" s="1" t="str">
        <f>VLOOKUP(A:A,[1]TDSheet!$A:$G,7,0)</f>
        <v>нов</v>
      </c>
      <c r="H61" s="1" t="e">
        <f>VLOOKUP(A:A,[1]TDSheet!$A:$H,8,0)</f>
        <v>#N/A</v>
      </c>
      <c r="I61" s="14">
        <f>VLOOKUP(A:A,[2]TDSheet!$A:$F,6,0)</f>
        <v>22</v>
      </c>
      <c r="J61" s="14">
        <f t="shared" si="7"/>
        <v>-4</v>
      </c>
      <c r="K61" s="14">
        <f>VLOOKUP(A:A,[1]TDSheet!$A:$P,16,0)</f>
        <v>0</v>
      </c>
      <c r="L61" s="14"/>
      <c r="M61" s="14"/>
      <c r="N61" s="14"/>
      <c r="O61" s="14">
        <f t="shared" si="8"/>
        <v>3.6</v>
      </c>
      <c r="P61" s="16"/>
      <c r="Q61" s="17">
        <f t="shared" si="9"/>
        <v>25.277777777777779</v>
      </c>
      <c r="R61" s="14">
        <f t="shared" si="10"/>
        <v>25.277777777777779</v>
      </c>
      <c r="S61" s="14">
        <f>VLOOKUP(A:A,[1]TDSheet!$A:$T,20,0)</f>
        <v>13</v>
      </c>
      <c r="T61" s="14">
        <f>VLOOKUP(A:A,[1]TDSheet!$A:$O,15,0)</f>
        <v>2.2000000000000002</v>
      </c>
      <c r="U61" s="14">
        <f>VLOOKUP(A:A,[3]TDSheet!$A:$D,4,0)</f>
        <v>9</v>
      </c>
      <c r="V61" s="14"/>
      <c r="W61" s="14">
        <f>VLOOKUP(A:A,[1]TDSheet!$A:$W,23,0)</f>
        <v>234</v>
      </c>
      <c r="X61" s="14">
        <f>VLOOKUP(A:A,[1]TDSheet!$A:$X,24,0)</f>
        <v>18</v>
      </c>
      <c r="Y61" s="14">
        <f t="shared" si="11"/>
        <v>0</v>
      </c>
      <c r="Z61" s="14" t="str">
        <f>VLOOKUP(A:A,[1]TDSheet!$A:$Z,26,0)</f>
        <v>увел</v>
      </c>
      <c r="AA61" s="14">
        <f>Y61/9</f>
        <v>0</v>
      </c>
      <c r="AB61" s="18">
        <f>VLOOKUP(A:A,[1]TDSheet!$A:$AB,28,0)</f>
        <v>0.3</v>
      </c>
      <c r="AC61" s="14">
        <f t="shared" si="12"/>
        <v>0</v>
      </c>
      <c r="AD61" s="14"/>
      <c r="AE61" s="14"/>
    </row>
    <row r="62" spans="1:31" s="1" customFormat="1" ht="11.1" customHeight="1" outlineLevel="1" x14ac:dyDescent="0.2">
      <c r="A62" s="7" t="s">
        <v>73</v>
      </c>
      <c r="B62" s="7" t="s">
        <v>8</v>
      </c>
      <c r="C62" s="8">
        <v>33.299999999999997</v>
      </c>
      <c r="D62" s="8">
        <v>525.4</v>
      </c>
      <c r="E62" s="8">
        <v>222</v>
      </c>
      <c r="F62" s="8">
        <v>329.3</v>
      </c>
      <c r="G62" s="1" t="str">
        <f>VLOOKUP(A:A,[1]TDSheet!$A:$G,7,0)</f>
        <v>рот</v>
      </c>
      <c r="H62" s="1" t="e">
        <f>VLOOKUP(A:A,[1]TDSheet!$A:$H,8,0)</f>
        <v>#N/A</v>
      </c>
      <c r="I62" s="14">
        <f>VLOOKUP(A:A,[2]TDSheet!$A:$F,6,0)</f>
        <v>222.001</v>
      </c>
      <c r="J62" s="14">
        <f t="shared" si="7"/>
        <v>-1.0000000000047748E-3</v>
      </c>
      <c r="K62" s="14">
        <f>VLOOKUP(A:A,[1]TDSheet!$A:$P,16,0)</f>
        <v>0</v>
      </c>
      <c r="L62" s="14"/>
      <c r="M62" s="14"/>
      <c r="N62" s="14"/>
      <c r="O62" s="14">
        <f t="shared" si="8"/>
        <v>44.4</v>
      </c>
      <c r="P62" s="16">
        <v>155</v>
      </c>
      <c r="Q62" s="17">
        <f t="shared" si="9"/>
        <v>10.907657657657658</v>
      </c>
      <c r="R62" s="14">
        <f t="shared" si="10"/>
        <v>7.416666666666667</v>
      </c>
      <c r="S62" s="14">
        <f>VLOOKUP(A:A,[1]TDSheet!$A:$T,20,0)</f>
        <v>58.46</v>
      </c>
      <c r="T62" s="14">
        <f>VLOOKUP(A:A,[1]TDSheet!$A:$O,15,0)</f>
        <v>38.480000000000004</v>
      </c>
      <c r="U62" s="14">
        <f>VLOOKUP(A:A,[3]TDSheet!$A:$D,4,0)</f>
        <v>40.700000000000003</v>
      </c>
      <c r="V62" s="14"/>
      <c r="W62" s="14">
        <f>VLOOKUP(A:A,[1]TDSheet!$A:$W,23,0)</f>
        <v>126</v>
      </c>
      <c r="X62" s="14">
        <f>VLOOKUP(A:A,[1]TDSheet!$A:$X,24,0)</f>
        <v>14</v>
      </c>
      <c r="Y62" s="14">
        <f t="shared" si="11"/>
        <v>155</v>
      </c>
      <c r="Z62" s="14" t="e">
        <f>VLOOKUP(A:A,[1]TDSheet!$A:$Z,26,0)</f>
        <v>#N/A</v>
      </c>
      <c r="AA62" s="14">
        <f>Y62/3.7</f>
        <v>41.891891891891888</v>
      </c>
      <c r="AB62" s="18">
        <f>VLOOKUP(A:A,[1]TDSheet!$A:$AB,28,0)</f>
        <v>1</v>
      </c>
      <c r="AC62" s="14">
        <f t="shared" si="12"/>
        <v>155</v>
      </c>
      <c r="AD62" s="14"/>
      <c r="AE62" s="14"/>
    </row>
    <row r="63" spans="1:31" s="1" customFormat="1" ht="11.1" customHeight="1" outlineLevel="1" x14ac:dyDescent="0.2">
      <c r="A63" s="24" t="s">
        <v>74</v>
      </c>
      <c r="B63" s="7" t="s">
        <v>9</v>
      </c>
      <c r="C63" s="8">
        <v>255</v>
      </c>
      <c r="D63" s="8">
        <v>10</v>
      </c>
      <c r="E63" s="8">
        <v>4</v>
      </c>
      <c r="F63" s="8">
        <v>242</v>
      </c>
      <c r="G63" s="1">
        <f>VLOOKUP(A:A,[1]TDSheet!$A:$G,7,0)</f>
        <v>0</v>
      </c>
      <c r="H63" s="1">
        <f>VLOOKUP(A:A,[1]TDSheet!$A:$H,8,0)</f>
        <v>0</v>
      </c>
      <c r="I63" s="14">
        <f>VLOOKUP(A:A,[2]TDSheet!$A:$F,6,0)</f>
        <v>8</v>
      </c>
      <c r="J63" s="14">
        <f t="shared" si="7"/>
        <v>-4</v>
      </c>
      <c r="K63" s="14">
        <f>VLOOKUP(A:A,[1]TDSheet!$A:$P,16,0)</f>
        <v>0</v>
      </c>
      <c r="L63" s="14"/>
      <c r="M63" s="14"/>
      <c r="N63" s="14"/>
      <c r="O63" s="14">
        <f t="shared" si="8"/>
        <v>0.8</v>
      </c>
      <c r="P63" s="16"/>
      <c r="Q63" s="17">
        <f t="shared" si="9"/>
        <v>302.5</v>
      </c>
      <c r="R63" s="14">
        <f t="shared" si="10"/>
        <v>302.5</v>
      </c>
      <c r="S63" s="14">
        <f>VLOOKUP(A:A,[1]TDSheet!$A:$T,20,0)</f>
        <v>6.6</v>
      </c>
      <c r="T63" s="14">
        <f>VLOOKUP(A:A,[1]TDSheet!$A:$O,15,0)</f>
        <v>1.6</v>
      </c>
      <c r="U63" s="14">
        <v>0</v>
      </c>
      <c r="V63" s="14"/>
      <c r="W63" s="14">
        <f>VLOOKUP(A:A,[1]TDSheet!$A:$W,23,0)</f>
        <v>0</v>
      </c>
      <c r="X63" s="14">
        <f>VLOOKUP(A:A,[1]TDSheet!$A:$X,24,0)</f>
        <v>0</v>
      </c>
      <c r="Y63" s="14">
        <f t="shared" si="11"/>
        <v>0</v>
      </c>
      <c r="Z63" s="23" t="str">
        <f>VLOOKUP(A:A,[1]TDSheet!$A:$Z,26,0)</f>
        <v>увел</v>
      </c>
      <c r="AA63" s="14">
        <v>0</v>
      </c>
      <c r="AB63" s="18">
        <f>VLOOKUP(A:A,[1]TDSheet!$A:$AB,28,0)</f>
        <v>0</v>
      </c>
      <c r="AC63" s="14">
        <f t="shared" si="12"/>
        <v>0</v>
      </c>
      <c r="AD63" s="14"/>
      <c r="AE63" s="14"/>
    </row>
    <row r="64" spans="1:31" s="1" customFormat="1" ht="11.1" customHeight="1" outlineLevel="1" x14ac:dyDescent="0.2">
      <c r="A64" s="7" t="s">
        <v>75</v>
      </c>
      <c r="B64" s="7" t="s">
        <v>9</v>
      </c>
      <c r="C64" s="8">
        <v>47</v>
      </c>
      <c r="D64" s="8">
        <v>2</v>
      </c>
      <c r="E64" s="8">
        <v>3</v>
      </c>
      <c r="F64" s="8">
        <v>35</v>
      </c>
      <c r="G64" s="1" t="str">
        <f>VLOOKUP(A:A,[1]TDSheet!$A:$G,7,0)</f>
        <v>в30,05</v>
      </c>
      <c r="H64" s="1" t="e">
        <f>VLOOKUP(A:A,[1]TDSheet!$A:$H,8,0)</f>
        <v>#N/A</v>
      </c>
      <c r="I64" s="14">
        <f>VLOOKUP(A:A,[2]TDSheet!$A:$F,6,0)</f>
        <v>4</v>
      </c>
      <c r="J64" s="14">
        <f t="shared" si="7"/>
        <v>-1</v>
      </c>
      <c r="K64" s="14">
        <f>VLOOKUP(A:A,[1]TDSheet!$A:$P,16,0)</f>
        <v>0</v>
      </c>
      <c r="L64" s="14"/>
      <c r="M64" s="14"/>
      <c r="N64" s="14"/>
      <c r="O64" s="14">
        <f t="shared" si="8"/>
        <v>0.6</v>
      </c>
      <c r="P64" s="16"/>
      <c r="Q64" s="17">
        <f t="shared" si="9"/>
        <v>58.333333333333336</v>
      </c>
      <c r="R64" s="14">
        <f t="shared" si="10"/>
        <v>58.333333333333336</v>
      </c>
      <c r="S64" s="14">
        <f>VLOOKUP(A:A,[1]TDSheet!$A:$T,20,0)</f>
        <v>3.8</v>
      </c>
      <c r="T64" s="14">
        <f>VLOOKUP(A:A,[1]TDSheet!$A:$O,15,0)</f>
        <v>1</v>
      </c>
      <c r="U64" s="14">
        <f>VLOOKUP(A:A,[3]TDSheet!$A:$D,4,0)</f>
        <v>3</v>
      </c>
      <c r="V64" s="14"/>
      <c r="W64" s="14">
        <f>VLOOKUP(A:A,[1]TDSheet!$A:$W,23,0)</f>
        <v>234</v>
      </c>
      <c r="X64" s="14">
        <f>VLOOKUP(A:A,[1]TDSheet!$A:$X,24,0)</f>
        <v>18</v>
      </c>
      <c r="Y64" s="14">
        <f t="shared" si="11"/>
        <v>0</v>
      </c>
      <c r="Z64" s="23" t="str">
        <f>VLOOKUP(A:A,[1]TDSheet!$A:$Z,26,0)</f>
        <v>вывод</v>
      </c>
      <c r="AA64" s="14">
        <v>0</v>
      </c>
      <c r="AB64" s="18">
        <f>VLOOKUP(A:A,[1]TDSheet!$A:$AB,28,0)</f>
        <v>0</v>
      </c>
      <c r="AC64" s="14">
        <f t="shared" si="12"/>
        <v>0</v>
      </c>
      <c r="AD64" s="14"/>
      <c r="AE64" s="14"/>
    </row>
    <row r="65" spans="1:31" s="1" customFormat="1" ht="11.1" customHeight="1" outlineLevel="1" x14ac:dyDescent="0.2">
      <c r="A65" s="7" t="s">
        <v>76</v>
      </c>
      <c r="B65" s="7" t="s">
        <v>8</v>
      </c>
      <c r="C65" s="8">
        <v>99.9</v>
      </c>
      <c r="D65" s="8">
        <v>7.4</v>
      </c>
      <c r="E65" s="8">
        <v>74.001000000000005</v>
      </c>
      <c r="F65" s="8">
        <v>29.599</v>
      </c>
      <c r="G65" s="1" t="str">
        <f>VLOOKUP(A:A,[1]TDSheet!$A:$G,7,0)</f>
        <v>рот3</v>
      </c>
      <c r="H65" s="1" t="e">
        <f>VLOOKUP(A:A,[1]TDSheet!$A:$H,8,0)</f>
        <v>#N/A</v>
      </c>
      <c r="I65" s="14">
        <f>VLOOKUP(A:A,[2]TDSheet!$A:$F,6,0)</f>
        <v>77.701999999999998</v>
      </c>
      <c r="J65" s="14">
        <f t="shared" si="7"/>
        <v>-3.7009999999999934</v>
      </c>
      <c r="K65" s="14">
        <f>VLOOKUP(A:A,[1]TDSheet!$A:$P,16,0)</f>
        <v>0</v>
      </c>
      <c r="L65" s="14"/>
      <c r="M65" s="14"/>
      <c r="N65" s="14"/>
      <c r="O65" s="14">
        <f t="shared" si="8"/>
        <v>14.8002</v>
      </c>
      <c r="P65" s="16">
        <v>155</v>
      </c>
      <c r="Q65" s="17">
        <f t="shared" si="9"/>
        <v>12.472736854907366</v>
      </c>
      <c r="R65" s="14">
        <f t="shared" si="10"/>
        <v>1.9999054066836934</v>
      </c>
      <c r="S65" s="14">
        <f>VLOOKUP(A:A,[1]TDSheet!$A:$T,20,0)</f>
        <v>0</v>
      </c>
      <c r="T65" s="14">
        <f>VLOOKUP(A:A,[1]TDSheet!$A:$O,15,0)</f>
        <v>0.74</v>
      </c>
      <c r="U65" s="14">
        <f>VLOOKUP(A:A,[3]TDSheet!$A:$D,4,0)</f>
        <v>3.7010000000000001</v>
      </c>
      <c r="V65" s="14"/>
      <c r="W65" s="21">
        <v>126</v>
      </c>
      <c r="X65" s="21">
        <v>14</v>
      </c>
      <c r="Y65" s="14">
        <f t="shared" si="11"/>
        <v>155</v>
      </c>
      <c r="Z65" s="14" t="str">
        <f>VLOOKUP(A:A,[1]TDSheet!$A:$Z,26,0)</f>
        <v>увел</v>
      </c>
      <c r="AA65" s="14">
        <f>Y65/3.7</f>
        <v>41.891891891891888</v>
      </c>
      <c r="AB65" s="18">
        <f>VLOOKUP(A:A,[1]TDSheet!$A:$AB,28,0)</f>
        <v>1</v>
      </c>
      <c r="AC65" s="14">
        <f>Y65*AB65</f>
        <v>155</v>
      </c>
      <c r="AD65" s="14"/>
      <c r="AE65" s="14"/>
    </row>
    <row r="66" spans="1:31" s="1" customFormat="1" ht="11.1" customHeight="1" outlineLevel="1" x14ac:dyDescent="0.2">
      <c r="A66" s="7" t="s">
        <v>77</v>
      </c>
      <c r="B66" s="7" t="s">
        <v>9</v>
      </c>
      <c r="C66" s="8">
        <v>7</v>
      </c>
      <c r="D66" s="8">
        <v>10</v>
      </c>
      <c r="E66" s="8">
        <v>0</v>
      </c>
      <c r="F66" s="8">
        <v>4</v>
      </c>
      <c r="G66" s="1">
        <f>VLOOKUP(A:A,[1]TDSheet!$A:$G,7,0)</f>
        <v>0</v>
      </c>
      <c r="H66" s="1">
        <f>VLOOKUP(A:A,[1]TDSheet!$A:$H,8,0)</f>
        <v>0</v>
      </c>
      <c r="I66" s="14">
        <f>VLOOKUP(A:A,[2]TDSheet!$A:$F,6,0)</f>
        <v>3</v>
      </c>
      <c r="J66" s="14">
        <f t="shared" si="7"/>
        <v>-3</v>
      </c>
      <c r="K66" s="14">
        <f>VLOOKUP(A:A,[1]TDSheet!$A:$P,16,0)</f>
        <v>0</v>
      </c>
      <c r="L66" s="14"/>
      <c r="M66" s="14"/>
      <c r="N66" s="14"/>
      <c r="O66" s="14">
        <f t="shared" si="8"/>
        <v>0</v>
      </c>
      <c r="P66" s="16"/>
      <c r="Q66" s="17" t="e">
        <f t="shared" si="9"/>
        <v>#DIV/0!</v>
      </c>
      <c r="R66" s="14" t="e">
        <f t="shared" si="10"/>
        <v>#DIV/0!</v>
      </c>
      <c r="S66" s="14">
        <f>VLOOKUP(A:A,[1]TDSheet!$A:$T,20,0)</f>
        <v>0</v>
      </c>
      <c r="T66" s="14">
        <f>VLOOKUP(A:A,[1]TDSheet!$A:$O,15,0)</f>
        <v>0.6</v>
      </c>
      <c r="U66" s="14">
        <v>0</v>
      </c>
      <c r="V66" s="14"/>
      <c r="W66" s="14">
        <f>VLOOKUP(A:A,[1]TDSheet!$A:$W,23,0)</f>
        <v>0</v>
      </c>
      <c r="X66" s="14">
        <f>VLOOKUP(A:A,[1]TDSheet!$A:$X,24,0)</f>
        <v>0</v>
      </c>
      <c r="Y66" s="14">
        <f t="shared" si="11"/>
        <v>0</v>
      </c>
      <c r="Z66" s="23" t="str">
        <f>VLOOKUP(A:A,[1]TDSheet!$A:$Z,26,0)</f>
        <v>увел</v>
      </c>
      <c r="AA66" s="14">
        <v>0</v>
      </c>
      <c r="AB66" s="18">
        <f>VLOOKUP(A:A,[1]TDSheet!$A:$AB,28,0)</f>
        <v>0</v>
      </c>
      <c r="AC66" s="14">
        <f t="shared" si="12"/>
        <v>0</v>
      </c>
      <c r="AD66" s="14"/>
      <c r="AE66" s="14"/>
    </row>
    <row r="67" spans="1:31" s="1" customFormat="1" ht="11.1" customHeight="1" outlineLevel="1" x14ac:dyDescent="0.2">
      <c r="A67" s="7" t="s">
        <v>78</v>
      </c>
      <c r="B67" s="7" t="s">
        <v>9</v>
      </c>
      <c r="C67" s="8">
        <v>7.6</v>
      </c>
      <c r="D67" s="8">
        <v>5.4</v>
      </c>
      <c r="E67" s="8">
        <v>2</v>
      </c>
      <c r="F67" s="8">
        <v>11</v>
      </c>
      <c r="G67" s="1" t="str">
        <f>VLOOKUP(A:A,[1]TDSheet!$A:$G,7,0)</f>
        <v>в30,05</v>
      </c>
      <c r="H67" s="1" t="e">
        <f>VLOOKUP(A:A,[1]TDSheet!$A:$H,8,0)</f>
        <v>#N/A</v>
      </c>
      <c r="I67" s="14">
        <f>VLOOKUP(A:A,[2]TDSheet!$A:$F,6,0)</f>
        <v>2</v>
      </c>
      <c r="J67" s="14">
        <f t="shared" si="7"/>
        <v>0</v>
      </c>
      <c r="K67" s="14">
        <f>VLOOKUP(A:A,[1]TDSheet!$A:$P,16,0)</f>
        <v>0</v>
      </c>
      <c r="L67" s="14"/>
      <c r="M67" s="14"/>
      <c r="N67" s="14"/>
      <c r="O67" s="14">
        <f t="shared" si="8"/>
        <v>0.4</v>
      </c>
      <c r="P67" s="16"/>
      <c r="Q67" s="17">
        <f t="shared" si="9"/>
        <v>27.5</v>
      </c>
      <c r="R67" s="14">
        <f t="shared" si="10"/>
        <v>27.5</v>
      </c>
      <c r="S67" s="14">
        <f>VLOOKUP(A:A,[1]TDSheet!$A:$T,20,0)</f>
        <v>1.6</v>
      </c>
      <c r="T67" s="14">
        <f>VLOOKUP(A:A,[1]TDSheet!$A:$O,15,0)</f>
        <v>0</v>
      </c>
      <c r="U67" s="14">
        <f>VLOOKUP(A:A,[3]TDSheet!$A:$D,4,0)</f>
        <v>1</v>
      </c>
      <c r="V67" s="14"/>
      <c r="W67" s="14">
        <f>VLOOKUP(A:A,[1]TDSheet!$A:$W,23,0)</f>
        <v>0</v>
      </c>
      <c r="X67" s="14">
        <f>VLOOKUP(A:A,[1]TDSheet!$A:$X,24,0)</f>
        <v>0</v>
      </c>
      <c r="Y67" s="14">
        <f t="shared" si="11"/>
        <v>0</v>
      </c>
      <c r="Z67" s="23" t="str">
        <f>VLOOKUP(A:A,[1]TDSheet!$A:$Z,26,0)</f>
        <v>вывод</v>
      </c>
      <c r="AA67" s="14">
        <v>0</v>
      </c>
      <c r="AB67" s="18">
        <f>VLOOKUP(A:A,[1]TDSheet!$A:$AB,28,0)</f>
        <v>0</v>
      </c>
      <c r="AC67" s="14">
        <f t="shared" si="12"/>
        <v>0</v>
      </c>
      <c r="AD67" s="14"/>
      <c r="AE67" s="14"/>
    </row>
    <row r="68" spans="1:31" s="1" customFormat="1" ht="11.1" customHeight="1" outlineLevel="1" x14ac:dyDescent="0.2">
      <c r="A68" s="7" t="s">
        <v>79</v>
      </c>
      <c r="B68" s="7" t="s">
        <v>9</v>
      </c>
      <c r="C68" s="8">
        <v>5</v>
      </c>
      <c r="D68" s="8"/>
      <c r="E68" s="8">
        <v>0</v>
      </c>
      <c r="F68" s="8"/>
      <c r="G68" s="1">
        <f>VLOOKUP(A:A,[1]TDSheet!$A:$G,7,0)</f>
        <v>0</v>
      </c>
      <c r="H68" s="1">
        <f>VLOOKUP(A:A,[1]TDSheet!$A:$H,8,0)</f>
        <v>0</v>
      </c>
      <c r="I68" s="14">
        <v>0</v>
      </c>
      <c r="J68" s="14">
        <f t="shared" si="7"/>
        <v>0</v>
      </c>
      <c r="K68" s="14">
        <f>VLOOKUP(A:A,[1]TDSheet!$A:$P,16,0)</f>
        <v>0</v>
      </c>
      <c r="L68" s="14"/>
      <c r="M68" s="14"/>
      <c r="N68" s="14"/>
      <c r="O68" s="14">
        <f t="shared" si="8"/>
        <v>0</v>
      </c>
      <c r="P68" s="16"/>
      <c r="Q68" s="17" t="e">
        <f t="shared" si="9"/>
        <v>#DIV/0!</v>
      </c>
      <c r="R68" s="14" t="e">
        <f t="shared" si="10"/>
        <v>#DIV/0!</v>
      </c>
      <c r="S68" s="14">
        <f>VLOOKUP(A:A,[1]TDSheet!$A:$T,20,0)</f>
        <v>0</v>
      </c>
      <c r="T68" s="14">
        <f>VLOOKUP(A:A,[1]TDSheet!$A:$O,15,0)</f>
        <v>0</v>
      </c>
      <c r="U68" s="14">
        <v>0</v>
      </c>
      <c r="V68" s="14"/>
      <c r="W68" s="14">
        <f>VLOOKUP(A:A,[1]TDSheet!$A:$W,23,0)</f>
        <v>0</v>
      </c>
      <c r="X68" s="14">
        <f>VLOOKUP(A:A,[1]TDSheet!$A:$X,24,0)</f>
        <v>0</v>
      </c>
      <c r="Y68" s="14">
        <f t="shared" si="11"/>
        <v>0</v>
      </c>
      <c r="Z68" s="14" t="str">
        <f>VLOOKUP(A:A,[1]TDSheet!$A:$Z,26,0)</f>
        <v>увел</v>
      </c>
      <c r="AA68" s="14">
        <v>0</v>
      </c>
      <c r="AB68" s="18">
        <f>VLOOKUP(A:A,[1]TDSheet!$A:$AB,28,0)</f>
        <v>0</v>
      </c>
      <c r="AC68" s="14">
        <f t="shared" si="12"/>
        <v>0</v>
      </c>
      <c r="AD68" s="14"/>
      <c r="AE68" s="14"/>
    </row>
    <row r="69" spans="1:31" s="1" customFormat="1" ht="11.1" customHeight="1" outlineLevel="1" x14ac:dyDescent="0.2">
      <c r="A69" s="7" t="s">
        <v>80</v>
      </c>
      <c r="B69" s="7" t="s">
        <v>8</v>
      </c>
      <c r="C69" s="8">
        <v>39.6</v>
      </c>
      <c r="D69" s="8">
        <v>1.8</v>
      </c>
      <c r="E69" s="8">
        <v>25.2</v>
      </c>
      <c r="F69" s="8">
        <v>16.2</v>
      </c>
      <c r="G69" s="1">
        <f>VLOOKUP(A:A,[1]TDSheet!$A:$G,7,0)</f>
        <v>1</v>
      </c>
      <c r="H69" s="1" t="e">
        <f>VLOOKUP(A:A,[1]TDSheet!$A:$H,8,0)</f>
        <v>#N/A</v>
      </c>
      <c r="I69" s="14">
        <f>VLOOKUP(A:A,[2]TDSheet!$A:$F,6,0)</f>
        <v>25.2</v>
      </c>
      <c r="J69" s="14">
        <f t="shared" si="7"/>
        <v>0</v>
      </c>
      <c r="K69" s="14">
        <f>VLOOKUP(A:A,[1]TDSheet!$A:$P,16,0)</f>
        <v>0</v>
      </c>
      <c r="L69" s="14"/>
      <c r="M69" s="14"/>
      <c r="N69" s="14"/>
      <c r="O69" s="14">
        <f t="shared" si="8"/>
        <v>5.04</v>
      </c>
      <c r="P69" s="16">
        <v>40</v>
      </c>
      <c r="Q69" s="17">
        <f t="shared" si="9"/>
        <v>11.150793650793652</v>
      </c>
      <c r="R69" s="14">
        <f t="shared" si="10"/>
        <v>3.214285714285714</v>
      </c>
      <c r="S69" s="14">
        <f>VLOOKUP(A:A,[1]TDSheet!$A:$T,20,0)</f>
        <v>5.4</v>
      </c>
      <c r="T69" s="14">
        <f>VLOOKUP(A:A,[1]TDSheet!$A:$O,15,0)</f>
        <v>1.08</v>
      </c>
      <c r="U69" s="14">
        <f>VLOOKUP(A:A,[3]TDSheet!$A:$D,4,0)</f>
        <v>7.2</v>
      </c>
      <c r="V69" s="14"/>
      <c r="W69" s="14">
        <f>VLOOKUP(A:A,[1]TDSheet!$A:$W,23,0)</f>
        <v>234</v>
      </c>
      <c r="X69" s="14">
        <f>VLOOKUP(A:A,[1]TDSheet!$A:$X,24,0)</f>
        <v>18</v>
      </c>
      <c r="Y69" s="14">
        <f t="shared" si="11"/>
        <v>40</v>
      </c>
      <c r="Z69" s="14" t="str">
        <f>VLOOKUP(A:A,[1]TDSheet!$A:$Z,26,0)</f>
        <v>увел</v>
      </c>
      <c r="AA69" s="14">
        <f>Y69/2.24</f>
        <v>17.857142857142854</v>
      </c>
      <c r="AB69" s="18">
        <f>VLOOKUP(A:A,[1]TDSheet!$A:$AB,28,0)</f>
        <v>1</v>
      </c>
      <c r="AC69" s="14">
        <f t="shared" si="12"/>
        <v>40</v>
      </c>
      <c r="AD69" s="14"/>
      <c r="AE69" s="14"/>
    </row>
    <row r="70" spans="1:31" s="1" customFormat="1" ht="11.1" customHeight="1" outlineLevel="1" x14ac:dyDescent="0.2">
      <c r="A70" s="7" t="s">
        <v>81</v>
      </c>
      <c r="B70" s="7" t="s">
        <v>8</v>
      </c>
      <c r="C70" s="8">
        <v>264.37</v>
      </c>
      <c r="D70" s="8">
        <v>235.2</v>
      </c>
      <c r="E70" s="8">
        <v>206.07</v>
      </c>
      <c r="F70" s="8">
        <v>271.096</v>
      </c>
      <c r="G70" s="1">
        <f>VLOOKUP(A:A,[1]TDSheet!$A:$G,7,0)</f>
        <v>0</v>
      </c>
      <c r="H70" s="1" t="e">
        <f>VLOOKUP(A:A,[1]TDSheet!$A:$H,8,0)</f>
        <v>#N/A</v>
      </c>
      <c r="I70" s="14">
        <f>VLOOKUP(A:A,[2]TDSheet!$A:$F,6,0)</f>
        <v>218.173</v>
      </c>
      <c r="J70" s="14">
        <f t="shared" si="7"/>
        <v>-12.103000000000009</v>
      </c>
      <c r="K70" s="14">
        <f>VLOOKUP(A:A,[1]TDSheet!$A:$P,16,0)</f>
        <v>108</v>
      </c>
      <c r="L70" s="14"/>
      <c r="M70" s="14"/>
      <c r="N70" s="14"/>
      <c r="O70" s="14">
        <f t="shared" si="8"/>
        <v>41.213999999999999</v>
      </c>
      <c r="P70" s="16">
        <v>95</v>
      </c>
      <c r="Q70" s="17">
        <f t="shared" si="9"/>
        <v>11.503275585965934</v>
      </c>
      <c r="R70" s="14">
        <f t="shared" si="10"/>
        <v>6.5777648371912463</v>
      </c>
      <c r="S70" s="14">
        <f>VLOOKUP(A:A,[1]TDSheet!$A:$T,20,0)</f>
        <v>54.167999999999992</v>
      </c>
      <c r="T70" s="14">
        <f>VLOOKUP(A:A,[1]TDSheet!$A:$O,15,0)</f>
        <v>43.492000000000004</v>
      </c>
      <c r="U70" s="14">
        <f>VLOOKUP(A:A,[3]TDSheet!$A:$D,4,0)</f>
        <v>42.55</v>
      </c>
      <c r="V70" s="14"/>
      <c r="W70" s="14">
        <f>VLOOKUP(A:A,[1]TDSheet!$A:$W,23,0)</f>
        <v>126</v>
      </c>
      <c r="X70" s="14">
        <f>VLOOKUP(A:A,[1]TDSheet!$A:$X,24,0)</f>
        <v>14</v>
      </c>
      <c r="Y70" s="14">
        <f t="shared" si="11"/>
        <v>95</v>
      </c>
      <c r="Z70" s="14" t="e">
        <f>VLOOKUP(A:A,[1]TDSheet!$A:$Z,26,0)</f>
        <v>#N/A</v>
      </c>
      <c r="AA70" s="14">
        <f>Y70/2.24</f>
        <v>42.410714285714285</v>
      </c>
      <c r="AB70" s="18">
        <f>VLOOKUP(A:A,[1]TDSheet!$A:$AB,28,0)</f>
        <v>1</v>
      </c>
      <c r="AC70" s="14">
        <f t="shared" si="12"/>
        <v>95</v>
      </c>
      <c r="AD70" s="14"/>
      <c r="AE70" s="14"/>
    </row>
    <row r="71" spans="1:31" s="1" customFormat="1" ht="11.1" customHeight="1" outlineLevel="1" x14ac:dyDescent="0.2">
      <c r="A71" s="7" t="s">
        <v>82</v>
      </c>
      <c r="B71" s="7" t="s">
        <v>8</v>
      </c>
      <c r="C71" s="8">
        <v>120</v>
      </c>
      <c r="D71" s="8"/>
      <c r="E71" s="8">
        <v>70</v>
      </c>
      <c r="F71" s="8">
        <v>50</v>
      </c>
      <c r="G71" s="1">
        <f>VLOOKUP(A:A,[1]TDSheet!$A:$G,7,0)</f>
        <v>1</v>
      </c>
      <c r="H71" s="1">
        <f>VLOOKUP(A:A,[1]TDSheet!$A:$H,8,0)</f>
        <v>180</v>
      </c>
      <c r="I71" s="14">
        <f>VLOOKUP(A:A,[2]TDSheet!$A:$F,6,0)</f>
        <v>70</v>
      </c>
      <c r="J71" s="14">
        <f t="shared" si="7"/>
        <v>0</v>
      </c>
      <c r="K71" s="14">
        <f>VLOOKUP(A:A,[1]TDSheet!$A:$P,16,0)</f>
        <v>60</v>
      </c>
      <c r="L71" s="14"/>
      <c r="M71" s="14"/>
      <c r="N71" s="14"/>
      <c r="O71" s="14">
        <f t="shared" si="8"/>
        <v>14</v>
      </c>
      <c r="P71" s="16">
        <v>60</v>
      </c>
      <c r="Q71" s="17">
        <f t="shared" si="9"/>
        <v>12.142857142857142</v>
      </c>
      <c r="R71" s="14">
        <f t="shared" si="10"/>
        <v>3.5714285714285716</v>
      </c>
      <c r="S71" s="14">
        <f>VLOOKUP(A:A,[1]TDSheet!$A:$T,20,0)</f>
        <v>13</v>
      </c>
      <c r="T71" s="14">
        <f>VLOOKUP(A:A,[1]TDSheet!$A:$O,15,0)</f>
        <v>14</v>
      </c>
      <c r="U71" s="14">
        <f>VLOOKUP(A:A,[3]TDSheet!$A:$D,4,0)</f>
        <v>30</v>
      </c>
      <c r="V71" s="14"/>
      <c r="W71" s="14">
        <f>VLOOKUP(A:A,[1]TDSheet!$A:$W,23,0)</f>
        <v>144</v>
      </c>
      <c r="X71" s="14">
        <f>VLOOKUP(A:A,[1]TDSheet!$A:$X,24,0)</f>
        <v>12</v>
      </c>
      <c r="Y71" s="14">
        <f t="shared" si="11"/>
        <v>60</v>
      </c>
      <c r="Z71" s="14" t="e">
        <f>VLOOKUP(A:A,[1]TDSheet!$A:$Z,26,0)</f>
        <v>#N/A</v>
      </c>
      <c r="AA71" s="14">
        <f>Y71/5</f>
        <v>12</v>
      </c>
      <c r="AB71" s="18">
        <f>VLOOKUP(A:A,[1]TDSheet!$A:$AB,28,0)</f>
        <v>1</v>
      </c>
      <c r="AC71" s="14">
        <f t="shared" si="12"/>
        <v>60</v>
      </c>
      <c r="AD71" s="14"/>
      <c r="AE71" s="14"/>
    </row>
    <row r="72" spans="1:31" s="1" customFormat="1" ht="11.1" customHeight="1" outlineLevel="1" x14ac:dyDescent="0.2">
      <c r="A72" s="7" t="s">
        <v>83</v>
      </c>
      <c r="B72" s="7" t="s">
        <v>9</v>
      </c>
      <c r="C72" s="8">
        <v>372</v>
      </c>
      <c r="D72" s="8">
        <v>357</v>
      </c>
      <c r="E72" s="8">
        <v>400</v>
      </c>
      <c r="F72" s="8">
        <v>313</v>
      </c>
      <c r="G72" s="1" t="str">
        <f>VLOOKUP(A:A,[1]TDSheet!$A:$G,7,0)</f>
        <v>нов</v>
      </c>
      <c r="H72" s="1" t="e">
        <f>VLOOKUP(A:A,[1]TDSheet!$A:$H,8,0)</f>
        <v>#N/A</v>
      </c>
      <c r="I72" s="14">
        <f>VLOOKUP(A:A,[2]TDSheet!$A:$F,6,0)</f>
        <v>420</v>
      </c>
      <c r="J72" s="14">
        <f t="shared" ref="J72:J83" si="13">E72-I72</f>
        <v>-20</v>
      </c>
      <c r="K72" s="14">
        <f>VLOOKUP(A:A,[1]TDSheet!$A:$P,16,0)</f>
        <v>170</v>
      </c>
      <c r="L72" s="14"/>
      <c r="M72" s="14"/>
      <c r="N72" s="14"/>
      <c r="O72" s="14">
        <f t="shared" ref="O72:O83" si="14">E72/5</f>
        <v>80</v>
      </c>
      <c r="P72" s="16">
        <v>500</v>
      </c>
      <c r="Q72" s="17">
        <f t="shared" ref="Q72:Q83" si="15">(F72+K72+P72)/O72</f>
        <v>12.2875</v>
      </c>
      <c r="R72" s="14">
        <f t="shared" ref="R72:R83" si="16">F72/O72</f>
        <v>3.9125000000000001</v>
      </c>
      <c r="S72" s="14">
        <f>VLOOKUP(A:A,[1]TDSheet!$A:$T,20,0)</f>
        <v>78.2</v>
      </c>
      <c r="T72" s="14">
        <f>VLOOKUP(A:A,[1]TDSheet!$A:$O,15,0)</f>
        <v>65</v>
      </c>
      <c r="U72" s="14">
        <f>VLOOKUP(A:A,[3]TDSheet!$A:$D,4,0)</f>
        <v>99</v>
      </c>
      <c r="V72" s="14"/>
      <c r="W72" s="14">
        <f>VLOOKUP(A:A,[1]TDSheet!$A:$W,23,0)</f>
        <v>70</v>
      </c>
      <c r="X72" s="14">
        <f>VLOOKUP(A:A,[1]TDSheet!$A:$X,24,0)</f>
        <v>14</v>
      </c>
      <c r="Y72" s="14">
        <f t="shared" ref="Y72:Y83" si="17">P72+N72</f>
        <v>500</v>
      </c>
      <c r="Z72" s="14" t="e">
        <f>VLOOKUP(A:A,[1]TDSheet!$A:$Z,26,0)</f>
        <v>#N/A</v>
      </c>
      <c r="AA72" s="14">
        <f>Y72/12</f>
        <v>41.666666666666664</v>
      </c>
      <c r="AB72" s="18">
        <f>VLOOKUP(A:A,[1]TDSheet!$A:$AB,28,0)</f>
        <v>0.25</v>
      </c>
      <c r="AC72" s="14">
        <f t="shared" ref="AC72:AC83" si="18">Y72*AB72</f>
        <v>125</v>
      </c>
      <c r="AD72" s="14"/>
      <c r="AE72" s="14"/>
    </row>
    <row r="73" spans="1:31" s="1" customFormat="1" ht="11.1" customHeight="1" outlineLevel="1" x14ac:dyDescent="0.2">
      <c r="A73" s="7" t="s">
        <v>34</v>
      </c>
      <c r="B73" s="7" t="s">
        <v>9</v>
      </c>
      <c r="C73" s="8">
        <v>1168</v>
      </c>
      <c r="D73" s="8">
        <v>2567</v>
      </c>
      <c r="E73" s="8">
        <v>1346</v>
      </c>
      <c r="F73" s="8">
        <v>2363</v>
      </c>
      <c r="G73" s="1" t="str">
        <f>VLOOKUP(A:A,[1]TDSheet!$A:$G,7,0)</f>
        <v>пуд,яб</v>
      </c>
      <c r="H73" s="1">
        <f>VLOOKUP(A:A,[1]TDSheet!$A:$H,8,0)</f>
        <v>180</v>
      </c>
      <c r="I73" s="14">
        <f>VLOOKUP(A:A,[2]TDSheet!$A:$F,6,0)</f>
        <v>1367</v>
      </c>
      <c r="J73" s="14">
        <f t="shared" si="13"/>
        <v>-21</v>
      </c>
      <c r="K73" s="14">
        <f>VLOOKUP(A:A,[1]TDSheet!$A:$P,16,0)</f>
        <v>840</v>
      </c>
      <c r="L73" s="14"/>
      <c r="M73" s="14"/>
      <c r="N73" s="14">
        <v>600</v>
      </c>
      <c r="O73" s="14">
        <f t="shared" si="14"/>
        <v>269.2</v>
      </c>
      <c r="P73" s="16">
        <v>70</v>
      </c>
      <c r="Q73" s="17">
        <f t="shared" si="15"/>
        <v>12.158246656760774</v>
      </c>
      <c r="R73" s="14">
        <f t="shared" si="16"/>
        <v>8.777860326894503</v>
      </c>
      <c r="S73" s="14">
        <f>VLOOKUP(A:A,[1]TDSheet!$A:$T,20,0)</f>
        <v>303.8</v>
      </c>
      <c r="T73" s="14">
        <f>VLOOKUP(A:A,[1]TDSheet!$A:$O,15,0)</f>
        <v>278.60000000000002</v>
      </c>
      <c r="U73" s="14">
        <f>VLOOKUP(A:A,[3]TDSheet!$A:$D,4,0)</f>
        <v>380</v>
      </c>
      <c r="V73" s="14"/>
      <c r="W73" s="14">
        <f>VLOOKUP(A:A,[1]TDSheet!$A:$W,23,0)</f>
        <v>70</v>
      </c>
      <c r="X73" s="14">
        <f>VLOOKUP(A:A,[1]TDSheet!$A:$X,24,0)</f>
        <v>14</v>
      </c>
      <c r="Y73" s="14">
        <f t="shared" si="17"/>
        <v>670</v>
      </c>
      <c r="Z73" s="14">
        <f>VLOOKUP(A:A,[1]TDSheet!$A:$Z,26,0)</f>
        <v>0</v>
      </c>
      <c r="AA73" s="14">
        <f>Y73/12</f>
        <v>55.833333333333336</v>
      </c>
      <c r="AB73" s="18">
        <f>VLOOKUP(A:A,[1]TDSheet!$A:$AB,28,0)</f>
        <v>0.25</v>
      </c>
      <c r="AC73" s="14">
        <f t="shared" si="18"/>
        <v>167.5</v>
      </c>
      <c r="AD73" s="14"/>
      <c r="AE73" s="14"/>
    </row>
    <row r="74" spans="1:31" s="1" customFormat="1" ht="11.1" customHeight="1" outlineLevel="1" x14ac:dyDescent="0.2">
      <c r="A74" s="7" t="s">
        <v>35</v>
      </c>
      <c r="B74" s="7" t="s">
        <v>9</v>
      </c>
      <c r="C74" s="8">
        <v>509</v>
      </c>
      <c r="D74" s="8">
        <v>733</v>
      </c>
      <c r="E74" s="8">
        <v>470</v>
      </c>
      <c r="F74" s="8">
        <v>750</v>
      </c>
      <c r="G74" s="1">
        <f>VLOOKUP(A:A,[1]TDSheet!$A:$G,7,0)</f>
        <v>1</v>
      </c>
      <c r="H74" s="1">
        <f>VLOOKUP(A:A,[1]TDSheet!$A:$H,8,0)</f>
        <v>180</v>
      </c>
      <c r="I74" s="14">
        <f>VLOOKUP(A:A,[2]TDSheet!$A:$F,6,0)</f>
        <v>479</v>
      </c>
      <c r="J74" s="14">
        <f t="shared" si="13"/>
        <v>-9</v>
      </c>
      <c r="K74" s="14">
        <f>VLOOKUP(A:A,[1]TDSheet!$A:$P,16,0)</f>
        <v>330</v>
      </c>
      <c r="L74" s="14"/>
      <c r="M74" s="14"/>
      <c r="N74" s="14"/>
      <c r="O74" s="14">
        <f t="shared" si="14"/>
        <v>94</v>
      </c>
      <c r="P74" s="16"/>
      <c r="Q74" s="17">
        <f t="shared" si="15"/>
        <v>11.48936170212766</v>
      </c>
      <c r="R74" s="14">
        <f t="shared" si="16"/>
        <v>7.9787234042553195</v>
      </c>
      <c r="S74" s="14">
        <f>VLOOKUP(A:A,[1]TDSheet!$A:$T,20,0)</f>
        <v>103</v>
      </c>
      <c r="T74" s="14">
        <f>VLOOKUP(A:A,[1]TDSheet!$A:$O,15,0)</f>
        <v>112.8</v>
      </c>
      <c r="U74" s="14">
        <f>VLOOKUP(A:A,[3]TDSheet!$A:$D,4,0)</f>
        <v>105</v>
      </c>
      <c r="V74" s="14"/>
      <c r="W74" s="14">
        <f>VLOOKUP(A:A,[1]TDSheet!$A:$W,23,0)</f>
        <v>70</v>
      </c>
      <c r="X74" s="14">
        <f>VLOOKUP(A:A,[1]TDSheet!$A:$X,24,0)</f>
        <v>14</v>
      </c>
      <c r="Y74" s="14">
        <f t="shared" si="17"/>
        <v>0</v>
      </c>
      <c r="Z74" s="14">
        <f>VLOOKUP(A:A,[1]TDSheet!$A:$Z,26,0)</f>
        <v>0</v>
      </c>
      <c r="AA74" s="14">
        <f>Y74/12</f>
        <v>0</v>
      </c>
      <c r="AB74" s="18">
        <f>VLOOKUP(A:A,[1]TDSheet!$A:$AB,28,0)</f>
        <v>0.3</v>
      </c>
      <c r="AC74" s="14">
        <f t="shared" si="18"/>
        <v>0</v>
      </c>
      <c r="AD74" s="14"/>
      <c r="AE74" s="14"/>
    </row>
    <row r="75" spans="1:31" s="1" customFormat="1" ht="11.1" customHeight="1" outlineLevel="1" x14ac:dyDescent="0.2">
      <c r="A75" s="7" t="s">
        <v>36</v>
      </c>
      <c r="B75" s="7" t="s">
        <v>9</v>
      </c>
      <c r="C75" s="8">
        <v>521</v>
      </c>
      <c r="D75" s="8">
        <v>752</v>
      </c>
      <c r="E75" s="8">
        <v>496</v>
      </c>
      <c r="F75" s="8">
        <v>736</v>
      </c>
      <c r="G75" s="1">
        <f>VLOOKUP(A:A,[1]TDSheet!$A:$G,7,0)</f>
        <v>1</v>
      </c>
      <c r="H75" s="1">
        <f>VLOOKUP(A:A,[1]TDSheet!$A:$H,8,0)</f>
        <v>180</v>
      </c>
      <c r="I75" s="14">
        <f>VLOOKUP(A:A,[2]TDSheet!$A:$F,6,0)</f>
        <v>532</v>
      </c>
      <c r="J75" s="14">
        <f t="shared" si="13"/>
        <v>-36</v>
      </c>
      <c r="K75" s="14">
        <f>VLOOKUP(A:A,[1]TDSheet!$A:$P,16,0)</f>
        <v>170</v>
      </c>
      <c r="L75" s="14"/>
      <c r="M75" s="14"/>
      <c r="N75" s="14"/>
      <c r="O75" s="14">
        <f t="shared" si="14"/>
        <v>99.2</v>
      </c>
      <c r="P75" s="16">
        <v>330</v>
      </c>
      <c r="Q75" s="17">
        <f t="shared" si="15"/>
        <v>12.459677419354838</v>
      </c>
      <c r="R75" s="14">
        <f t="shared" si="16"/>
        <v>7.419354838709677</v>
      </c>
      <c r="S75" s="14">
        <f>VLOOKUP(A:A,[1]TDSheet!$A:$T,20,0)</f>
        <v>114.6</v>
      </c>
      <c r="T75" s="14">
        <f>VLOOKUP(A:A,[1]TDSheet!$A:$O,15,0)</f>
        <v>109.4</v>
      </c>
      <c r="U75" s="14">
        <f>VLOOKUP(A:A,[3]TDSheet!$A:$D,4,0)</f>
        <v>171</v>
      </c>
      <c r="V75" s="14"/>
      <c r="W75" s="14">
        <f>VLOOKUP(A:A,[1]TDSheet!$A:$W,23,0)</f>
        <v>70</v>
      </c>
      <c r="X75" s="14">
        <f>VLOOKUP(A:A,[1]TDSheet!$A:$X,24,0)</f>
        <v>14</v>
      </c>
      <c r="Y75" s="14">
        <f t="shared" si="17"/>
        <v>330</v>
      </c>
      <c r="Z75" s="14">
        <f>VLOOKUP(A:A,[1]TDSheet!$A:$Z,26,0)</f>
        <v>0</v>
      </c>
      <c r="AA75" s="14">
        <f>Y75/12</f>
        <v>27.5</v>
      </c>
      <c r="AB75" s="18">
        <f>VLOOKUP(A:A,[1]TDSheet!$A:$AB,28,0)</f>
        <v>0.3</v>
      </c>
      <c r="AC75" s="14">
        <f t="shared" si="18"/>
        <v>99</v>
      </c>
      <c r="AD75" s="14"/>
      <c r="AE75" s="14"/>
    </row>
    <row r="76" spans="1:31" s="1" customFormat="1" ht="11.1" customHeight="1" outlineLevel="1" x14ac:dyDescent="0.2">
      <c r="A76" s="7" t="s">
        <v>84</v>
      </c>
      <c r="B76" s="7" t="s">
        <v>8</v>
      </c>
      <c r="C76" s="8">
        <v>100.68</v>
      </c>
      <c r="D76" s="8"/>
      <c r="E76" s="8">
        <v>16.2</v>
      </c>
      <c r="F76" s="8">
        <v>82.68</v>
      </c>
      <c r="G76" s="1" t="str">
        <f>VLOOKUP(A:A,[1]TDSheet!$A:$G,7,0)</f>
        <v>нов</v>
      </c>
      <c r="H76" s="1" t="e">
        <f>VLOOKUP(A:A,[1]TDSheet!$A:$H,8,0)</f>
        <v>#N/A</v>
      </c>
      <c r="I76" s="14">
        <f>VLOOKUP(A:A,[2]TDSheet!$A:$F,6,0)</f>
        <v>13.2</v>
      </c>
      <c r="J76" s="14">
        <f t="shared" si="13"/>
        <v>3</v>
      </c>
      <c r="K76" s="14">
        <f>VLOOKUP(A:A,[1]TDSheet!$A:$P,16,0)</f>
        <v>0</v>
      </c>
      <c r="L76" s="14"/>
      <c r="M76" s="14"/>
      <c r="N76" s="14"/>
      <c r="O76" s="14">
        <f t="shared" si="14"/>
        <v>3.2399999999999998</v>
      </c>
      <c r="P76" s="16"/>
      <c r="Q76" s="17">
        <f t="shared" si="15"/>
        <v>25.518518518518523</v>
      </c>
      <c r="R76" s="14">
        <f t="shared" si="16"/>
        <v>25.518518518518523</v>
      </c>
      <c r="S76" s="14">
        <f>VLOOKUP(A:A,[1]TDSheet!$A:$T,20,0)</f>
        <v>4.32</v>
      </c>
      <c r="T76" s="14">
        <f>VLOOKUP(A:A,[1]TDSheet!$A:$O,15,0)</f>
        <v>6.4799999999999995</v>
      </c>
      <c r="U76" s="14">
        <f>VLOOKUP(A:A,[3]TDSheet!$A:$D,4,0)</f>
        <v>5.4</v>
      </c>
      <c r="V76" s="14"/>
      <c r="W76" s="14">
        <f>VLOOKUP(A:A,[1]TDSheet!$A:$W,23,0)</f>
        <v>234</v>
      </c>
      <c r="X76" s="14">
        <f>VLOOKUP(A:A,[1]TDSheet!$A:$X,24,0)</f>
        <v>18</v>
      </c>
      <c r="Y76" s="14">
        <f t="shared" si="17"/>
        <v>0</v>
      </c>
      <c r="Z76" s="14" t="str">
        <f>VLOOKUP(A:A,[1]TDSheet!$A:$Z,26,0)</f>
        <v>увел</v>
      </c>
      <c r="AA76" s="14">
        <f>Y76/1.8</f>
        <v>0</v>
      </c>
      <c r="AB76" s="18">
        <f>VLOOKUP(A:A,[1]TDSheet!$A:$AB,28,0)</f>
        <v>1</v>
      </c>
      <c r="AC76" s="14">
        <f t="shared" si="18"/>
        <v>0</v>
      </c>
      <c r="AD76" s="14"/>
      <c r="AE76" s="14"/>
    </row>
    <row r="77" spans="1:31" s="1" customFormat="1" ht="11.1" customHeight="1" outlineLevel="1" x14ac:dyDescent="0.2">
      <c r="A77" s="7" t="s">
        <v>85</v>
      </c>
      <c r="B77" s="7" t="s">
        <v>9</v>
      </c>
      <c r="C77" s="8">
        <v>101</v>
      </c>
      <c r="D77" s="8">
        <v>1323</v>
      </c>
      <c r="E77" s="8">
        <v>143</v>
      </c>
      <c r="F77" s="8">
        <v>228</v>
      </c>
      <c r="G77" s="1">
        <f>VLOOKUP(A:A,[1]TDSheet!$A:$G,7,0)</f>
        <v>1</v>
      </c>
      <c r="H77" s="1">
        <f>VLOOKUP(A:A,[1]TDSheet!$A:$H,8,0)</f>
        <v>365</v>
      </c>
      <c r="I77" s="14">
        <f>VLOOKUP(A:A,[2]TDSheet!$A:$F,6,0)</f>
        <v>151</v>
      </c>
      <c r="J77" s="14">
        <f t="shared" si="13"/>
        <v>-8</v>
      </c>
      <c r="K77" s="14">
        <f>VLOOKUP(A:A,[1]TDSheet!$A:$P,16,0)</f>
        <v>120</v>
      </c>
      <c r="L77" s="14"/>
      <c r="M77" s="14"/>
      <c r="N77" s="14"/>
      <c r="O77" s="14">
        <f t="shared" si="14"/>
        <v>28.6</v>
      </c>
      <c r="P77" s="16"/>
      <c r="Q77" s="17">
        <f t="shared" si="15"/>
        <v>12.167832167832167</v>
      </c>
      <c r="R77" s="14">
        <f t="shared" si="16"/>
        <v>7.9720279720279716</v>
      </c>
      <c r="S77" s="14">
        <f>VLOOKUP(A:A,[1]TDSheet!$A:$T,20,0)</f>
        <v>32</v>
      </c>
      <c r="T77" s="14">
        <f>VLOOKUP(A:A,[1]TDSheet!$A:$O,15,0)</f>
        <v>38</v>
      </c>
      <c r="U77" s="14">
        <f>VLOOKUP(A:A,[3]TDSheet!$A:$D,4,0)</f>
        <v>43</v>
      </c>
      <c r="V77" s="14"/>
      <c r="W77" s="14">
        <f>VLOOKUP(A:A,[1]TDSheet!$A:$W,23,0)</f>
        <v>130</v>
      </c>
      <c r="X77" s="14">
        <f>VLOOKUP(A:A,[1]TDSheet!$A:$X,24,0)</f>
        <v>10</v>
      </c>
      <c r="Y77" s="14">
        <f t="shared" si="17"/>
        <v>0</v>
      </c>
      <c r="Z77" s="14">
        <f>VLOOKUP(A:A,[1]TDSheet!$A:$Z,26,0)</f>
        <v>0</v>
      </c>
      <c r="AA77" s="14">
        <f>Y77/6</f>
        <v>0</v>
      </c>
      <c r="AB77" s="18">
        <f>VLOOKUP(A:A,[1]TDSheet!$A:$AB,28,0)</f>
        <v>0.2</v>
      </c>
      <c r="AC77" s="14">
        <f t="shared" si="18"/>
        <v>0</v>
      </c>
      <c r="AD77" s="14"/>
      <c r="AE77" s="14"/>
    </row>
    <row r="78" spans="1:31" s="1" customFormat="1" ht="11.1" customHeight="1" outlineLevel="1" x14ac:dyDescent="0.2">
      <c r="A78" s="7" t="s">
        <v>37</v>
      </c>
      <c r="B78" s="7" t="s">
        <v>9</v>
      </c>
      <c r="C78" s="8">
        <v>293</v>
      </c>
      <c r="D78" s="8">
        <v>2372</v>
      </c>
      <c r="E78" s="8">
        <v>255</v>
      </c>
      <c r="F78" s="8">
        <v>380</v>
      </c>
      <c r="G78" s="1">
        <f>VLOOKUP(A:A,[1]TDSheet!$A:$G,7,0)</f>
        <v>1</v>
      </c>
      <c r="H78" s="1">
        <f>VLOOKUP(A:A,[1]TDSheet!$A:$H,8,0)</f>
        <v>365</v>
      </c>
      <c r="I78" s="14">
        <f>VLOOKUP(A:A,[2]TDSheet!$A:$F,6,0)</f>
        <v>271</v>
      </c>
      <c r="J78" s="14">
        <f t="shared" si="13"/>
        <v>-16</v>
      </c>
      <c r="K78" s="14">
        <f>VLOOKUP(A:A,[1]TDSheet!$A:$P,16,0)</f>
        <v>180</v>
      </c>
      <c r="L78" s="14"/>
      <c r="M78" s="14"/>
      <c r="N78" s="14"/>
      <c r="O78" s="14">
        <f t="shared" si="14"/>
        <v>51</v>
      </c>
      <c r="P78" s="16"/>
      <c r="Q78" s="17">
        <f t="shared" si="15"/>
        <v>10.980392156862745</v>
      </c>
      <c r="R78" s="14">
        <f t="shared" si="16"/>
        <v>7.4509803921568629</v>
      </c>
      <c r="S78" s="14">
        <f>VLOOKUP(A:A,[1]TDSheet!$A:$T,20,0)</f>
        <v>63.8</v>
      </c>
      <c r="T78" s="14">
        <f>VLOOKUP(A:A,[1]TDSheet!$A:$O,15,0)</f>
        <v>58.4</v>
      </c>
      <c r="U78" s="14">
        <f>VLOOKUP(A:A,[3]TDSheet!$A:$D,4,0)</f>
        <v>49</v>
      </c>
      <c r="V78" s="14"/>
      <c r="W78" s="14">
        <f>VLOOKUP(A:A,[1]TDSheet!$A:$W,23,0)</f>
        <v>130</v>
      </c>
      <c r="X78" s="14">
        <f>VLOOKUP(A:A,[1]TDSheet!$A:$X,24,0)</f>
        <v>10</v>
      </c>
      <c r="Y78" s="14">
        <f t="shared" si="17"/>
        <v>0</v>
      </c>
      <c r="Z78" s="14">
        <f>VLOOKUP(A:A,[1]TDSheet!$A:$Z,26,0)</f>
        <v>0</v>
      </c>
      <c r="AA78" s="14">
        <f>Y78/6</f>
        <v>0</v>
      </c>
      <c r="AB78" s="18">
        <f>VLOOKUP(A:A,[1]TDSheet!$A:$AB,28,0)</f>
        <v>0.2</v>
      </c>
      <c r="AC78" s="14">
        <f t="shared" si="18"/>
        <v>0</v>
      </c>
      <c r="AD78" s="14"/>
      <c r="AE78" s="14"/>
    </row>
    <row r="79" spans="1:31" s="1" customFormat="1" ht="11.1" customHeight="1" outlineLevel="1" x14ac:dyDescent="0.2">
      <c r="A79" s="7" t="s">
        <v>38</v>
      </c>
      <c r="B79" s="7" t="s">
        <v>9</v>
      </c>
      <c r="C79" s="8">
        <v>320</v>
      </c>
      <c r="D79" s="8">
        <v>412</v>
      </c>
      <c r="E79" s="8">
        <v>312</v>
      </c>
      <c r="F79" s="8">
        <v>406</v>
      </c>
      <c r="G79" s="1">
        <f>VLOOKUP(A:A,[1]TDSheet!$A:$G,7,0)</f>
        <v>1</v>
      </c>
      <c r="H79" s="1">
        <f>VLOOKUP(A:A,[1]TDSheet!$A:$H,8,0)</f>
        <v>180</v>
      </c>
      <c r="I79" s="14">
        <f>VLOOKUP(A:A,[2]TDSheet!$A:$F,6,0)</f>
        <v>320</v>
      </c>
      <c r="J79" s="14">
        <f t="shared" si="13"/>
        <v>-8</v>
      </c>
      <c r="K79" s="14">
        <f>VLOOKUP(A:A,[1]TDSheet!$A:$P,16,0)</f>
        <v>200</v>
      </c>
      <c r="L79" s="14"/>
      <c r="M79" s="14"/>
      <c r="N79" s="14"/>
      <c r="O79" s="14">
        <f t="shared" si="14"/>
        <v>62.4</v>
      </c>
      <c r="P79" s="16"/>
      <c r="Q79" s="17">
        <f t="shared" si="15"/>
        <v>9.7115384615384617</v>
      </c>
      <c r="R79" s="14">
        <f t="shared" si="16"/>
        <v>6.5064102564102564</v>
      </c>
      <c r="S79" s="14">
        <f>VLOOKUP(A:A,[1]TDSheet!$A:$T,20,0)</f>
        <v>49.2</v>
      </c>
      <c r="T79" s="14">
        <f>VLOOKUP(A:A,[1]TDSheet!$A:$O,15,0)</f>
        <v>60.4</v>
      </c>
      <c r="U79" s="14">
        <f>VLOOKUP(A:A,[3]TDSheet!$A:$D,4,0)</f>
        <v>61</v>
      </c>
      <c r="V79" s="14"/>
      <c r="W79" s="14">
        <f>VLOOKUP(A:A,[1]TDSheet!$A:$W,23,0)</f>
        <v>70</v>
      </c>
      <c r="X79" s="14">
        <f>VLOOKUP(A:A,[1]TDSheet!$A:$X,24,0)</f>
        <v>14</v>
      </c>
      <c r="Y79" s="14">
        <f t="shared" si="17"/>
        <v>0</v>
      </c>
      <c r="Z79" s="14">
        <f>VLOOKUP(A:A,[1]TDSheet!$A:$Z,26,0)</f>
        <v>0</v>
      </c>
      <c r="AA79" s="14">
        <f>Y79/14</f>
        <v>0</v>
      </c>
      <c r="AB79" s="18">
        <f>VLOOKUP(A:A,[1]TDSheet!$A:$AB,28,0)</f>
        <v>0.3</v>
      </c>
      <c r="AC79" s="14">
        <f t="shared" si="18"/>
        <v>0</v>
      </c>
      <c r="AD79" s="14"/>
      <c r="AE79" s="14"/>
    </row>
    <row r="80" spans="1:31" s="1" customFormat="1" ht="11.1" customHeight="1" outlineLevel="1" x14ac:dyDescent="0.2">
      <c r="A80" s="7" t="s">
        <v>39</v>
      </c>
      <c r="B80" s="7" t="s">
        <v>9</v>
      </c>
      <c r="C80" s="8">
        <v>1634</v>
      </c>
      <c r="D80" s="8">
        <v>1968</v>
      </c>
      <c r="E80" s="8">
        <v>1729</v>
      </c>
      <c r="F80" s="8">
        <v>1805</v>
      </c>
      <c r="G80" s="1">
        <f>VLOOKUP(A:A,[1]TDSheet!$A:$G,7,0)</f>
        <v>1</v>
      </c>
      <c r="H80" s="1">
        <f>VLOOKUP(A:A,[1]TDSheet!$A:$H,8,0)</f>
        <v>180</v>
      </c>
      <c r="I80" s="14">
        <f>VLOOKUP(A:A,[2]TDSheet!$A:$F,6,0)</f>
        <v>1790</v>
      </c>
      <c r="J80" s="14">
        <f t="shared" si="13"/>
        <v>-61</v>
      </c>
      <c r="K80" s="14">
        <f>VLOOKUP(A:A,[1]TDSheet!$A:$P,16,0)</f>
        <v>1340</v>
      </c>
      <c r="L80" s="14"/>
      <c r="M80" s="14"/>
      <c r="N80" s="14">
        <v>1368</v>
      </c>
      <c r="O80" s="14">
        <f t="shared" si="14"/>
        <v>345.8</v>
      </c>
      <c r="P80" s="16">
        <v>820</v>
      </c>
      <c r="Q80" s="17">
        <f t="shared" si="15"/>
        <v>11.466165413533835</v>
      </c>
      <c r="R80" s="14">
        <f t="shared" si="16"/>
        <v>5.2197802197802199</v>
      </c>
      <c r="S80" s="14">
        <f>VLOOKUP(A:A,[1]TDSheet!$A:$T,20,0)</f>
        <v>369.2</v>
      </c>
      <c r="T80" s="14">
        <f>VLOOKUP(A:A,[1]TDSheet!$A:$O,15,0)</f>
        <v>313</v>
      </c>
      <c r="U80" s="14">
        <f>VLOOKUP(A:A,[3]TDSheet!$A:$D,4,0)</f>
        <v>418</v>
      </c>
      <c r="V80" s="14"/>
      <c r="W80" s="14">
        <f>VLOOKUP(A:A,[1]TDSheet!$A:$W,23,0)</f>
        <v>70</v>
      </c>
      <c r="X80" s="14">
        <f>VLOOKUP(A:A,[1]TDSheet!$A:$X,24,0)</f>
        <v>14</v>
      </c>
      <c r="Y80" s="14">
        <f t="shared" si="17"/>
        <v>2188</v>
      </c>
      <c r="Z80" s="14">
        <f>VLOOKUP(A:A,[1]TDSheet!$A:$Z,26,0)</f>
        <v>0</v>
      </c>
      <c r="AA80" s="14">
        <f>Y80/12</f>
        <v>182.33333333333334</v>
      </c>
      <c r="AB80" s="18">
        <f>VLOOKUP(A:A,[1]TDSheet!$A:$AB,28,0)</f>
        <v>0.25</v>
      </c>
      <c r="AC80" s="14">
        <f t="shared" si="18"/>
        <v>547</v>
      </c>
      <c r="AD80" s="14"/>
      <c r="AE80" s="14"/>
    </row>
    <row r="81" spans="1:31" s="1" customFormat="1" ht="11.1" customHeight="1" outlineLevel="1" x14ac:dyDescent="0.2">
      <c r="A81" s="7" t="s">
        <v>40</v>
      </c>
      <c r="B81" s="7" t="s">
        <v>9</v>
      </c>
      <c r="C81" s="8">
        <v>2517</v>
      </c>
      <c r="D81" s="8">
        <v>6496</v>
      </c>
      <c r="E81" s="8">
        <v>3033</v>
      </c>
      <c r="F81" s="8">
        <v>5878</v>
      </c>
      <c r="G81" s="1">
        <f>VLOOKUP(A:A,[1]TDSheet!$A:$G,7,0)</f>
        <v>1</v>
      </c>
      <c r="H81" s="1">
        <f>VLOOKUP(A:A,[1]TDSheet!$A:$H,8,0)</f>
        <v>180</v>
      </c>
      <c r="I81" s="14">
        <f>VLOOKUP(A:A,[2]TDSheet!$A:$F,6,0)</f>
        <v>3095</v>
      </c>
      <c r="J81" s="14">
        <f t="shared" si="13"/>
        <v>-62</v>
      </c>
      <c r="K81" s="14">
        <f>VLOOKUP(A:A,[1]TDSheet!$A:$P,16,0)</f>
        <v>2010</v>
      </c>
      <c r="L81" s="14"/>
      <c r="M81" s="14"/>
      <c r="N81" s="14">
        <v>2400</v>
      </c>
      <c r="O81" s="14">
        <f t="shared" si="14"/>
        <v>606.6</v>
      </c>
      <c r="P81" s="16">
        <v>120</v>
      </c>
      <c r="Q81" s="17">
        <f t="shared" si="15"/>
        <v>13.201450708869107</v>
      </c>
      <c r="R81" s="14">
        <f t="shared" si="16"/>
        <v>9.6900758325090663</v>
      </c>
      <c r="S81" s="14">
        <f>VLOOKUP(A:A,[1]TDSheet!$A:$T,20,0)</f>
        <v>676.6</v>
      </c>
      <c r="T81" s="14">
        <f>VLOOKUP(A:A,[1]TDSheet!$A:$O,15,0)</f>
        <v>607.20000000000005</v>
      </c>
      <c r="U81" s="14">
        <f>VLOOKUP(A:A,[3]TDSheet!$A:$D,4,0)</f>
        <v>763</v>
      </c>
      <c r="V81" s="14"/>
      <c r="W81" s="14">
        <f>VLOOKUP(A:A,[1]TDSheet!$A:$W,23,0)</f>
        <v>70</v>
      </c>
      <c r="X81" s="14">
        <f>VLOOKUP(A:A,[1]TDSheet!$A:$X,24,0)</f>
        <v>14</v>
      </c>
      <c r="Y81" s="14">
        <f t="shared" si="17"/>
        <v>2520</v>
      </c>
      <c r="Z81" s="14" t="str">
        <f>VLOOKUP(A:A,[1]TDSheet!$A:$Z,26,0)</f>
        <v>апр яб</v>
      </c>
      <c r="AA81" s="14">
        <f>Y81/12</f>
        <v>210</v>
      </c>
      <c r="AB81" s="18">
        <f>VLOOKUP(A:A,[1]TDSheet!$A:$AB,28,0)</f>
        <v>0.25</v>
      </c>
      <c r="AC81" s="14">
        <f t="shared" si="18"/>
        <v>630</v>
      </c>
      <c r="AD81" s="14"/>
      <c r="AE81" s="14"/>
    </row>
    <row r="82" spans="1:31" s="1" customFormat="1" ht="11.1" customHeight="1" outlineLevel="1" x14ac:dyDescent="0.2">
      <c r="A82" s="7" t="s">
        <v>86</v>
      </c>
      <c r="B82" s="7" t="s">
        <v>8</v>
      </c>
      <c r="C82" s="8">
        <v>41</v>
      </c>
      <c r="D82" s="8">
        <v>5.4</v>
      </c>
      <c r="E82" s="8">
        <v>0</v>
      </c>
      <c r="F82" s="8">
        <v>41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27</v>
      </c>
      <c r="J82" s="14">
        <f t="shared" si="13"/>
        <v>-27</v>
      </c>
      <c r="K82" s="14">
        <f>VLOOKUP(A:A,[1]TDSheet!$A:$P,16,0)</f>
        <v>0</v>
      </c>
      <c r="L82" s="14"/>
      <c r="M82" s="14"/>
      <c r="N82" s="14"/>
      <c r="O82" s="14">
        <f t="shared" si="14"/>
        <v>0</v>
      </c>
      <c r="P82" s="16"/>
      <c r="Q82" s="17" t="e">
        <f t="shared" si="15"/>
        <v>#DIV/0!</v>
      </c>
      <c r="R82" s="14" t="e">
        <f t="shared" si="16"/>
        <v>#DIV/0!</v>
      </c>
      <c r="S82" s="14">
        <f>VLOOKUP(A:A,[1]TDSheet!$A:$T,20,0)</f>
        <v>4.32</v>
      </c>
      <c r="T82" s="14">
        <f>VLOOKUP(A:A,[1]TDSheet!$A:$O,15,0)</f>
        <v>2.7</v>
      </c>
      <c r="U82" s="14">
        <v>0</v>
      </c>
      <c r="V82" s="14"/>
      <c r="W82" s="14">
        <f>VLOOKUP(A:A,[1]TDSheet!$A:$W,23,0)</f>
        <v>126</v>
      </c>
      <c r="X82" s="14">
        <f>VLOOKUP(A:A,[1]TDSheet!$A:$X,24,0)</f>
        <v>14</v>
      </c>
      <c r="Y82" s="14">
        <f t="shared" si="17"/>
        <v>0</v>
      </c>
      <c r="Z82" s="14" t="e">
        <f>VLOOKUP(A:A,[1]TDSheet!$A:$Z,26,0)</f>
        <v>#N/A</v>
      </c>
      <c r="AA82" s="14">
        <f>Y82/2.7</f>
        <v>0</v>
      </c>
      <c r="AB82" s="18">
        <f>VLOOKUP(A:A,[1]TDSheet!$A:$AB,28,0)</f>
        <v>1</v>
      </c>
      <c r="AC82" s="14">
        <f t="shared" si="18"/>
        <v>0</v>
      </c>
      <c r="AD82" s="14"/>
      <c r="AE82" s="14"/>
    </row>
    <row r="83" spans="1:31" s="1" customFormat="1" ht="11.1" customHeight="1" outlineLevel="1" x14ac:dyDescent="0.2">
      <c r="A83" s="7" t="s">
        <v>41</v>
      </c>
      <c r="B83" s="7" t="s">
        <v>8</v>
      </c>
      <c r="C83" s="8">
        <v>432.39</v>
      </c>
      <c r="D83" s="8">
        <v>445</v>
      </c>
      <c r="E83" s="8">
        <v>370</v>
      </c>
      <c r="F83" s="8">
        <v>492.39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377.51100000000002</v>
      </c>
      <c r="J83" s="14">
        <f t="shared" si="13"/>
        <v>-7.5110000000000241</v>
      </c>
      <c r="K83" s="14">
        <f>VLOOKUP(A:A,[1]TDSheet!$A:$P,16,0)</f>
        <v>360</v>
      </c>
      <c r="L83" s="14"/>
      <c r="M83" s="14"/>
      <c r="N83" s="14"/>
      <c r="O83" s="14">
        <f t="shared" si="14"/>
        <v>74</v>
      </c>
      <c r="P83" s="16"/>
      <c r="Q83" s="17">
        <f t="shared" si="15"/>
        <v>11.518783783783784</v>
      </c>
      <c r="R83" s="14">
        <f t="shared" si="16"/>
        <v>6.6539189189189187</v>
      </c>
      <c r="S83" s="14">
        <f>VLOOKUP(A:A,[1]TDSheet!$A:$T,20,0)</f>
        <v>82.2</v>
      </c>
      <c r="T83" s="14">
        <f>VLOOKUP(A:A,[1]TDSheet!$A:$O,15,0)</f>
        <v>84</v>
      </c>
      <c r="U83" s="14">
        <f>VLOOKUP(A:A,[3]TDSheet!$A:$D,4,0)</f>
        <v>95</v>
      </c>
      <c r="V83" s="14"/>
      <c r="W83" s="14">
        <f>VLOOKUP(A:A,[1]TDSheet!$A:$W,23,0)</f>
        <v>84</v>
      </c>
      <c r="X83" s="14">
        <f>VLOOKUP(A:A,[1]TDSheet!$A:$X,24,0)</f>
        <v>12</v>
      </c>
      <c r="Y83" s="14">
        <f t="shared" si="17"/>
        <v>0</v>
      </c>
      <c r="Z83" s="14" t="e">
        <f>VLOOKUP(A:A,[1]TDSheet!$A:$Z,26,0)</f>
        <v>#N/A</v>
      </c>
      <c r="AA83" s="14">
        <f>Y83/5</f>
        <v>0</v>
      </c>
      <c r="AB83" s="18">
        <f>VLOOKUP(A:A,[1]TDSheet!$A:$AB,28,0)</f>
        <v>1</v>
      </c>
      <c r="AC83" s="14">
        <f t="shared" si="18"/>
        <v>0</v>
      </c>
      <c r="AD83" s="14"/>
      <c r="AE8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2024-09-04T09:46:07Z</dcterms:modified>
</cp:coreProperties>
</file>