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7FA7CF4-6206-4F83-8EBA-7AE5A6FD5E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Z269" i="1" s="1"/>
  <c r="Y250" i="1"/>
  <c r="Y270" i="1" s="1"/>
  <c r="X248" i="1"/>
  <c r="X247" i="1"/>
  <c r="BO246" i="1"/>
  <c r="BM246" i="1"/>
  <c r="Z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Z247" i="1" s="1"/>
  <c r="Y244" i="1"/>
  <c r="Y242" i="1"/>
  <c r="X242" i="1"/>
  <c r="Z241" i="1"/>
  <c r="X241" i="1"/>
  <c r="BO240" i="1"/>
  <c r="BM240" i="1"/>
  <c r="Z240" i="1"/>
  <c r="Y240" i="1"/>
  <c r="BO239" i="1"/>
  <c r="BM239" i="1"/>
  <c r="Z239" i="1"/>
  <c r="Y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Z232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8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Z211" i="1" s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7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Z187" i="1" s="1"/>
  <c r="Y184" i="1"/>
  <c r="P184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BP172" i="1"/>
  <c r="BO172" i="1"/>
  <c r="BN172" i="1"/>
  <c r="BM172" i="1"/>
  <c r="Z172" i="1"/>
  <c r="Z175" i="1" s="1"/>
  <c r="Y172" i="1"/>
  <c r="P172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Y163" i="1"/>
  <c r="X163" i="1"/>
  <c r="Z162" i="1"/>
  <c r="X162" i="1"/>
  <c r="BO161" i="1"/>
  <c r="BM161" i="1"/>
  <c r="Z161" i="1"/>
  <c r="Y161" i="1"/>
  <c r="BO160" i="1"/>
  <c r="BM160" i="1"/>
  <c r="Z160" i="1"/>
  <c r="Y160" i="1"/>
  <c r="BO159" i="1"/>
  <c r="BM159" i="1"/>
  <c r="Z159" i="1"/>
  <c r="Y159" i="1"/>
  <c r="BO158" i="1"/>
  <c r="BM158" i="1"/>
  <c r="Z158" i="1"/>
  <c r="Y158" i="1"/>
  <c r="X155" i="1"/>
  <c r="Y154" i="1"/>
  <c r="X154" i="1"/>
  <c r="BP153" i="1"/>
  <c r="BO153" i="1"/>
  <c r="BN153" i="1"/>
  <c r="BM153" i="1"/>
  <c r="Z153" i="1"/>
  <c r="Z154" i="1" s="1"/>
  <c r="Y153" i="1"/>
  <c r="Y155" i="1" s="1"/>
  <c r="X149" i="1"/>
  <c r="Z148" i="1"/>
  <c r="X148" i="1"/>
  <c r="BO147" i="1"/>
  <c r="BM147" i="1"/>
  <c r="Z147" i="1"/>
  <c r="Y147" i="1"/>
  <c r="P147" i="1"/>
  <c r="Y144" i="1"/>
  <c r="X144" i="1"/>
  <c r="Z143" i="1"/>
  <c r="X143" i="1"/>
  <c r="BO142" i="1"/>
  <c r="BM142" i="1"/>
  <c r="Z142" i="1"/>
  <c r="Y142" i="1"/>
  <c r="P142" i="1"/>
  <c r="BP141" i="1"/>
  <c r="BO141" i="1"/>
  <c r="BN141" i="1"/>
  <c r="BM141" i="1"/>
  <c r="Z141" i="1"/>
  <c r="Y141" i="1"/>
  <c r="Y143" i="1" s="1"/>
  <c r="X138" i="1"/>
  <c r="Z137" i="1"/>
  <c r="X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Z119" i="1" s="1"/>
  <c r="Y117" i="1"/>
  <c r="Y120" i="1" s="1"/>
  <c r="P117" i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3" i="1" s="1"/>
  <c r="Y103" i="1"/>
  <c r="Y11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Y100" i="1" s="1"/>
  <c r="P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Z92" i="1" s="1"/>
  <c r="Y86" i="1"/>
  <c r="Y93" i="1" s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Y82" i="1" s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65" i="1" s="1"/>
  <c r="Y53" i="1"/>
  <c r="P53" i="1"/>
  <c r="BO52" i="1"/>
  <c r="BM52" i="1"/>
  <c r="Z52" i="1"/>
  <c r="Y52" i="1"/>
  <c r="Y65" i="1" s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72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X275" i="1" s="1"/>
  <c r="BP22" i="1"/>
  <c r="BO22" i="1"/>
  <c r="X273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4" i="1" l="1"/>
  <c r="Y33" i="1"/>
  <c r="Y271" i="1" s="1"/>
  <c r="Y39" i="1"/>
  <c r="Y275" i="1" s="1"/>
  <c r="Y48" i="1"/>
  <c r="Y66" i="1"/>
  <c r="Y71" i="1"/>
  <c r="Y83" i="1"/>
  <c r="Y92" i="1"/>
  <c r="Y99" i="1"/>
  <c r="Y114" i="1"/>
  <c r="Y119" i="1"/>
  <c r="Y126" i="1"/>
  <c r="Y133" i="1"/>
  <c r="Y137" i="1"/>
  <c r="BP136" i="1"/>
  <c r="BN136" i="1"/>
  <c r="Y148" i="1"/>
  <c r="BP147" i="1"/>
  <c r="BN147" i="1"/>
  <c r="Y168" i="1"/>
  <c r="BP165" i="1"/>
  <c r="BN165" i="1"/>
  <c r="Y167" i="1"/>
  <c r="BP173" i="1"/>
  <c r="BN173" i="1"/>
  <c r="Y175" i="1"/>
  <c r="BP185" i="1"/>
  <c r="BN185" i="1"/>
  <c r="Y187" i="1"/>
  <c r="BP192" i="1"/>
  <c r="BN192" i="1"/>
  <c r="BP194" i="1"/>
  <c r="BN194" i="1"/>
  <c r="BP196" i="1"/>
  <c r="BN196" i="1"/>
  <c r="Y225" i="1"/>
  <c r="BP222" i="1"/>
  <c r="BN222" i="1"/>
  <c r="Y224" i="1"/>
  <c r="Y232" i="1"/>
  <c r="BP229" i="1"/>
  <c r="BN229" i="1"/>
  <c r="BP230" i="1"/>
  <c r="BN230" i="1"/>
  <c r="BP231" i="1"/>
  <c r="BN231" i="1"/>
  <c r="BP246" i="1"/>
  <c r="BN246" i="1"/>
  <c r="H9" i="1"/>
  <c r="BN29" i="1"/>
  <c r="Y272" i="1" s="1"/>
  <c r="Y274" i="1" s="1"/>
  <c r="BN31" i="1"/>
  <c r="BN36" i="1"/>
  <c r="BP36" i="1"/>
  <c r="Y273" i="1" s="1"/>
  <c r="BN37" i="1"/>
  <c r="BN44" i="1"/>
  <c r="BN46" i="1"/>
  <c r="BN52" i="1"/>
  <c r="BP52" i="1"/>
  <c r="BN54" i="1"/>
  <c r="BN56" i="1"/>
  <c r="BN58" i="1"/>
  <c r="BN60" i="1"/>
  <c r="BN62" i="1"/>
  <c r="BN64" i="1"/>
  <c r="BN69" i="1"/>
  <c r="BP69" i="1"/>
  <c r="BN81" i="1"/>
  <c r="BN86" i="1"/>
  <c r="BP86" i="1"/>
  <c r="BN88" i="1"/>
  <c r="BN90" i="1"/>
  <c r="BN97" i="1"/>
  <c r="BN104" i="1"/>
  <c r="BN106" i="1"/>
  <c r="BN108" i="1"/>
  <c r="BN110" i="1"/>
  <c r="BN112" i="1"/>
  <c r="BN117" i="1"/>
  <c r="BP117" i="1"/>
  <c r="BN124" i="1"/>
  <c r="BN129" i="1"/>
  <c r="BP129" i="1"/>
  <c r="BN131" i="1"/>
  <c r="Y138" i="1"/>
  <c r="BP142" i="1"/>
  <c r="BN142" i="1"/>
  <c r="Y149" i="1"/>
  <c r="Y162" i="1"/>
  <c r="BP158" i="1"/>
  <c r="BN158" i="1"/>
  <c r="BP159" i="1"/>
  <c r="BN159" i="1"/>
  <c r="BP160" i="1"/>
  <c r="BN160" i="1"/>
  <c r="BP161" i="1"/>
  <c r="BN161" i="1"/>
  <c r="Z167" i="1"/>
  <c r="Z276" i="1" s="1"/>
  <c r="Y176" i="1"/>
  <c r="Y188" i="1"/>
  <c r="Y19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33" i="1"/>
  <c r="Y241" i="1"/>
  <c r="BP239" i="1"/>
  <c r="BN239" i="1"/>
  <c r="BP240" i="1"/>
  <c r="BN240" i="1"/>
  <c r="Y247" i="1"/>
  <c r="Y248" i="1"/>
  <c r="B284" i="1" l="1"/>
  <c r="C284" i="1"/>
  <c r="A284" i="1"/>
</calcChain>
</file>

<file path=xl/sharedStrings.xml><?xml version="1.0" encoding="utf-8"?>
<sst xmlns="http://schemas.openxmlformats.org/spreadsheetml/2006/main" count="1317" uniqueCount="421">
  <si>
    <t xml:space="preserve">  БЛАНК ЗАКАЗА </t>
  </si>
  <si>
    <t>ЗПФ</t>
  </si>
  <si>
    <t>на отгрузку продукции с ООО Трейд-Сервис с</t>
  </si>
  <si>
    <t>01.09.2024</t>
  </si>
  <si>
    <t>бланк создан</t>
  </si>
  <si>
    <t>30.08.2024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</si>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</sst>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7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58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54" t="s">
        <v>0</v>
      </c>
      <c r="E1" s="218"/>
      <c r="F1" s="218"/>
      <c r="G1" s="12" t="s">
        <v>1</v>
      </c>
      <c r="H1" s="254" t="s">
        <v>2</v>
      </c>
      <c r="I1" s="218"/>
      <c r="J1" s="218"/>
      <c r="K1" s="218"/>
      <c r="L1" s="218"/>
      <c r="M1" s="218"/>
      <c r="N1" s="218"/>
      <c r="O1" s="218"/>
      <c r="P1" s="218"/>
      <c r="Q1" s="218"/>
      <c r="R1" s="217" t="s">
        <v>3</v>
      </c>
      <c r="S1" s="218"/>
      <c r="T1" s="2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8"/>
      <c r="R2" s="208"/>
      <c r="S2" s="208"/>
      <c r="T2" s="208"/>
      <c r="U2" s="208"/>
      <c r="V2" s="208"/>
      <c r="W2" s="208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8"/>
      <c r="Q3" s="208"/>
      <c r="R3" s="208"/>
      <c r="S3" s="208"/>
      <c r="T3" s="208"/>
      <c r="U3" s="208"/>
      <c r="V3" s="208"/>
      <c r="W3" s="208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91" t="s">
        <v>8</v>
      </c>
      <c r="B5" s="256"/>
      <c r="C5" s="257"/>
      <c r="D5" s="260"/>
      <c r="E5" s="261"/>
      <c r="F5" s="388" t="s">
        <v>9</v>
      </c>
      <c r="G5" s="257"/>
      <c r="H5" s="260"/>
      <c r="I5" s="360"/>
      <c r="J5" s="360"/>
      <c r="K5" s="360"/>
      <c r="L5" s="360"/>
      <c r="M5" s="261"/>
      <c r="N5" s="61"/>
      <c r="P5" s="24" t="s">
        <v>10</v>
      </c>
      <c r="Q5" s="396">
        <v>45541</v>
      </c>
      <c r="R5" s="290"/>
      <c r="T5" s="312" t="s">
        <v>11</v>
      </c>
      <c r="U5" s="222"/>
      <c r="V5" s="313" t="s">
        <v>12</v>
      </c>
      <c r="W5" s="290"/>
      <c r="AB5" s="51"/>
      <c r="AC5" s="51"/>
      <c r="AD5" s="51"/>
      <c r="AE5" s="51"/>
    </row>
    <row r="6" spans="1:32" s="194" customFormat="1" ht="24" customHeight="1" x14ac:dyDescent="0.2">
      <c r="A6" s="291" t="s">
        <v>13</v>
      </c>
      <c r="B6" s="256"/>
      <c r="C6" s="257"/>
      <c r="D6" s="362" t="s">
        <v>14</v>
      </c>
      <c r="E6" s="363"/>
      <c r="F6" s="363"/>
      <c r="G6" s="363"/>
      <c r="H6" s="363"/>
      <c r="I6" s="363"/>
      <c r="J6" s="363"/>
      <c r="K6" s="363"/>
      <c r="L6" s="363"/>
      <c r="M6" s="290"/>
      <c r="N6" s="62"/>
      <c r="P6" s="24" t="s">
        <v>15</v>
      </c>
      <c r="Q6" s="400" t="str">
        <f>IF(Q5=0," ",CHOOSE(WEEKDAY(Q5,2),"Понедельник","Вторник","Среда","Четверг","Пятница","Суббота","Воскресенье"))</f>
        <v>Пятница</v>
      </c>
      <c r="R6" s="202"/>
      <c r="T6" s="317" t="s">
        <v>16</v>
      </c>
      <c r="U6" s="222"/>
      <c r="V6" s="347" t="s">
        <v>17</v>
      </c>
      <c r="W6" s="234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8"/>
      <c r="U7" s="222"/>
      <c r="V7" s="348"/>
      <c r="W7" s="349"/>
      <c r="AB7" s="51"/>
      <c r="AC7" s="51"/>
      <c r="AD7" s="51"/>
      <c r="AE7" s="51"/>
    </row>
    <row r="8" spans="1:32" s="194" customFormat="1" ht="25.5" customHeight="1" x14ac:dyDescent="0.2">
      <c r="A8" s="406" t="s">
        <v>18</v>
      </c>
      <c r="B8" s="212"/>
      <c r="C8" s="213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96">
        <v>0.375</v>
      </c>
      <c r="R8" s="243"/>
      <c r="T8" s="208"/>
      <c r="U8" s="222"/>
      <c r="V8" s="348"/>
      <c r="W8" s="349"/>
      <c r="AB8" s="51"/>
      <c r="AC8" s="51"/>
      <c r="AD8" s="51"/>
      <c r="AE8" s="51"/>
    </row>
    <row r="9" spans="1:32" s="194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301"/>
      <c r="E9" s="210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210"/>
      <c r="N9" s="195"/>
      <c r="P9" s="26" t="s">
        <v>21</v>
      </c>
      <c r="Q9" s="287"/>
      <c r="R9" s="288"/>
      <c r="T9" s="208"/>
      <c r="U9" s="222"/>
      <c r="V9" s="350"/>
      <c r="W9" s="351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301"/>
      <c r="E10" s="210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40" t="str">
        <f>IFERROR(VLOOKUP($D$10,Proxy,2,FALSE),"")</f>
        <v/>
      </c>
      <c r="I10" s="208"/>
      <c r="J10" s="208"/>
      <c r="K10" s="208"/>
      <c r="L10" s="208"/>
      <c r="M10" s="208"/>
      <c r="N10" s="193"/>
      <c r="P10" s="26" t="s">
        <v>22</v>
      </c>
      <c r="Q10" s="318"/>
      <c r="R10" s="319"/>
      <c r="U10" s="24" t="s">
        <v>23</v>
      </c>
      <c r="V10" s="233" t="s">
        <v>24</v>
      </c>
      <c r="W10" s="234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9"/>
      <c r="R11" s="290"/>
      <c r="U11" s="24" t="s">
        <v>27</v>
      </c>
      <c r="V11" s="371" t="s">
        <v>28</v>
      </c>
      <c r="W11" s="288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311" t="s">
        <v>29</v>
      </c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7"/>
      <c r="N12" s="65"/>
      <c r="P12" s="24" t="s">
        <v>30</v>
      </c>
      <c r="Q12" s="296"/>
      <c r="R12" s="243"/>
      <c r="S12" s="23"/>
      <c r="U12" s="24"/>
      <c r="V12" s="218"/>
      <c r="W12" s="208"/>
      <c r="AB12" s="51"/>
      <c r="AC12" s="51"/>
      <c r="AD12" s="51"/>
      <c r="AE12" s="51"/>
    </row>
    <row r="13" spans="1:32" s="194" customFormat="1" ht="23.25" customHeight="1" x14ac:dyDescent="0.2">
      <c r="A13" s="311" t="s">
        <v>31</v>
      </c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7"/>
      <c r="N13" s="65"/>
      <c r="O13" s="26"/>
      <c r="P13" s="26" t="s">
        <v>32</v>
      </c>
      <c r="Q13" s="371"/>
      <c r="R13" s="2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311" t="s">
        <v>33</v>
      </c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327" t="s">
        <v>34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7"/>
      <c r="N15" s="66"/>
      <c r="P15" s="306" t="s">
        <v>35</v>
      </c>
      <c r="Q15" s="218"/>
      <c r="R15" s="218"/>
      <c r="S15" s="218"/>
      <c r="T15" s="2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9" t="s">
        <v>36</v>
      </c>
      <c r="B17" s="229" t="s">
        <v>37</v>
      </c>
      <c r="C17" s="298" t="s">
        <v>38</v>
      </c>
      <c r="D17" s="229" t="s">
        <v>39</v>
      </c>
      <c r="E17" s="273"/>
      <c r="F17" s="229" t="s">
        <v>40</v>
      </c>
      <c r="G17" s="229" t="s">
        <v>41</v>
      </c>
      <c r="H17" s="229" t="s">
        <v>42</v>
      </c>
      <c r="I17" s="229" t="s">
        <v>43</v>
      </c>
      <c r="J17" s="229" t="s">
        <v>44</v>
      </c>
      <c r="K17" s="229" t="s">
        <v>45</v>
      </c>
      <c r="L17" s="229" t="s">
        <v>46</v>
      </c>
      <c r="M17" s="229" t="s">
        <v>47</v>
      </c>
      <c r="N17" s="229" t="s">
        <v>48</v>
      </c>
      <c r="O17" s="229" t="s">
        <v>49</v>
      </c>
      <c r="P17" s="229" t="s">
        <v>50</v>
      </c>
      <c r="Q17" s="272"/>
      <c r="R17" s="272"/>
      <c r="S17" s="272"/>
      <c r="T17" s="273"/>
      <c r="U17" s="403" t="s">
        <v>51</v>
      </c>
      <c r="V17" s="257"/>
      <c r="W17" s="229" t="s">
        <v>52</v>
      </c>
      <c r="X17" s="229" t="s">
        <v>53</v>
      </c>
      <c r="Y17" s="404" t="s">
        <v>54</v>
      </c>
      <c r="Z17" s="229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383"/>
      <c r="AF17" s="384"/>
      <c r="AG17" s="285"/>
      <c r="BD17" s="333" t="s">
        <v>60</v>
      </c>
    </row>
    <row r="18" spans="1:68" ht="14.25" customHeight="1" x14ac:dyDescent="0.2">
      <c r="A18" s="230"/>
      <c r="B18" s="230"/>
      <c r="C18" s="230"/>
      <c r="D18" s="274"/>
      <c r="E18" s="276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74"/>
      <c r="Q18" s="275"/>
      <c r="R18" s="275"/>
      <c r="S18" s="275"/>
      <c r="T18" s="276"/>
      <c r="U18" s="192" t="s">
        <v>61</v>
      </c>
      <c r="V18" s="192" t="s">
        <v>62</v>
      </c>
      <c r="W18" s="230"/>
      <c r="X18" s="230"/>
      <c r="Y18" s="405"/>
      <c r="Z18" s="230"/>
      <c r="AA18" s="342"/>
      <c r="AB18" s="342"/>
      <c r="AC18" s="342"/>
      <c r="AD18" s="385"/>
      <c r="AE18" s="386"/>
      <c r="AF18" s="387"/>
      <c r="AG18" s="286"/>
      <c r="BD18" s="208"/>
    </row>
    <row r="19" spans="1:68" ht="27.75" customHeight="1" x14ac:dyDescent="0.2">
      <c r="A19" s="239" t="s">
        <v>63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48"/>
      <c r="AB19" s="48"/>
      <c r="AC19" s="48"/>
    </row>
    <row r="20" spans="1:68" ht="16.5" customHeight="1" x14ac:dyDescent="0.25">
      <c r="A20" s="207" t="s">
        <v>63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191"/>
      <c r="AB20" s="191"/>
      <c r="AC20" s="191"/>
    </row>
    <row r="21" spans="1:68" ht="14.25" customHeight="1" x14ac:dyDescent="0.25">
      <c r="A21" s="227" t="s">
        <v>64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190"/>
      <c r="AB21" s="190"/>
      <c r="AC21" s="19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5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26"/>
      <c r="P23" s="211" t="s">
        <v>72</v>
      </c>
      <c r="Q23" s="212"/>
      <c r="R23" s="212"/>
      <c r="S23" s="212"/>
      <c r="T23" s="212"/>
      <c r="U23" s="212"/>
      <c r="V23" s="213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26"/>
      <c r="P24" s="211" t="s">
        <v>72</v>
      </c>
      <c r="Q24" s="212"/>
      <c r="R24" s="212"/>
      <c r="S24" s="212"/>
      <c r="T24" s="212"/>
      <c r="U24" s="212"/>
      <c r="V24" s="213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39" t="s">
        <v>74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48"/>
      <c r="AB25" s="48"/>
      <c r="AC25" s="48"/>
    </row>
    <row r="26" spans="1:68" ht="16.5" customHeight="1" x14ac:dyDescent="0.25">
      <c r="A26" s="207" t="s">
        <v>75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191"/>
      <c r="AB26" s="191"/>
      <c r="AC26" s="191"/>
    </row>
    <row r="27" spans="1:68" ht="14.25" customHeight="1" x14ac:dyDescent="0.25">
      <c r="A27" s="227" t="s">
        <v>76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190"/>
      <c r="AB27" s="190"/>
      <c r="AC27" s="190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7">
        <v>140</v>
      </c>
      <c r="Y30" s="198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5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26"/>
      <c r="P32" s="211" t="s">
        <v>72</v>
      </c>
      <c r="Q32" s="212"/>
      <c r="R32" s="212"/>
      <c r="S32" s="212"/>
      <c r="T32" s="212"/>
      <c r="U32" s="212"/>
      <c r="V32" s="213"/>
      <c r="W32" s="37" t="s">
        <v>70</v>
      </c>
      <c r="X32" s="199">
        <f>IFERROR(SUM(X28:X31),"0")</f>
        <v>140</v>
      </c>
      <c r="Y32" s="199">
        <f>IFERROR(SUM(Y28:Y31),"0")</f>
        <v>140</v>
      </c>
      <c r="Z32" s="199">
        <f>IFERROR(IF(Z28="",0,Z28),"0")+IFERROR(IF(Z29="",0,Z29),"0")+IFERROR(IF(Z30="",0,Z30),"0")+IFERROR(IF(Z31="",0,Z31),"0")</f>
        <v>1.3104</v>
      </c>
      <c r="AA32" s="200"/>
      <c r="AB32" s="200"/>
      <c r="AC32" s="200"/>
    </row>
    <row r="33" spans="1:68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26"/>
      <c r="P33" s="211" t="s">
        <v>72</v>
      </c>
      <c r="Q33" s="212"/>
      <c r="R33" s="212"/>
      <c r="S33" s="212"/>
      <c r="T33" s="212"/>
      <c r="U33" s="212"/>
      <c r="V33" s="213"/>
      <c r="W33" s="37" t="s">
        <v>73</v>
      </c>
      <c r="X33" s="199">
        <f>IFERROR(SUMPRODUCT(X28:X31*H28:H31),"0")</f>
        <v>210</v>
      </c>
      <c r="Y33" s="199">
        <f>IFERROR(SUMPRODUCT(Y28:Y31*H28:H31),"0")</f>
        <v>210</v>
      </c>
      <c r="Z33" s="37"/>
      <c r="AA33" s="200"/>
      <c r="AB33" s="200"/>
      <c r="AC33" s="200"/>
    </row>
    <row r="34" spans="1:68" ht="16.5" customHeight="1" x14ac:dyDescent="0.25">
      <c r="A34" s="207" t="s">
        <v>87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191"/>
      <c r="AB34" s="191"/>
      <c r="AC34" s="191"/>
    </row>
    <row r="35" spans="1:68" ht="14.25" customHeight="1" x14ac:dyDescent="0.25">
      <c r="A35" s="227" t="s">
        <v>64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190"/>
      <c r="AB35" s="190"/>
      <c r="AC35" s="190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1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25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26"/>
      <c r="P39" s="211" t="s">
        <v>72</v>
      </c>
      <c r="Q39" s="212"/>
      <c r="R39" s="212"/>
      <c r="S39" s="212"/>
      <c r="T39" s="212"/>
      <c r="U39" s="212"/>
      <c r="V39" s="213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26"/>
      <c r="P40" s="211" t="s">
        <v>72</v>
      </c>
      <c r="Q40" s="212"/>
      <c r="R40" s="212"/>
      <c r="S40" s="212"/>
      <c r="T40" s="212"/>
      <c r="U40" s="212"/>
      <c r="V40" s="213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customHeight="1" x14ac:dyDescent="0.25">
      <c r="A41" s="207" t="s">
        <v>95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191"/>
      <c r="AB41" s="191"/>
      <c r="AC41" s="191"/>
    </row>
    <row r="42" spans="1:68" ht="14.25" customHeight="1" x14ac:dyDescent="0.25">
      <c r="A42" s="227" t="s">
        <v>96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190"/>
      <c r="AB42" s="190"/>
      <c r="AC42" s="190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1">
        <v>4607111038968</v>
      </c>
      <c r="E47" s="202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25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26"/>
      <c r="P48" s="211" t="s">
        <v>72</v>
      </c>
      <c r="Q48" s="212"/>
      <c r="R48" s="212"/>
      <c r="S48" s="212"/>
      <c r="T48" s="212"/>
      <c r="U48" s="212"/>
      <c r="V48" s="213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x14ac:dyDescent="0.2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26"/>
      <c r="P49" s="211" t="s">
        <v>72</v>
      </c>
      <c r="Q49" s="212"/>
      <c r="R49" s="212"/>
      <c r="S49" s="212"/>
      <c r="T49" s="212"/>
      <c r="U49" s="212"/>
      <c r="V49" s="213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customHeight="1" x14ac:dyDescent="0.25">
      <c r="A50" s="207" t="s">
        <v>108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191"/>
      <c r="AB50" s="191"/>
      <c r="AC50" s="191"/>
    </row>
    <row r="51" spans="1:68" ht="14.25" customHeight="1" x14ac:dyDescent="0.25">
      <c r="A51" s="227" t="s">
        <v>64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190"/>
      <c r="AB51" s="190"/>
      <c r="AC51" s="190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1">
        <v>4607111039392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3" t="s">
        <v>111</v>
      </c>
      <c r="Q52" s="204"/>
      <c r="R52" s="204"/>
      <c r="S52" s="204"/>
      <c r="T52" s="205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1">
        <v>4607111037190</v>
      </c>
      <c r="E53" s="202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1">
        <v>4607111038999</v>
      </c>
      <c r="E54" s="202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1">
        <v>4607111037183</v>
      </c>
      <c r="E55" s="202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7">
        <v>48</v>
      </c>
      <c r="Y55" s="198">
        <f t="shared" si="0"/>
        <v>48</v>
      </c>
      <c r="Z55" s="36">
        <f t="shared" si="1"/>
        <v>0.74399999999999999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359.32799999999997</v>
      </c>
      <c r="BN55" s="67">
        <f t="shared" si="3"/>
        <v>359.32799999999997</v>
      </c>
      <c r="BO55" s="67">
        <f t="shared" si="4"/>
        <v>0.5714285714285714</v>
      </c>
      <c r="BP55" s="67">
        <f t="shared" si="5"/>
        <v>0.5714285714285714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1">
        <v>4607111039385</v>
      </c>
      <c r="E56" s="202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1">
        <v>4607111037091</v>
      </c>
      <c r="E57" s="202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1">
        <v>4607111036902</v>
      </c>
      <c r="E58" s="202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7">
        <v>36</v>
      </c>
      <c r="Y58" s="198">
        <f t="shared" si="0"/>
        <v>36</v>
      </c>
      <c r="Z58" s="36">
        <f t="shared" si="1"/>
        <v>0.55800000000000005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267.48</v>
      </c>
      <c r="BN58" s="67">
        <f t="shared" si="3"/>
        <v>267.48</v>
      </c>
      <c r="BO58" s="67">
        <f t="shared" si="4"/>
        <v>0.42857142857142855</v>
      </c>
      <c r="BP58" s="67">
        <f t="shared" si="5"/>
        <v>0.42857142857142855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1">
        <v>4607111038982</v>
      </c>
      <c r="E59" s="202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1">
        <v>4607111036858</v>
      </c>
      <c r="E60" s="202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7">
        <v>12</v>
      </c>
      <c r="Y60" s="198">
        <f t="shared" si="0"/>
        <v>12</v>
      </c>
      <c r="Z60" s="36">
        <f t="shared" si="1"/>
        <v>0.186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86.395200000000003</v>
      </c>
      <c r="BN60" s="67">
        <f t="shared" si="3"/>
        <v>86.395200000000003</v>
      </c>
      <c r="BO60" s="67">
        <f t="shared" si="4"/>
        <v>0.14285714285714285</v>
      </c>
      <c r="BP60" s="67">
        <f t="shared" si="5"/>
        <v>0.14285714285714285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1">
        <v>4607111039354</v>
      </c>
      <c r="E61" s="202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1">
        <v>4607111036889</v>
      </c>
      <c r="E62" s="202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7">
        <v>72</v>
      </c>
      <c r="Y62" s="198">
        <f t="shared" si="0"/>
        <v>72</v>
      </c>
      <c r="Z62" s="36">
        <f t="shared" si="1"/>
        <v>1.1160000000000001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538.99199999999996</v>
      </c>
      <c r="BN62" s="67">
        <f t="shared" si="3"/>
        <v>538.99199999999996</v>
      </c>
      <c r="BO62" s="67">
        <f t="shared" si="4"/>
        <v>0.8571428571428571</v>
      </c>
      <c r="BP62" s="67">
        <f t="shared" si="5"/>
        <v>0.8571428571428571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1">
        <v>4607111039330</v>
      </c>
      <c r="E63" s="202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1">
        <v>4607111037510</v>
      </c>
      <c r="E64" s="202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8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4"/>
      <c r="R64" s="204"/>
      <c r="S64" s="204"/>
      <c r="T64" s="205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25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26"/>
      <c r="P65" s="211" t="s">
        <v>72</v>
      </c>
      <c r="Q65" s="212"/>
      <c r="R65" s="212"/>
      <c r="S65" s="212"/>
      <c r="T65" s="212"/>
      <c r="U65" s="212"/>
      <c r="V65" s="213"/>
      <c r="W65" s="37" t="s">
        <v>70</v>
      </c>
      <c r="X65" s="199">
        <f>IFERROR(SUM(X52:X64),"0")</f>
        <v>168</v>
      </c>
      <c r="Y65" s="199">
        <f>IFERROR(SUM(Y52:Y64),"0")</f>
        <v>168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2.6040000000000001</v>
      </c>
      <c r="AA65" s="200"/>
      <c r="AB65" s="200"/>
      <c r="AC65" s="200"/>
    </row>
    <row r="66" spans="1:68" x14ac:dyDescent="0.2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26"/>
      <c r="P66" s="211" t="s">
        <v>72</v>
      </c>
      <c r="Q66" s="212"/>
      <c r="R66" s="212"/>
      <c r="S66" s="212"/>
      <c r="T66" s="212"/>
      <c r="U66" s="212"/>
      <c r="V66" s="213"/>
      <c r="W66" s="37" t="s">
        <v>73</v>
      </c>
      <c r="X66" s="199">
        <f>IFERROR(SUMPRODUCT(X52:X64*H52:H64),"0")</f>
        <v>1205.7599999999998</v>
      </c>
      <c r="Y66" s="199">
        <f>IFERROR(SUMPRODUCT(Y52:Y64*H52:H64),"0")</f>
        <v>1205.7599999999998</v>
      </c>
      <c r="Z66" s="37"/>
      <c r="AA66" s="200"/>
      <c r="AB66" s="200"/>
      <c r="AC66" s="200"/>
    </row>
    <row r="67" spans="1:68" ht="16.5" customHeight="1" x14ac:dyDescent="0.25">
      <c r="A67" s="207" t="s">
        <v>137</v>
      </c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191"/>
      <c r="AB67" s="191"/>
      <c r="AC67" s="191"/>
    </row>
    <row r="68" spans="1:68" ht="14.25" customHeight="1" x14ac:dyDescent="0.25">
      <c r="A68" s="227" t="s">
        <v>64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190"/>
      <c r="AB68" s="190"/>
      <c r="AC68" s="190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1">
        <v>4607111037411</v>
      </c>
      <c r="E69" s="202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4"/>
      <c r="R69" s="204"/>
      <c r="S69" s="204"/>
      <c r="T69" s="205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1">
        <v>4607111036728</v>
      </c>
      <c r="E70" s="202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4"/>
      <c r="R70" s="204"/>
      <c r="S70" s="204"/>
      <c r="T70" s="205"/>
      <c r="U70" s="34"/>
      <c r="V70" s="34"/>
      <c r="W70" s="35" t="s">
        <v>70</v>
      </c>
      <c r="X70" s="197">
        <v>0</v>
      </c>
      <c r="Y70" s="198">
        <f>IFERROR(IF(X70="","",X70),"")</f>
        <v>0</v>
      </c>
      <c r="Z70" s="36">
        <f>IFERROR(IF(X70="","",X70*0.00866),"")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2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26"/>
      <c r="P71" s="211" t="s">
        <v>72</v>
      </c>
      <c r="Q71" s="212"/>
      <c r="R71" s="212"/>
      <c r="S71" s="212"/>
      <c r="T71" s="212"/>
      <c r="U71" s="212"/>
      <c r="V71" s="213"/>
      <c r="W71" s="37" t="s">
        <v>70</v>
      </c>
      <c r="X71" s="199">
        <f>IFERROR(SUM(X69:X70),"0")</f>
        <v>0</v>
      </c>
      <c r="Y71" s="199">
        <f>IFERROR(SUM(Y69:Y70),"0")</f>
        <v>0</v>
      </c>
      <c r="Z71" s="199">
        <f>IFERROR(IF(Z69="",0,Z69),"0")+IFERROR(IF(Z70="",0,Z70),"0")</f>
        <v>0</v>
      </c>
      <c r="AA71" s="200"/>
      <c r="AB71" s="200"/>
      <c r="AC71" s="200"/>
    </row>
    <row r="72" spans="1:68" x14ac:dyDescent="0.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26"/>
      <c r="P72" s="211" t="s">
        <v>72</v>
      </c>
      <c r="Q72" s="212"/>
      <c r="R72" s="212"/>
      <c r="S72" s="212"/>
      <c r="T72" s="212"/>
      <c r="U72" s="212"/>
      <c r="V72" s="213"/>
      <c r="W72" s="37" t="s">
        <v>73</v>
      </c>
      <c r="X72" s="199">
        <f>IFERROR(SUMPRODUCT(X69:X70*H69:H70),"0")</f>
        <v>0</v>
      </c>
      <c r="Y72" s="199">
        <f>IFERROR(SUMPRODUCT(Y69:Y70*H69:H70),"0")</f>
        <v>0</v>
      </c>
      <c r="Z72" s="37"/>
      <c r="AA72" s="200"/>
      <c r="AB72" s="200"/>
      <c r="AC72" s="200"/>
    </row>
    <row r="73" spans="1:68" ht="16.5" customHeight="1" x14ac:dyDescent="0.25">
      <c r="A73" s="207" t="s">
        <v>143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191"/>
      <c r="AB73" s="191"/>
      <c r="AC73" s="191"/>
    </row>
    <row r="74" spans="1:68" ht="14.25" customHeight="1" x14ac:dyDescent="0.25">
      <c r="A74" s="227" t="s">
        <v>144</v>
      </c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190"/>
      <c r="AB74" s="190"/>
      <c r="AC74" s="190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1">
        <v>4607111033659</v>
      </c>
      <c r="E75" s="202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4"/>
      <c r="R75" s="204"/>
      <c r="S75" s="204"/>
      <c r="T75" s="205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25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26"/>
      <c r="P76" s="211" t="s">
        <v>72</v>
      </c>
      <c r="Q76" s="212"/>
      <c r="R76" s="212"/>
      <c r="S76" s="212"/>
      <c r="T76" s="212"/>
      <c r="U76" s="212"/>
      <c r="V76" s="213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x14ac:dyDescent="0.2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26"/>
      <c r="P77" s="211" t="s">
        <v>72</v>
      </c>
      <c r="Q77" s="212"/>
      <c r="R77" s="212"/>
      <c r="S77" s="212"/>
      <c r="T77" s="212"/>
      <c r="U77" s="212"/>
      <c r="V77" s="213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customHeight="1" x14ac:dyDescent="0.25">
      <c r="A78" s="207" t="s">
        <v>147</v>
      </c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191"/>
      <c r="AB78" s="191"/>
      <c r="AC78" s="191"/>
    </row>
    <row r="79" spans="1:68" ht="14.25" customHeight="1" x14ac:dyDescent="0.25">
      <c r="A79" s="227" t="s">
        <v>148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190"/>
      <c r="AB79" s="190"/>
      <c r="AC79" s="190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1">
        <v>4607111034137</v>
      </c>
      <c r="E80" s="202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1">
        <v>4607111034120</v>
      </c>
      <c r="E81" s="202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4"/>
      <c r="R81" s="204"/>
      <c r="S81" s="204"/>
      <c r="T81" s="205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25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26"/>
      <c r="P82" s="211" t="s">
        <v>72</v>
      </c>
      <c r="Q82" s="212"/>
      <c r="R82" s="212"/>
      <c r="S82" s="212"/>
      <c r="T82" s="212"/>
      <c r="U82" s="212"/>
      <c r="V82" s="213"/>
      <c r="W82" s="37" t="s">
        <v>70</v>
      </c>
      <c r="X82" s="199">
        <f>IFERROR(SUM(X80:X81),"0")</f>
        <v>28</v>
      </c>
      <c r="Y82" s="199">
        <f>IFERROR(SUM(Y80:Y81),"0")</f>
        <v>28</v>
      </c>
      <c r="Z82" s="199">
        <f>IFERROR(IF(Z80="",0,Z80),"0")+IFERROR(IF(Z81="",0,Z81),"0")</f>
        <v>0.50063999999999997</v>
      </c>
      <c r="AA82" s="200"/>
      <c r="AB82" s="200"/>
      <c r="AC82" s="200"/>
    </row>
    <row r="83" spans="1:68" x14ac:dyDescent="0.2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26"/>
      <c r="P83" s="211" t="s">
        <v>72</v>
      </c>
      <c r="Q83" s="212"/>
      <c r="R83" s="212"/>
      <c r="S83" s="212"/>
      <c r="T83" s="212"/>
      <c r="U83" s="212"/>
      <c r="V83" s="213"/>
      <c r="W83" s="37" t="s">
        <v>73</v>
      </c>
      <c r="X83" s="199">
        <f>IFERROR(SUMPRODUCT(X80:X81*H80:H81),"0")</f>
        <v>100.8</v>
      </c>
      <c r="Y83" s="199">
        <f>IFERROR(SUMPRODUCT(Y80:Y81*H80:H81),"0")</f>
        <v>100.8</v>
      </c>
      <c r="Z83" s="37"/>
      <c r="AA83" s="200"/>
      <c r="AB83" s="200"/>
      <c r="AC83" s="200"/>
    </row>
    <row r="84" spans="1:68" ht="16.5" customHeight="1" x14ac:dyDescent="0.25">
      <c r="A84" s="207" t="s">
        <v>153</v>
      </c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191"/>
      <c r="AB84" s="191"/>
      <c r="AC84" s="191"/>
    </row>
    <row r="85" spans="1:68" ht="14.25" customHeight="1" x14ac:dyDescent="0.25">
      <c r="A85" s="227" t="s">
        <v>144</v>
      </c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190"/>
      <c r="AB85" s="190"/>
      <c r="AC85" s="190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1">
        <v>4607111036407</v>
      </c>
      <c r="E86" s="202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1">
        <v>4607111033628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7">
        <v>14</v>
      </c>
      <c r="Y87" s="198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1">
        <v>4607111033451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7">
        <v>126</v>
      </c>
      <c r="Y88" s="198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1">
        <v>4607111035141</v>
      </c>
      <c r="E89" s="202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1">
        <v>4607111033444</v>
      </c>
      <c r="E90" s="202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4"/>
      <c r="R90" s="204"/>
      <c r="S90" s="204"/>
      <c r="T90" s="205"/>
      <c r="U90" s="34"/>
      <c r="V90" s="34"/>
      <c r="W90" s="35" t="s">
        <v>70</v>
      </c>
      <c r="X90" s="197">
        <v>154</v>
      </c>
      <c r="Y90" s="198">
        <f t="shared" si="6"/>
        <v>154</v>
      </c>
      <c r="Z90" s="36">
        <f t="shared" si="7"/>
        <v>2.75352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662.75440000000003</v>
      </c>
      <c r="BN90" s="67">
        <f t="shared" si="9"/>
        <v>662.75440000000003</v>
      </c>
      <c r="BO90" s="67">
        <f t="shared" si="10"/>
        <v>2.2000000000000002</v>
      </c>
      <c r="BP90" s="67">
        <f t="shared" si="11"/>
        <v>2.2000000000000002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1">
        <v>4607111035028</v>
      </c>
      <c r="E91" s="202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4"/>
      <c r="R91" s="204"/>
      <c r="S91" s="204"/>
      <c r="T91" s="205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25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26"/>
      <c r="P92" s="211" t="s">
        <v>72</v>
      </c>
      <c r="Q92" s="212"/>
      <c r="R92" s="212"/>
      <c r="S92" s="212"/>
      <c r="T92" s="212"/>
      <c r="U92" s="212"/>
      <c r="V92" s="213"/>
      <c r="W92" s="37" t="s">
        <v>70</v>
      </c>
      <c r="X92" s="199">
        <f>IFERROR(SUM(X86:X91),"0")</f>
        <v>294</v>
      </c>
      <c r="Y92" s="199">
        <f>IFERROR(SUM(Y86:Y91),"0")</f>
        <v>294</v>
      </c>
      <c r="Z92" s="199">
        <f>IFERROR(IF(Z86="",0,Z86),"0")+IFERROR(IF(Z87="",0,Z87),"0")+IFERROR(IF(Z88="",0,Z88),"0")+IFERROR(IF(Z89="",0,Z89),"0")+IFERROR(IF(Z90="",0,Z90),"0")+IFERROR(IF(Z91="",0,Z91),"0")</f>
        <v>5.2567199999999996</v>
      </c>
      <c r="AA92" s="200"/>
      <c r="AB92" s="200"/>
      <c r="AC92" s="200"/>
    </row>
    <row r="93" spans="1:68" x14ac:dyDescent="0.2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26"/>
      <c r="P93" s="211" t="s">
        <v>72</v>
      </c>
      <c r="Q93" s="212"/>
      <c r="R93" s="212"/>
      <c r="S93" s="212"/>
      <c r="T93" s="212"/>
      <c r="U93" s="212"/>
      <c r="V93" s="213"/>
      <c r="W93" s="37" t="s">
        <v>73</v>
      </c>
      <c r="X93" s="199">
        <f>IFERROR(SUMPRODUCT(X86:X91*H86:H91),"0")</f>
        <v>1058.4000000000001</v>
      </c>
      <c r="Y93" s="199">
        <f>IFERROR(SUMPRODUCT(Y86:Y91*H86:H91),"0")</f>
        <v>1058.4000000000001</v>
      </c>
      <c r="Z93" s="37"/>
      <c r="AA93" s="200"/>
      <c r="AB93" s="200"/>
      <c r="AC93" s="200"/>
    </row>
    <row r="94" spans="1:68" ht="16.5" customHeight="1" x14ac:dyDescent="0.25">
      <c r="A94" s="207" t="s">
        <v>166</v>
      </c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191"/>
      <c r="AB94" s="191"/>
      <c r="AC94" s="191"/>
    </row>
    <row r="95" spans="1:68" ht="14.25" customHeight="1" x14ac:dyDescent="0.25">
      <c r="A95" s="227" t="s">
        <v>167</v>
      </c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190"/>
      <c r="AB95" s="190"/>
      <c r="AC95" s="190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1">
        <v>4607025784012</v>
      </c>
      <c r="E96" s="202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1">
        <v>4607025784319</v>
      </c>
      <c r="E97" s="202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7">
        <v>0</v>
      </c>
      <c r="Y97" s="198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1">
        <v>4607111035370</v>
      </c>
      <c r="E98" s="202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4"/>
      <c r="R98" s="204"/>
      <c r="S98" s="204"/>
      <c r="T98" s="205"/>
      <c r="U98" s="34"/>
      <c r="V98" s="34"/>
      <c r="W98" s="35" t="s">
        <v>70</v>
      </c>
      <c r="X98" s="197">
        <v>0</v>
      </c>
      <c r="Y98" s="198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225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26"/>
      <c r="P99" s="211" t="s">
        <v>72</v>
      </c>
      <c r="Q99" s="212"/>
      <c r="R99" s="212"/>
      <c r="S99" s="212"/>
      <c r="T99" s="212"/>
      <c r="U99" s="212"/>
      <c r="V99" s="213"/>
      <c r="W99" s="37" t="s">
        <v>70</v>
      </c>
      <c r="X99" s="199">
        <f>IFERROR(SUM(X96:X98),"0")</f>
        <v>0</v>
      </c>
      <c r="Y99" s="199">
        <f>IFERROR(SUM(Y96:Y98),"0")</f>
        <v>0</v>
      </c>
      <c r="Z99" s="199">
        <f>IFERROR(IF(Z96="",0,Z96),"0")+IFERROR(IF(Z97="",0,Z97),"0")+IFERROR(IF(Z98="",0,Z98),"0")</f>
        <v>0</v>
      </c>
      <c r="AA99" s="200"/>
      <c r="AB99" s="200"/>
      <c r="AC99" s="200"/>
    </row>
    <row r="100" spans="1:68" x14ac:dyDescent="0.2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26"/>
      <c r="P100" s="211" t="s">
        <v>72</v>
      </c>
      <c r="Q100" s="212"/>
      <c r="R100" s="212"/>
      <c r="S100" s="212"/>
      <c r="T100" s="212"/>
      <c r="U100" s="212"/>
      <c r="V100" s="213"/>
      <c r="W100" s="37" t="s">
        <v>73</v>
      </c>
      <c r="X100" s="199">
        <f>IFERROR(SUMPRODUCT(X96:X98*H96:H98),"0")</f>
        <v>0</v>
      </c>
      <c r="Y100" s="199">
        <f>IFERROR(SUMPRODUCT(Y96:Y98*H96:H98),"0")</f>
        <v>0</v>
      </c>
      <c r="Z100" s="37"/>
      <c r="AA100" s="200"/>
      <c r="AB100" s="200"/>
      <c r="AC100" s="200"/>
    </row>
    <row r="101" spans="1:68" ht="16.5" customHeight="1" x14ac:dyDescent="0.25">
      <c r="A101" s="207" t="s">
        <v>174</v>
      </c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191"/>
      <c r="AB101" s="191"/>
      <c r="AC101" s="191"/>
    </row>
    <row r="102" spans="1:68" ht="14.25" customHeight="1" x14ac:dyDescent="0.25">
      <c r="A102" s="227" t="s">
        <v>64</v>
      </c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190"/>
      <c r="AB102" s="190"/>
      <c r="AC102" s="190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1">
        <v>4607111033970</v>
      </c>
      <c r="E103" s="202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7">
        <v>84</v>
      </c>
      <c r="Y103" s="198">
        <f t="shared" ref="Y103:Y112" si="12">IFERROR(IF(X103="","",X103),"")</f>
        <v>84</v>
      </c>
      <c r="Z103" s="36">
        <f t="shared" ref="Z103:Z112" si="13">IFERROR(IF(X103="","",X103*0.0155),"")</f>
        <v>1.302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ref="BM103:BM112" si="14">IFERROR(X103*I103,"0")</f>
        <v>604.76639999999998</v>
      </c>
      <c r="BN103" s="67">
        <f t="shared" ref="BN103:BN112" si="15">IFERROR(Y103*I103,"0")</f>
        <v>604.76639999999998</v>
      </c>
      <c r="BO103" s="67">
        <f t="shared" ref="BO103:BO112" si="16">IFERROR(X103/J103,"0")</f>
        <v>1</v>
      </c>
      <c r="BP103" s="67">
        <f t="shared" ref="BP103:BP112" si="17">IFERROR(Y103/J103,"0")</f>
        <v>1</v>
      </c>
    </row>
    <row r="104" spans="1:68" ht="27" customHeight="1" x14ac:dyDescent="0.25">
      <c r="A104" s="54" t="s">
        <v>177</v>
      </c>
      <c r="B104" s="54" t="s">
        <v>178</v>
      </c>
      <c r="C104" s="31">
        <v>4301071051</v>
      </c>
      <c r="D104" s="201">
        <v>4607111039262</v>
      </c>
      <c r="E104" s="202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4301070976</v>
      </c>
      <c r="D105" s="201">
        <v>4607111034144</v>
      </c>
      <c r="E105" s="202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7">
        <v>204</v>
      </c>
      <c r="Y105" s="198">
        <f t="shared" si="12"/>
        <v>204</v>
      </c>
      <c r="Z105" s="36">
        <f t="shared" si="13"/>
        <v>3.1619999999999999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1527.144</v>
      </c>
      <c r="BN105" s="67">
        <f t="shared" si="15"/>
        <v>1527.144</v>
      </c>
      <c r="BO105" s="67">
        <f t="shared" si="16"/>
        <v>2.4285714285714284</v>
      </c>
      <c r="BP105" s="67">
        <f t="shared" si="17"/>
        <v>2.4285714285714284</v>
      </c>
    </row>
    <row r="106" spans="1:68" ht="27" customHeight="1" x14ac:dyDescent="0.25">
      <c r="A106" s="54" t="s">
        <v>181</v>
      </c>
      <c r="B106" s="54" t="s">
        <v>182</v>
      </c>
      <c r="C106" s="31">
        <v>4301071038</v>
      </c>
      <c r="D106" s="201">
        <v>4607111039248</v>
      </c>
      <c r="E106" s="202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183</v>
      </c>
      <c r="B107" s="54" t="s">
        <v>184</v>
      </c>
      <c r="C107" s="31">
        <v>4301070973</v>
      </c>
      <c r="D107" s="201">
        <v>4607111033987</v>
      </c>
      <c r="E107" s="202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7">
        <v>60</v>
      </c>
      <c r="Y107" s="198">
        <f t="shared" si="12"/>
        <v>60</v>
      </c>
      <c r="Z107" s="36">
        <f t="shared" si="13"/>
        <v>0.92999999999999994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431.976</v>
      </c>
      <c r="BN107" s="67">
        <f t="shared" si="15"/>
        <v>431.976</v>
      </c>
      <c r="BO107" s="67">
        <f t="shared" si="16"/>
        <v>0.7142857142857143</v>
      </c>
      <c r="BP107" s="67">
        <f t="shared" si="17"/>
        <v>0.7142857142857143</v>
      </c>
    </row>
    <row r="108" spans="1:68" ht="27" customHeight="1" x14ac:dyDescent="0.25">
      <c r="A108" s="54" t="s">
        <v>185</v>
      </c>
      <c r="B108" s="54" t="s">
        <v>186</v>
      </c>
      <c r="C108" s="31">
        <v>4301071049</v>
      </c>
      <c r="D108" s="201">
        <v>4607111039293</v>
      </c>
      <c r="E108" s="202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4301070974</v>
      </c>
      <c r="D109" s="201">
        <v>4607111034151</v>
      </c>
      <c r="E109" s="202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7">
        <v>216</v>
      </c>
      <c r="Y109" s="198">
        <f t="shared" si="12"/>
        <v>216</v>
      </c>
      <c r="Z109" s="36">
        <f t="shared" si="13"/>
        <v>3.3479999999999999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1616.9759999999999</v>
      </c>
      <c r="BN109" s="67">
        <f t="shared" si="15"/>
        <v>1616.9759999999999</v>
      </c>
      <c r="BO109" s="67">
        <f t="shared" si="16"/>
        <v>2.5714285714285716</v>
      </c>
      <c r="BP109" s="67">
        <f t="shared" si="17"/>
        <v>2.5714285714285716</v>
      </c>
    </row>
    <row r="110" spans="1:68" ht="27" customHeight="1" x14ac:dyDescent="0.25">
      <c r="A110" s="54" t="s">
        <v>189</v>
      </c>
      <c r="B110" s="54" t="s">
        <v>190</v>
      </c>
      <c r="C110" s="31">
        <v>4301071039</v>
      </c>
      <c r="D110" s="201">
        <v>4607111039279</v>
      </c>
      <c r="E110" s="202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4301070945</v>
      </c>
      <c r="D111" s="201">
        <v>4607111037435</v>
      </c>
      <c r="E111" s="202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4"/>
      <c r="R111" s="204"/>
      <c r="S111" s="204"/>
      <c r="T111" s="205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193</v>
      </c>
      <c r="B112" s="54" t="s">
        <v>194</v>
      </c>
      <c r="C112" s="31">
        <v>4301070958</v>
      </c>
      <c r="D112" s="201">
        <v>4607111038098</v>
      </c>
      <c r="E112" s="202"/>
      <c r="F112" s="196">
        <v>0.8</v>
      </c>
      <c r="G112" s="32">
        <v>8</v>
      </c>
      <c r="H112" s="196">
        <v>6.4</v>
      </c>
      <c r="I112" s="196">
        <v>6.6859999999999999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37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04"/>
      <c r="R112" s="204"/>
      <c r="S112" s="204"/>
      <c r="T112" s="205"/>
      <c r="U112" s="34"/>
      <c r="V112" s="34"/>
      <c r="W112" s="35" t="s">
        <v>70</v>
      </c>
      <c r="X112" s="197">
        <v>72</v>
      </c>
      <c r="Y112" s="198">
        <f t="shared" si="12"/>
        <v>72</v>
      </c>
      <c r="Z112" s="36">
        <f t="shared" si="13"/>
        <v>1.1160000000000001</v>
      </c>
      <c r="AA112" s="56"/>
      <c r="AB112" s="57"/>
      <c r="AC112" s="68"/>
      <c r="AG112" s="67"/>
      <c r="AJ112" s="69" t="s">
        <v>71</v>
      </c>
      <c r="AK112" s="69">
        <v>1</v>
      </c>
      <c r="BB112" s="119" t="s">
        <v>1</v>
      </c>
      <c r="BM112" s="67">
        <f t="shared" si="14"/>
        <v>481.392</v>
      </c>
      <c r="BN112" s="67">
        <f t="shared" si="15"/>
        <v>481.392</v>
      </c>
      <c r="BO112" s="67">
        <f t="shared" si="16"/>
        <v>0.8571428571428571</v>
      </c>
      <c r="BP112" s="67">
        <f t="shared" si="17"/>
        <v>0.8571428571428571</v>
      </c>
    </row>
    <row r="113" spans="1:68" x14ac:dyDescent="0.2">
      <c r="A113" s="225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26"/>
      <c r="P113" s="211" t="s">
        <v>72</v>
      </c>
      <c r="Q113" s="212"/>
      <c r="R113" s="212"/>
      <c r="S113" s="212"/>
      <c r="T113" s="212"/>
      <c r="U113" s="212"/>
      <c r="V113" s="213"/>
      <c r="W113" s="37" t="s">
        <v>70</v>
      </c>
      <c r="X113" s="199">
        <f>IFERROR(SUM(X103:X112),"0")</f>
        <v>636</v>
      </c>
      <c r="Y113" s="199">
        <f>IFERROR(SUM(Y103:Y112),"0")</f>
        <v>636</v>
      </c>
      <c r="Z113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9.8580000000000005</v>
      </c>
      <c r="AA113" s="200"/>
      <c r="AB113" s="200"/>
      <c r="AC113" s="200"/>
    </row>
    <row r="114" spans="1:68" x14ac:dyDescent="0.2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26"/>
      <c r="P114" s="211" t="s">
        <v>72</v>
      </c>
      <c r="Q114" s="212"/>
      <c r="R114" s="212"/>
      <c r="S114" s="212"/>
      <c r="T114" s="212"/>
      <c r="U114" s="212"/>
      <c r="V114" s="213"/>
      <c r="W114" s="37" t="s">
        <v>73</v>
      </c>
      <c r="X114" s="199">
        <f>IFERROR(SUMPRODUCT(X103:X112*H103:H112),"0")</f>
        <v>4475.5200000000004</v>
      </c>
      <c r="Y114" s="199">
        <f>IFERROR(SUMPRODUCT(Y103:Y112*H103:H112),"0")</f>
        <v>4475.5200000000004</v>
      </c>
      <c r="Z114" s="37"/>
      <c r="AA114" s="200"/>
      <c r="AB114" s="200"/>
      <c r="AC114" s="200"/>
    </row>
    <row r="115" spans="1:68" ht="16.5" customHeight="1" x14ac:dyDescent="0.25">
      <c r="A115" s="207" t="s">
        <v>195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191"/>
      <c r="AB115" s="191"/>
      <c r="AC115" s="191"/>
    </row>
    <row r="116" spans="1:68" ht="14.25" customHeight="1" x14ac:dyDescent="0.25">
      <c r="A116" s="227" t="s">
        <v>144</v>
      </c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190"/>
      <c r="AB116" s="190"/>
      <c r="AC116" s="190"/>
    </row>
    <row r="117" spans="1:68" ht="27" customHeight="1" x14ac:dyDescent="0.25">
      <c r="A117" s="54" t="s">
        <v>196</v>
      </c>
      <c r="B117" s="54" t="s">
        <v>197</v>
      </c>
      <c r="C117" s="31">
        <v>4301135289</v>
      </c>
      <c r="D117" s="201">
        <v>4607111034014</v>
      </c>
      <c r="E117" s="202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04"/>
      <c r="R117" s="204"/>
      <c r="S117" s="204"/>
      <c r="T117" s="205"/>
      <c r="U117" s="34"/>
      <c r="V117" s="34"/>
      <c r="W117" s="35" t="s">
        <v>70</v>
      </c>
      <c r="X117" s="197">
        <v>182</v>
      </c>
      <c r="Y117" s="198">
        <f>IFERROR(IF(X117="","",X117),"")</f>
        <v>182</v>
      </c>
      <c r="Z117" s="36">
        <f>IFERROR(IF(X117="","",X117*0.01788),"")</f>
        <v>3.2541600000000002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674.05520000000001</v>
      </c>
      <c r="BN117" s="67">
        <f>IFERROR(Y117*I117,"0")</f>
        <v>674.05520000000001</v>
      </c>
      <c r="BO117" s="67">
        <f>IFERROR(X117/J117,"0")</f>
        <v>2.6</v>
      </c>
      <c r="BP117" s="67">
        <f>IFERROR(Y117/J117,"0")</f>
        <v>2.6</v>
      </c>
    </row>
    <row r="118" spans="1:68" ht="27" customHeight="1" x14ac:dyDescent="0.25">
      <c r="A118" s="54" t="s">
        <v>198</v>
      </c>
      <c r="B118" s="54" t="s">
        <v>199</v>
      </c>
      <c r="C118" s="31">
        <v>4301135299</v>
      </c>
      <c r="D118" s="201">
        <v>4607111033994</v>
      </c>
      <c r="E118" s="202"/>
      <c r="F118" s="196">
        <v>0.25</v>
      </c>
      <c r="G118" s="32">
        <v>12</v>
      </c>
      <c r="H118" s="196">
        <v>3</v>
      </c>
      <c r="I118" s="196">
        <v>3.7035999999999998</v>
      </c>
      <c r="J118" s="32">
        <v>70</v>
      </c>
      <c r="K118" s="32" t="s">
        <v>79</v>
      </c>
      <c r="L118" s="32" t="s">
        <v>68</v>
      </c>
      <c r="M118" s="33" t="s">
        <v>69</v>
      </c>
      <c r="N118" s="33"/>
      <c r="O118" s="32">
        <v>180</v>
      </c>
      <c r="P118" s="2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04"/>
      <c r="R118" s="204"/>
      <c r="S118" s="204"/>
      <c r="T118" s="205"/>
      <c r="U118" s="34"/>
      <c r="V118" s="34"/>
      <c r="W118" s="35" t="s">
        <v>70</v>
      </c>
      <c r="X118" s="197">
        <v>210</v>
      </c>
      <c r="Y118" s="198">
        <f>IFERROR(IF(X118="","",X118),"")</f>
        <v>210</v>
      </c>
      <c r="Z118" s="36">
        <f>IFERROR(IF(X118="","",X118*0.01788),"")</f>
        <v>3.7547999999999999</v>
      </c>
      <c r="AA118" s="56"/>
      <c r="AB118" s="57"/>
      <c r="AC118" s="68"/>
      <c r="AG118" s="67"/>
      <c r="AJ118" s="69" t="s">
        <v>71</v>
      </c>
      <c r="AK118" s="69">
        <v>1</v>
      </c>
      <c r="BB118" s="121" t="s">
        <v>80</v>
      </c>
      <c r="BM118" s="67">
        <f>IFERROR(X118*I118,"0")</f>
        <v>777.75599999999997</v>
      </c>
      <c r="BN118" s="67">
        <f>IFERROR(Y118*I118,"0")</f>
        <v>777.75599999999997</v>
      </c>
      <c r="BO118" s="67">
        <f>IFERROR(X118/J118,"0")</f>
        <v>3</v>
      </c>
      <c r="BP118" s="67">
        <f>IFERROR(Y118/J118,"0")</f>
        <v>3</v>
      </c>
    </row>
    <row r="119" spans="1:68" x14ac:dyDescent="0.2">
      <c r="A119" s="225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26"/>
      <c r="P119" s="211" t="s">
        <v>72</v>
      </c>
      <c r="Q119" s="212"/>
      <c r="R119" s="212"/>
      <c r="S119" s="212"/>
      <c r="T119" s="212"/>
      <c r="U119" s="212"/>
      <c r="V119" s="213"/>
      <c r="W119" s="37" t="s">
        <v>70</v>
      </c>
      <c r="X119" s="199">
        <f>IFERROR(SUM(X117:X118),"0")</f>
        <v>392</v>
      </c>
      <c r="Y119" s="199">
        <f>IFERROR(SUM(Y117:Y118),"0")</f>
        <v>392</v>
      </c>
      <c r="Z119" s="199">
        <f>IFERROR(IF(Z117="",0,Z117),"0")+IFERROR(IF(Z118="",0,Z118),"0")</f>
        <v>7.0089600000000001</v>
      </c>
      <c r="AA119" s="200"/>
      <c r="AB119" s="200"/>
      <c r="AC119" s="200"/>
    </row>
    <row r="120" spans="1:68" x14ac:dyDescent="0.2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26"/>
      <c r="P120" s="211" t="s">
        <v>72</v>
      </c>
      <c r="Q120" s="212"/>
      <c r="R120" s="212"/>
      <c r="S120" s="212"/>
      <c r="T120" s="212"/>
      <c r="U120" s="212"/>
      <c r="V120" s="213"/>
      <c r="W120" s="37" t="s">
        <v>73</v>
      </c>
      <c r="X120" s="199">
        <f>IFERROR(SUMPRODUCT(X117:X118*H117:H118),"0")</f>
        <v>1176</v>
      </c>
      <c r="Y120" s="199">
        <f>IFERROR(SUMPRODUCT(Y117:Y118*H117:H118),"0")</f>
        <v>1176</v>
      </c>
      <c r="Z120" s="37"/>
      <c r="AA120" s="200"/>
      <c r="AB120" s="200"/>
      <c r="AC120" s="200"/>
    </row>
    <row r="121" spans="1:68" ht="16.5" customHeight="1" x14ac:dyDescent="0.25">
      <c r="A121" s="207" t="s">
        <v>200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191"/>
      <c r="AB121" s="191"/>
      <c r="AC121" s="191"/>
    </row>
    <row r="122" spans="1:68" ht="14.25" customHeight="1" x14ac:dyDescent="0.25">
      <c r="A122" s="227" t="s">
        <v>144</v>
      </c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190"/>
      <c r="AB122" s="190"/>
      <c r="AC122" s="190"/>
    </row>
    <row r="123" spans="1:68" ht="27" customHeight="1" x14ac:dyDescent="0.25">
      <c r="A123" s="54" t="s">
        <v>201</v>
      </c>
      <c r="B123" s="54" t="s">
        <v>202</v>
      </c>
      <c r="C123" s="31">
        <v>4301135311</v>
      </c>
      <c r="D123" s="201">
        <v>4607111039095</v>
      </c>
      <c r="E123" s="202"/>
      <c r="F123" s="196">
        <v>0.25</v>
      </c>
      <c r="G123" s="32">
        <v>12</v>
      </c>
      <c r="H123" s="196">
        <v>3</v>
      </c>
      <c r="I123" s="196">
        <v>3.7480000000000002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04"/>
      <c r="R123" s="204"/>
      <c r="S123" s="204"/>
      <c r="T123" s="205"/>
      <c r="U123" s="34"/>
      <c r="V123" s="34"/>
      <c r="W123" s="35" t="s">
        <v>70</v>
      </c>
      <c r="X123" s="197">
        <v>42</v>
      </c>
      <c r="Y123" s="198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157.416</v>
      </c>
      <c r="BN123" s="67">
        <f>IFERROR(Y123*I123,"0")</f>
        <v>157.416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203</v>
      </c>
      <c r="B124" s="54" t="s">
        <v>204</v>
      </c>
      <c r="C124" s="31">
        <v>4301135282</v>
      </c>
      <c r="D124" s="201">
        <v>4607111034199</v>
      </c>
      <c r="E124" s="202"/>
      <c r="F124" s="196">
        <v>0.25</v>
      </c>
      <c r="G124" s="32">
        <v>12</v>
      </c>
      <c r="H124" s="196">
        <v>3</v>
      </c>
      <c r="I124" s="196">
        <v>3.7035999999999998</v>
      </c>
      <c r="J124" s="32">
        <v>70</v>
      </c>
      <c r="K124" s="32" t="s">
        <v>79</v>
      </c>
      <c r="L124" s="32" t="s">
        <v>68</v>
      </c>
      <c r="M124" s="33" t="s">
        <v>69</v>
      </c>
      <c r="N124" s="33"/>
      <c r="O124" s="32">
        <v>180</v>
      </c>
      <c r="P124" s="40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04"/>
      <c r="R124" s="204"/>
      <c r="S124" s="204"/>
      <c r="T124" s="205"/>
      <c r="U124" s="34"/>
      <c r="V124" s="34"/>
      <c r="W124" s="35" t="s">
        <v>70</v>
      </c>
      <c r="X124" s="197">
        <v>56</v>
      </c>
      <c r="Y124" s="198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68"/>
      <c r="AG124" s="67"/>
      <c r="AJ124" s="69" t="s">
        <v>71</v>
      </c>
      <c r="AK124" s="69">
        <v>1</v>
      </c>
      <c r="BB124" s="123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25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26"/>
      <c r="P125" s="211" t="s">
        <v>72</v>
      </c>
      <c r="Q125" s="212"/>
      <c r="R125" s="212"/>
      <c r="S125" s="212"/>
      <c r="T125" s="212"/>
      <c r="U125" s="212"/>
      <c r="V125" s="213"/>
      <c r="W125" s="37" t="s">
        <v>70</v>
      </c>
      <c r="X125" s="199">
        <f>IFERROR(SUM(X123:X124),"0")</f>
        <v>98</v>
      </c>
      <c r="Y125" s="199">
        <f>IFERROR(SUM(Y123:Y124),"0")</f>
        <v>98</v>
      </c>
      <c r="Z125" s="199">
        <f>IFERROR(IF(Z123="",0,Z123),"0")+IFERROR(IF(Z124="",0,Z124),"0")</f>
        <v>1.75224</v>
      </c>
      <c r="AA125" s="200"/>
      <c r="AB125" s="200"/>
      <c r="AC125" s="200"/>
    </row>
    <row r="126" spans="1:68" x14ac:dyDescent="0.2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26"/>
      <c r="P126" s="211" t="s">
        <v>72</v>
      </c>
      <c r="Q126" s="212"/>
      <c r="R126" s="212"/>
      <c r="S126" s="212"/>
      <c r="T126" s="212"/>
      <c r="U126" s="212"/>
      <c r="V126" s="213"/>
      <c r="W126" s="37" t="s">
        <v>73</v>
      </c>
      <c r="X126" s="199">
        <f>IFERROR(SUMPRODUCT(X123:X124*H123:H124),"0")</f>
        <v>294</v>
      </c>
      <c r="Y126" s="199">
        <f>IFERROR(SUMPRODUCT(Y123:Y124*H123:H124),"0")</f>
        <v>294</v>
      </c>
      <c r="Z126" s="37"/>
      <c r="AA126" s="200"/>
      <c r="AB126" s="200"/>
      <c r="AC126" s="200"/>
    </row>
    <row r="127" spans="1:68" ht="16.5" customHeight="1" x14ac:dyDescent="0.25">
      <c r="A127" s="207" t="s">
        <v>205</v>
      </c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191"/>
      <c r="AB127" s="191"/>
      <c r="AC127" s="191"/>
    </row>
    <row r="128" spans="1:68" ht="14.25" customHeight="1" x14ac:dyDescent="0.25">
      <c r="A128" s="227" t="s">
        <v>144</v>
      </c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190"/>
      <c r="AB128" s="190"/>
      <c r="AC128" s="190"/>
    </row>
    <row r="129" spans="1:68" ht="27" customHeight="1" x14ac:dyDescent="0.25">
      <c r="A129" s="54" t="s">
        <v>206</v>
      </c>
      <c r="B129" s="54" t="s">
        <v>207</v>
      </c>
      <c r="C129" s="31">
        <v>4301135178</v>
      </c>
      <c r="D129" s="201">
        <v>4607111034816</v>
      </c>
      <c r="E129" s="202"/>
      <c r="F129" s="196">
        <v>0.25</v>
      </c>
      <c r="G129" s="32">
        <v>6</v>
      </c>
      <c r="H129" s="196">
        <v>1.5</v>
      </c>
      <c r="I129" s="196">
        <v>1.9218</v>
      </c>
      <c r="J129" s="32">
        <v>126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7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7">
        <v>0</v>
      </c>
      <c r="Y129" s="198">
        <f>IFERROR(IF(X129="","",X129),"")</f>
        <v>0</v>
      </c>
      <c r="Z129" s="36">
        <f>IFERROR(IF(X129="","",X129*0.00936),"")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208</v>
      </c>
      <c r="B130" s="54" t="s">
        <v>209</v>
      </c>
      <c r="C130" s="31">
        <v>4301135275</v>
      </c>
      <c r="D130" s="201">
        <v>4607111034380</v>
      </c>
      <c r="E130" s="202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04"/>
      <c r="R130" s="204"/>
      <c r="S130" s="204"/>
      <c r="T130" s="205"/>
      <c r="U130" s="34"/>
      <c r="V130" s="34"/>
      <c r="W130" s="35" t="s">
        <v>70</v>
      </c>
      <c r="X130" s="197">
        <v>28</v>
      </c>
      <c r="Y130" s="198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91.839999999999989</v>
      </c>
      <c r="BN130" s="67">
        <f>IFERROR(Y130*I130,"0")</f>
        <v>91.839999999999989</v>
      </c>
      <c r="BO130" s="67">
        <f>IFERROR(X130/J130,"0")</f>
        <v>0.4</v>
      </c>
      <c r="BP130" s="67">
        <f>IFERROR(Y130/J130,"0")</f>
        <v>0.4</v>
      </c>
    </row>
    <row r="131" spans="1:68" ht="27" customHeight="1" x14ac:dyDescent="0.25">
      <c r="A131" s="54" t="s">
        <v>210</v>
      </c>
      <c r="B131" s="54" t="s">
        <v>211</v>
      </c>
      <c r="C131" s="31">
        <v>4301135277</v>
      </c>
      <c r="D131" s="201">
        <v>4607111034397</v>
      </c>
      <c r="E131" s="202"/>
      <c r="F131" s="196">
        <v>0.25</v>
      </c>
      <c r="G131" s="32">
        <v>12</v>
      </c>
      <c r="H131" s="196">
        <v>3</v>
      </c>
      <c r="I131" s="196">
        <v>3.28</v>
      </c>
      <c r="J131" s="32">
        <v>70</v>
      </c>
      <c r="K131" s="32" t="s">
        <v>79</v>
      </c>
      <c r="L131" s="32" t="s">
        <v>68</v>
      </c>
      <c r="M131" s="33" t="s">
        <v>69</v>
      </c>
      <c r="N131" s="33"/>
      <c r="O131" s="32">
        <v>180</v>
      </c>
      <c r="P131" s="28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04"/>
      <c r="R131" s="204"/>
      <c r="S131" s="204"/>
      <c r="T131" s="205"/>
      <c r="U131" s="34"/>
      <c r="V131" s="34"/>
      <c r="W131" s="35" t="s">
        <v>70</v>
      </c>
      <c r="X131" s="197">
        <v>84</v>
      </c>
      <c r="Y131" s="198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68"/>
      <c r="AG131" s="67"/>
      <c r="AJ131" s="69" t="s">
        <v>71</v>
      </c>
      <c r="AK131" s="69">
        <v>1</v>
      </c>
      <c r="BB131" s="126" t="s">
        <v>80</v>
      </c>
      <c r="BM131" s="67">
        <f>IFERROR(X131*I131,"0")</f>
        <v>275.52</v>
      </c>
      <c r="BN131" s="67">
        <f>IFERROR(Y131*I131,"0")</f>
        <v>275.52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25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26"/>
      <c r="P132" s="211" t="s">
        <v>72</v>
      </c>
      <c r="Q132" s="212"/>
      <c r="R132" s="212"/>
      <c r="S132" s="212"/>
      <c r="T132" s="212"/>
      <c r="U132" s="212"/>
      <c r="V132" s="213"/>
      <c r="W132" s="37" t="s">
        <v>70</v>
      </c>
      <c r="X132" s="199">
        <f>IFERROR(SUM(X129:X131),"0")</f>
        <v>112</v>
      </c>
      <c r="Y132" s="199">
        <f>IFERROR(SUM(Y129:Y131),"0")</f>
        <v>112</v>
      </c>
      <c r="Z132" s="199">
        <f>IFERROR(IF(Z129="",0,Z129),"0")+IFERROR(IF(Z130="",0,Z130),"0")+IFERROR(IF(Z131="",0,Z131),"0")</f>
        <v>2.0025599999999999</v>
      </c>
      <c r="AA132" s="200"/>
      <c r="AB132" s="200"/>
      <c r="AC132" s="200"/>
    </row>
    <row r="133" spans="1:68" x14ac:dyDescent="0.2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26"/>
      <c r="P133" s="211" t="s">
        <v>72</v>
      </c>
      <c r="Q133" s="212"/>
      <c r="R133" s="212"/>
      <c r="S133" s="212"/>
      <c r="T133" s="212"/>
      <c r="U133" s="212"/>
      <c r="V133" s="213"/>
      <c r="W133" s="37" t="s">
        <v>73</v>
      </c>
      <c r="X133" s="199">
        <f>IFERROR(SUMPRODUCT(X129:X131*H129:H131),"0")</f>
        <v>336</v>
      </c>
      <c r="Y133" s="199">
        <f>IFERROR(SUMPRODUCT(Y129:Y131*H129:H131),"0")</f>
        <v>336</v>
      </c>
      <c r="Z133" s="37"/>
      <c r="AA133" s="200"/>
      <c r="AB133" s="200"/>
      <c r="AC133" s="200"/>
    </row>
    <row r="134" spans="1:68" ht="16.5" customHeight="1" x14ac:dyDescent="0.25">
      <c r="A134" s="207" t="s">
        <v>212</v>
      </c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191"/>
      <c r="AB134" s="191"/>
      <c r="AC134" s="191"/>
    </row>
    <row r="135" spans="1:68" ht="14.25" customHeight="1" x14ac:dyDescent="0.25">
      <c r="A135" s="227" t="s">
        <v>144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190"/>
      <c r="AB135" s="190"/>
      <c r="AC135" s="190"/>
    </row>
    <row r="136" spans="1:68" ht="27" customHeight="1" x14ac:dyDescent="0.25">
      <c r="A136" s="54" t="s">
        <v>213</v>
      </c>
      <c r="B136" s="54" t="s">
        <v>214</v>
      </c>
      <c r="C136" s="31">
        <v>4301135279</v>
      </c>
      <c r="D136" s="201">
        <v>4607111035806</v>
      </c>
      <c r="E136" s="202"/>
      <c r="F136" s="196">
        <v>0.25</v>
      </c>
      <c r="G136" s="32">
        <v>12</v>
      </c>
      <c r="H136" s="196">
        <v>3</v>
      </c>
      <c r="I136" s="196">
        <v>3.7035999999999998</v>
      </c>
      <c r="J136" s="32">
        <v>70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04"/>
      <c r="R136" s="204"/>
      <c r="S136" s="204"/>
      <c r="T136" s="205"/>
      <c r="U136" s="34"/>
      <c r="V136" s="34"/>
      <c r="W136" s="35" t="s">
        <v>70</v>
      </c>
      <c r="X136" s="197">
        <v>0</v>
      </c>
      <c r="Y136" s="198">
        <f>IFERROR(IF(X136="","",X136),"")</f>
        <v>0</v>
      </c>
      <c r="Z136" s="36">
        <f>IFERROR(IF(X136="","",X136*0.01788),"")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27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25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26"/>
      <c r="P137" s="211" t="s">
        <v>72</v>
      </c>
      <c r="Q137" s="212"/>
      <c r="R137" s="212"/>
      <c r="S137" s="212"/>
      <c r="T137" s="212"/>
      <c r="U137" s="212"/>
      <c r="V137" s="213"/>
      <c r="W137" s="37" t="s">
        <v>70</v>
      </c>
      <c r="X137" s="199">
        <f>IFERROR(SUM(X136:X136),"0")</f>
        <v>0</v>
      </c>
      <c r="Y137" s="199">
        <f>IFERROR(SUM(Y136:Y136),"0")</f>
        <v>0</v>
      </c>
      <c r="Z137" s="199">
        <f>IFERROR(IF(Z136="",0,Z136),"0")</f>
        <v>0</v>
      </c>
      <c r="AA137" s="200"/>
      <c r="AB137" s="200"/>
      <c r="AC137" s="200"/>
    </row>
    <row r="138" spans="1:68" x14ac:dyDescent="0.2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26"/>
      <c r="P138" s="211" t="s">
        <v>72</v>
      </c>
      <c r="Q138" s="212"/>
      <c r="R138" s="212"/>
      <c r="S138" s="212"/>
      <c r="T138" s="212"/>
      <c r="U138" s="212"/>
      <c r="V138" s="213"/>
      <c r="W138" s="37" t="s">
        <v>73</v>
      </c>
      <c r="X138" s="199">
        <f>IFERROR(SUMPRODUCT(X136:X136*H136:H136),"0")</f>
        <v>0</v>
      </c>
      <c r="Y138" s="199">
        <f>IFERROR(SUMPRODUCT(Y136:Y136*H136:H136),"0")</f>
        <v>0</v>
      </c>
      <c r="Z138" s="37"/>
      <c r="AA138" s="200"/>
      <c r="AB138" s="200"/>
      <c r="AC138" s="200"/>
    </row>
    <row r="139" spans="1:68" ht="16.5" customHeight="1" x14ac:dyDescent="0.25">
      <c r="A139" s="207" t="s">
        <v>215</v>
      </c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191"/>
      <c r="AB139" s="191"/>
      <c r="AC139" s="191"/>
    </row>
    <row r="140" spans="1:68" ht="14.25" customHeight="1" x14ac:dyDescent="0.25">
      <c r="A140" s="227" t="s">
        <v>216</v>
      </c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 s="190"/>
      <c r="AB140" s="190"/>
      <c r="AC140" s="190"/>
    </row>
    <row r="141" spans="1:68" ht="27" customHeight="1" x14ac:dyDescent="0.25">
      <c r="A141" s="54" t="s">
        <v>217</v>
      </c>
      <c r="B141" s="54" t="s">
        <v>218</v>
      </c>
      <c r="C141" s="31">
        <v>4301071054</v>
      </c>
      <c r="D141" s="201">
        <v>4607111035639</v>
      </c>
      <c r="E141" s="202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219</v>
      </c>
      <c r="L141" s="32" t="s">
        <v>68</v>
      </c>
      <c r="M141" s="33" t="s">
        <v>69</v>
      </c>
      <c r="N141" s="33"/>
      <c r="O141" s="32">
        <v>180</v>
      </c>
      <c r="P141" s="330" t="s">
        <v>220</v>
      </c>
      <c r="Q141" s="204"/>
      <c r="R141" s="204"/>
      <c r="S141" s="204"/>
      <c r="T141" s="205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221</v>
      </c>
      <c r="B142" s="54" t="s">
        <v>222</v>
      </c>
      <c r="C142" s="31">
        <v>4301135540</v>
      </c>
      <c r="D142" s="201">
        <v>4607111035646</v>
      </c>
      <c r="E142" s="202"/>
      <c r="F142" s="196">
        <v>0.2</v>
      </c>
      <c r="G142" s="32">
        <v>8</v>
      </c>
      <c r="H142" s="196">
        <v>1.6</v>
      </c>
      <c r="I142" s="196">
        <v>2.12</v>
      </c>
      <c r="J142" s="32">
        <v>72</v>
      </c>
      <c r="K142" s="32" t="s">
        <v>219</v>
      </c>
      <c r="L142" s="32" t="s">
        <v>68</v>
      </c>
      <c r="M142" s="33" t="s">
        <v>69</v>
      </c>
      <c r="N142" s="33"/>
      <c r="O142" s="32">
        <v>180</v>
      </c>
      <c r="P142" s="2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04"/>
      <c r="R142" s="204"/>
      <c r="S142" s="204"/>
      <c r="T142" s="205"/>
      <c r="U142" s="34"/>
      <c r="V142" s="34"/>
      <c r="W142" s="35" t="s">
        <v>70</v>
      </c>
      <c r="X142" s="197">
        <v>0</v>
      </c>
      <c r="Y142" s="198">
        <f>IFERROR(IF(X142="","",X142),"")</f>
        <v>0</v>
      </c>
      <c r="Z142" s="36">
        <f>IFERROR(IF(X142="","",X142*0.01157),"")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9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25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26"/>
      <c r="P143" s="211" t="s">
        <v>72</v>
      </c>
      <c r="Q143" s="212"/>
      <c r="R143" s="212"/>
      <c r="S143" s="212"/>
      <c r="T143" s="212"/>
      <c r="U143" s="212"/>
      <c r="V143" s="213"/>
      <c r="W143" s="37" t="s">
        <v>70</v>
      </c>
      <c r="X143" s="199">
        <f>IFERROR(SUM(X141:X142),"0")</f>
        <v>0</v>
      </c>
      <c r="Y143" s="199">
        <f>IFERROR(SUM(Y141:Y142),"0")</f>
        <v>0</v>
      </c>
      <c r="Z143" s="199">
        <f>IFERROR(IF(Z141="",0,Z141),"0")+IFERROR(IF(Z142="",0,Z142),"0")</f>
        <v>0</v>
      </c>
      <c r="AA143" s="200"/>
      <c r="AB143" s="200"/>
      <c r="AC143" s="200"/>
    </row>
    <row r="144" spans="1:68" x14ac:dyDescent="0.2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26"/>
      <c r="P144" s="211" t="s">
        <v>72</v>
      </c>
      <c r="Q144" s="212"/>
      <c r="R144" s="212"/>
      <c r="S144" s="212"/>
      <c r="T144" s="212"/>
      <c r="U144" s="212"/>
      <c r="V144" s="213"/>
      <c r="W144" s="37" t="s">
        <v>73</v>
      </c>
      <c r="X144" s="199">
        <f>IFERROR(SUMPRODUCT(X141:X142*H141:H142),"0")</f>
        <v>0</v>
      </c>
      <c r="Y144" s="199">
        <f>IFERROR(SUMPRODUCT(Y141:Y142*H141:H142),"0")</f>
        <v>0</v>
      </c>
      <c r="Z144" s="37"/>
      <c r="AA144" s="200"/>
      <c r="AB144" s="200"/>
      <c r="AC144" s="200"/>
    </row>
    <row r="145" spans="1:68" ht="16.5" customHeight="1" x14ac:dyDescent="0.25">
      <c r="A145" s="207" t="s">
        <v>223</v>
      </c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  <c r="AA145" s="191"/>
      <c r="AB145" s="191"/>
      <c r="AC145" s="191"/>
    </row>
    <row r="146" spans="1:68" ht="14.25" customHeight="1" x14ac:dyDescent="0.25">
      <c r="A146" s="227" t="s">
        <v>144</v>
      </c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190"/>
      <c r="AB146" s="190"/>
      <c r="AC146" s="190"/>
    </row>
    <row r="147" spans="1:68" ht="27" customHeight="1" x14ac:dyDescent="0.25">
      <c r="A147" s="54" t="s">
        <v>224</v>
      </c>
      <c r="B147" s="54" t="s">
        <v>225</v>
      </c>
      <c r="C147" s="31">
        <v>4301135281</v>
      </c>
      <c r="D147" s="201">
        <v>4607111036568</v>
      </c>
      <c r="E147" s="202"/>
      <c r="F147" s="196">
        <v>0.28000000000000003</v>
      </c>
      <c r="G147" s="32">
        <v>6</v>
      </c>
      <c r="H147" s="196">
        <v>1.68</v>
      </c>
      <c r="I147" s="196">
        <v>2.1017999999999999</v>
      </c>
      <c r="J147" s="32">
        <v>126</v>
      </c>
      <c r="K147" s="32" t="s">
        <v>79</v>
      </c>
      <c r="L147" s="32" t="s">
        <v>68</v>
      </c>
      <c r="M147" s="33" t="s">
        <v>69</v>
      </c>
      <c r="N147" s="33"/>
      <c r="O147" s="32">
        <v>180</v>
      </c>
      <c r="P147" s="23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04"/>
      <c r="R147" s="204"/>
      <c r="S147" s="204"/>
      <c r="T147" s="205"/>
      <c r="U147" s="34"/>
      <c r="V147" s="34"/>
      <c r="W147" s="35" t="s">
        <v>70</v>
      </c>
      <c r="X147" s="197">
        <v>0</v>
      </c>
      <c r="Y147" s="198">
        <f>IFERROR(IF(X147="","",X147),"")</f>
        <v>0</v>
      </c>
      <c r="Z147" s="36">
        <f>IFERROR(IF(X147="","",X147*0.00936),"")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30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25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26"/>
      <c r="P148" s="211" t="s">
        <v>72</v>
      </c>
      <c r="Q148" s="212"/>
      <c r="R148" s="212"/>
      <c r="S148" s="212"/>
      <c r="T148" s="212"/>
      <c r="U148" s="212"/>
      <c r="V148" s="213"/>
      <c r="W148" s="37" t="s">
        <v>70</v>
      </c>
      <c r="X148" s="199">
        <f>IFERROR(SUM(X147:X147),"0")</f>
        <v>0</v>
      </c>
      <c r="Y148" s="199">
        <f>IFERROR(SUM(Y147:Y147),"0")</f>
        <v>0</v>
      </c>
      <c r="Z148" s="199">
        <f>IFERROR(IF(Z147="",0,Z147),"0")</f>
        <v>0</v>
      </c>
      <c r="AA148" s="200"/>
      <c r="AB148" s="200"/>
      <c r="AC148" s="200"/>
    </row>
    <row r="149" spans="1:68" x14ac:dyDescent="0.2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26"/>
      <c r="P149" s="211" t="s">
        <v>72</v>
      </c>
      <c r="Q149" s="212"/>
      <c r="R149" s="212"/>
      <c r="S149" s="212"/>
      <c r="T149" s="212"/>
      <c r="U149" s="212"/>
      <c r="V149" s="213"/>
      <c r="W149" s="37" t="s">
        <v>73</v>
      </c>
      <c r="X149" s="199">
        <f>IFERROR(SUMPRODUCT(X147:X147*H147:H147),"0")</f>
        <v>0</v>
      </c>
      <c r="Y149" s="199">
        <f>IFERROR(SUMPRODUCT(Y147:Y147*H147:H147),"0")</f>
        <v>0</v>
      </c>
      <c r="Z149" s="37"/>
      <c r="AA149" s="200"/>
      <c r="AB149" s="200"/>
      <c r="AC149" s="200"/>
    </row>
    <row r="150" spans="1:68" ht="27.75" customHeight="1" x14ac:dyDescent="0.2">
      <c r="A150" s="239" t="s">
        <v>226</v>
      </c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48"/>
      <c r="AB150" s="48"/>
      <c r="AC150" s="48"/>
    </row>
    <row r="151" spans="1:68" ht="16.5" customHeight="1" x14ac:dyDescent="0.25">
      <c r="A151" s="207" t="s">
        <v>227</v>
      </c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191"/>
      <c r="AB151" s="191"/>
      <c r="AC151" s="191"/>
    </row>
    <row r="152" spans="1:68" ht="14.25" customHeight="1" x14ac:dyDescent="0.25">
      <c r="A152" s="227" t="s">
        <v>144</v>
      </c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190"/>
      <c r="AB152" s="190"/>
      <c r="AC152" s="190"/>
    </row>
    <row r="153" spans="1:68" ht="27" customHeight="1" x14ac:dyDescent="0.25">
      <c r="A153" s="54" t="s">
        <v>228</v>
      </c>
      <c r="B153" s="54" t="s">
        <v>229</v>
      </c>
      <c r="C153" s="31">
        <v>4301135317</v>
      </c>
      <c r="D153" s="201">
        <v>4607111039057</v>
      </c>
      <c r="E153" s="202"/>
      <c r="F153" s="196">
        <v>1.8</v>
      </c>
      <c r="G153" s="32">
        <v>1</v>
      </c>
      <c r="H153" s="196">
        <v>1.8</v>
      </c>
      <c r="I153" s="196">
        <v>1.9</v>
      </c>
      <c r="J153" s="32">
        <v>234</v>
      </c>
      <c r="K153" s="32" t="s">
        <v>140</v>
      </c>
      <c r="L153" s="32" t="s">
        <v>68</v>
      </c>
      <c r="M153" s="33" t="s">
        <v>69</v>
      </c>
      <c r="N153" s="33"/>
      <c r="O153" s="32">
        <v>180</v>
      </c>
      <c r="P153" s="326" t="s">
        <v>230</v>
      </c>
      <c r="Q153" s="204"/>
      <c r="R153" s="204"/>
      <c r="S153" s="204"/>
      <c r="T153" s="205"/>
      <c r="U153" s="34"/>
      <c r="V153" s="34"/>
      <c r="W153" s="35" t="s">
        <v>70</v>
      </c>
      <c r="X153" s="197">
        <v>18</v>
      </c>
      <c r="Y153" s="198">
        <f>IFERROR(IF(X153="","",X153),"")</f>
        <v>18</v>
      </c>
      <c r="Z153" s="36">
        <f>IFERROR(IF(X153="","",X153*0.00502),"")</f>
        <v>9.0359999999999996E-2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34.199999999999996</v>
      </c>
      <c r="BN153" s="67">
        <f>IFERROR(Y153*I153,"0")</f>
        <v>34.199999999999996</v>
      </c>
      <c r="BO153" s="67">
        <f>IFERROR(X153/J153,"0")</f>
        <v>7.6923076923076927E-2</v>
      </c>
      <c r="BP153" s="67">
        <f>IFERROR(Y153/J153,"0")</f>
        <v>7.6923076923076927E-2</v>
      </c>
    </row>
    <row r="154" spans="1:68" x14ac:dyDescent="0.2">
      <c r="A154" s="225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26"/>
      <c r="P154" s="211" t="s">
        <v>72</v>
      </c>
      <c r="Q154" s="212"/>
      <c r="R154" s="212"/>
      <c r="S154" s="212"/>
      <c r="T154" s="212"/>
      <c r="U154" s="212"/>
      <c r="V154" s="213"/>
      <c r="W154" s="37" t="s">
        <v>70</v>
      </c>
      <c r="X154" s="199">
        <f>IFERROR(SUM(X153:X153),"0")</f>
        <v>18</v>
      </c>
      <c r="Y154" s="199">
        <f>IFERROR(SUM(Y153:Y153),"0")</f>
        <v>18</v>
      </c>
      <c r="Z154" s="199">
        <f>IFERROR(IF(Z153="",0,Z153),"0")</f>
        <v>9.0359999999999996E-2</v>
      </c>
      <c r="AA154" s="200"/>
      <c r="AB154" s="200"/>
      <c r="AC154" s="200"/>
    </row>
    <row r="155" spans="1:68" x14ac:dyDescent="0.2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26"/>
      <c r="P155" s="211" t="s">
        <v>72</v>
      </c>
      <c r="Q155" s="212"/>
      <c r="R155" s="212"/>
      <c r="S155" s="212"/>
      <c r="T155" s="212"/>
      <c r="U155" s="212"/>
      <c r="V155" s="213"/>
      <c r="W155" s="37" t="s">
        <v>73</v>
      </c>
      <c r="X155" s="199">
        <f>IFERROR(SUMPRODUCT(X153:X153*H153:H153),"0")</f>
        <v>32.4</v>
      </c>
      <c r="Y155" s="199">
        <f>IFERROR(SUMPRODUCT(Y153:Y153*H153:H153),"0")</f>
        <v>32.4</v>
      </c>
      <c r="Z155" s="37"/>
      <c r="AA155" s="200"/>
      <c r="AB155" s="200"/>
      <c r="AC155" s="200"/>
    </row>
    <row r="156" spans="1:68" ht="16.5" customHeight="1" x14ac:dyDescent="0.25">
      <c r="A156" s="207" t="s">
        <v>231</v>
      </c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191"/>
      <c r="AB156" s="191"/>
      <c r="AC156" s="191"/>
    </row>
    <row r="157" spans="1:68" ht="14.25" customHeight="1" x14ac:dyDescent="0.25">
      <c r="A157" s="227" t="s">
        <v>64</v>
      </c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190"/>
      <c r="AB157" s="190"/>
      <c r="AC157" s="190"/>
    </row>
    <row r="158" spans="1:68" ht="16.5" customHeight="1" x14ac:dyDescent="0.25">
      <c r="A158" s="54" t="s">
        <v>232</v>
      </c>
      <c r="B158" s="54" t="s">
        <v>233</v>
      </c>
      <c r="C158" s="31">
        <v>4301071062</v>
      </c>
      <c r="D158" s="201">
        <v>4607111036384</v>
      </c>
      <c r="E158" s="202"/>
      <c r="F158" s="196">
        <v>5</v>
      </c>
      <c r="G158" s="32">
        <v>1</v>
      </c>
      <c r="H158" s="196">
        <v>5</v>
      </c>
      <c r="I158" s="196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234</v>
      </c>
      <c r="Q158" s="204"/>
      <c r="R158" s="204"/>
      <c r="S158" s="204"/>
      <c r="T158" s="205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235</v>
      </c>
      <c r="B159" s="54" t="s">
        <v>236</v>
      </c>
      <c r="C159" s="31">
        <v>4301070956</v>
      </c>
      <c r="D159" s="201">
        <v>4640242180250</v>
      </c>
      <c r="E159" s="202"/>
      <c r="F159" s="196">
        <v>5</v>
      </c>
      <c r="G159" s="32">
        <v>1</v>
      </c>
      <c r="H159" s="196">
        <v>5</v>
      </c>
      <c r="I159" s="196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34" t="s">
        <v>237</v>
      </c>
      <c r="Q159" s="204"/>
      <c r="R159" s="204"/>
      <c r="S159" s="204"/>
      <c r="T159" s="205"/>
      <c r="U159" s="34"/>
      <c r="V159" s="34"/>
      <c r="W159" s="35" t="s">
        <v>70</v>
      </c>
      <c r="X159" s="197">
        <v>12</v>
      </c>
      <c r="Y159" s="198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238</v>
      </c>
      <c r="B160" s="54" t="s">
        <v>239</v>
      </c>
      <c r="C160" s="31">
        <v>4301071050</v>
      </c>
      <c r="D160" s="201">
        <v>4607111036216</v>
      </c>
      <c r="E160" s="202"/>
      <c r="F160" s="196">
        <v>5</v>
      </c>
      <c r="G160" s="32">
        <v>1</v>
      </c>
      <c r="H160" s="196">
        <v>5</v>
      </c>
      <c r="I160" s="196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36" t="s">
        <v>240</v>
      </c>
      <c r="Q160" s="204"/>
      <c r="R160" s="204"/>
      <c r="S160" s="204"/>
      <c r="T160" s="205"/>
      <c r="U160" s="34"/>
      <c r="V160" s="34"/>
      <c r="W160" s="35" t="s">
        <v>70</v>
      </c>
      <c r="X160" s="197">
        <v>36</v>
      </c>
      <c r="Y160" s="198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187.67519999999999</v>
      </c>
      <c r="BN160" s="67">
        <f>IFERROR(Y160*I160,"0")</f>
        <v>187.67519999999999</v>
      </c>
      <c r="BO160" s="67">
        <f>IFERROR(X160/J160,"0")</f>
        <v>0.25</v>
      </c>
      <c r="BP160" s="67">
        <f>IFERROR(Y160/J160,"0")</f>
        <v>0.25</v>
      </c>
    </row>
    <row r="161" spans="1:68" ht="27" customHeight="1" x14ac:dyDescent="0.25">
      <c r="A161" s="54" t="s">
        <v>241</v>
      </c>
      <c r="B161" s="54" t="s">
        <v>242</v>
      </c>
      <c r="C161" s="31">
        <v>4301071027</v>
      </c>
      <c r="D161" s="201">
        <v>4607111036278</v>
      </c>
      <c r="E161" s="202"/>
      <c r="F161" s="196">
        <v>1</v>
      </c>
      <c r="G161" s="32">
        <v>5</v>
      </c>
      <c r="H161" s="196">
        <v>5</v>
      </c>
      <c r="I161" s="196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37" t="s">
        <v>243</v>
      </c>
      <c r="Q161" s="204"/>
      <c r="R161" s="204"/>
      <c r="S161" s="204"/>
      <c r="T161" s="205"/>
      <c r="U161" s="34"/>
      <c r="V161" s="34"/>
      <c r="W161" s="35" t="s">
        <v>70</v>
      </c>
      <c r="X161" s="197">
        <v>0</v>
      </c>
      <c r="Y161" s="198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25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26"/>
      <c r="P162" s="211" t="s">
        <v>72</v>
      </c>
      <c r="Q162" s="212"/>
      <c r="R162" s="212"/>
      <c r="S162" s="212"/>
      <c r="T162" s="212"/>
      <c r="U162" s="212"/>
      <c r="V162" s="213"/>
      <c r="W162" s="37" t="s">
        <v>70</v>
      </c>
      <c r="X162" s="199">
        <f>IFERROR(SUM(X158:X161),"0")</f>
        <v>48</v>
      </c>
      <c r="Y162" s="199">
        <f>IFERROR(SUM(Y158:Y161),"0")</f>
        <v>48</v>
      </c>
      <c r="Z162" s="199">
        <f>IFERROR(IF(Z158="",0,Z158),"0")+IFERROR(IF(Z159="",0,Z159),"0")+IFERROR(IF(Z160="",0,Z160),"0")+IFERROR(IF(Z161="",0,Z161),"0")</f>
        <v>0.41567999999999994</v>
      </c>
      <c r="AA162" s="200"/>
      <c r="AB162" s="200"/>
      <c r="AC162" s="200"/>
    </row>
    <row r="163" spans="1:68" x14ac:dyDescent="0.2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26"/>
      <c r="P163" s="211" t="s">
        <v>72</v>
      </c>
      <c r="Q163" s="212"/>
      <c r="R163" s="212"/>
      <c r="S163" s="212"/>
      <c r="T163" s="212"/>
      <c r="U163" s="212"/>
      <c r="V163" s="213"/>
      <c r="W163" s="37" t="s">
        <v>73</v>
      </c>
      <c r="X163" s="199">
        <f>IFERROR(SUMPRODUCT(X158:X161*H158:H161),"0")</f>
        <v>240</v>
      </c>
      <c r="Y163" s="199">
        <f>IFERROR(SUMPRODUCT(Y158:Y161*H158:H161),"0")</f>
        <v>240</v>
      </c>
      <c r="Z163" s="37"/>
      <c r="AA163" s="200"/>
      <c r="AB163" s="200"/>
      <c r="AC163" s="200"/>
    </row>
    <row r="164" spans="1:68" ht="14.25" customHeight="1" x14ac:dyDescent="0.25">
      <c r="A164" s="227" t="s">
        <v>244</v>
      </c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190"/>
      <c r="AB164" s="190"/>
      <c r="AC164" s="190"/>
    </row>
    <row r="165" spans="1:68" ht="27" customHeight="1" x14ac:dyDescent="0.25">
      <c r="A165" s="54" t="s">
        <v>245</v>
      </c>
      <c r="B165" s="54" t="s">
        <v>246</v>
      </c>
      <c r="C165" s="31">
        <v>4301080153</v>
      </c>
      <c r="D165" s="201">
        <v>4607111036827</v>
      </c>
      <c r="E165" s="202"/>
      <c r="F165" s="196">
        <v>1</v>
      </c>
      <c r="G165" s="32">
        <v>5</v>
      </c>
      <c r="H165" s="196">
        <v>5</v>
      </c>
      <c r="I165" s="196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247</v>
      </c>
      <c r="B166" s="54" t="s">
        <v>248</v>
      </c>
      <c r="C166" s="31">
        <v>4301080154</v>
      </c>
      <c r="D166" s="201">
        <v>4607111036834</v>
      </c>
      <c r="E166" s="202"/>
      <c r="F166" s="196">
        <v>1</v>
      </c>
      <c r="G166" s="32">
        <v>5</v>
      </c>
      <c r="H166" s="196">
        <v>5</v>
      </c>
      <c r="I166" s="196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4"/>
      <c r="R166" s="204"/>
      <c r="S166" s="204"/>
      <c r="T166" s="205"/>
      <c r="U166" s="34"/>
      <c r="V166" s="34"/>
      <c r="W166" s="35" t="s">
        <v>70</v>
      </c>
      <c r="X166" s="197">
        <v>0</v>
      </c>
      <c r="Y166" s="198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25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26"/>
      <c r="P167" s="211" t="s">
        <v>72</v>
      </c>
      <c r="Q167" s="212"/>
      <c r="R167" s="212"/>
      <c r="S167" s="212"/>
      <c r="T167" s="212"/>
      <c r="U167" s="212"/>
      <c r="V167" s="213"/>
      <c r="W167" s="37" t="s">
        <v>70</v>
      </c>
      <c r="X167" s="199">
        <f>IFERROR(SUM(X165:X166),"0")</f>
        <v>0</v>
      </c>
      <c r="Y167" s="199">
        <f>IFERROR(SUM(Y165:Y166),"0")</f>
        <v>0</v>
      </c>
      <c r="Z167" s="199">
        <f>IFERROR(IF(Z165="",0,Z165),"0")+IFERROR(IF(Z166="",0,Z166),"0")</f>
        <v>0</v>
      </c>
      <c r="AA167" s="200"/>
      <c r="AB167" s="200"/>
      <c r="AC167" s="200"/>
    </row>
    <row r="168" spans="1:68" x14ac:dyDescent="0.2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26"/>
      <c r="P168" s="211" t="s">
        <v>72</v>
      </c>
      <c r="Q168" s="212"/>
      <c r="R168" s="212"/>
      <c r="S168" s="212"/>
      <c r="T168" s="212"/>
      <c r="U168" s="212"/>
      <c r="V168" s="213"/>
      <c r="W168" s="37" t="s">
        <v>73</v>
      </c>
      <c r="X168" s="199">
        <f>IFERROR(SUMPRODUCT(X165:X166*H165:H166),"0")</f>
        <v>0</v>
      </c>
      <c r="Y168" s="199">
        <f>IFERROR(SUMPRODUCT(Y165:Y166*H165:H166),"0")</f>
        <v>0</v>
      </c>
      <c r="Z168" s="37"/>
      <c r="AA168" s="200"/>
      <c r="AB168" s="200"/>
      <c r="AC168" s="200"/>
    </row>
    <row r="169" spans="1:68" ht="27.75" customHeight="1" x14ac:dyDescent="0.2">
      <c r="A169" s="239" t="s">
        <v>249</v>
      </c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48"/>
      <c r="AB169" s="48"/>
      <c r="AC169" s="48"/>
    </row>
    <row r="170" spans="1:68" ht="16.5" customHeight="1" x14ac:dyDescent="0.25">
      <c r="A170" s="207" t="s">
        <v>250</v>
      </c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191"/>
      <c r="AB170" s="191"/>
      <c r="AC170" s="191"/>
    </row>
    <row r="171" spans="1:68" ht="14.25" customHeight="1" x14ac:dyDescent="0.25">
      <c r="A171" s="227" t="s">
        <v>76</v>
      </c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190"/>
      <c r="AB171" s="190"/>
      <c r="AC171" s="190"/>
    </row>
    <row r="172" spans="1:68" ht="27" customHeight="1" x14ac:dyDescent="0.25">
      <c r="A172" s="54" t="s">
        <v>251</v>
      </c>
      <c r="B172" s="54" t="s">
        <v>252</v>
      </c>
      <c r="C172" s="31">
        <v>4301132097</v>
      </c>
      <c r="D172" s="201">
        <v>4607111035721</v>
      </c>
      <c r="E172" s="202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1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7">
        <v>112</v>
      </c>
      <c r="Y172" s="198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379.45600000000002</v>
      </c>
      <c r="BN172" s="67">
        <f>IFERROR(Y172*I172,"0")</f>
        <v>379.45600000000002</v>
      </c>
      <c r="BO172" s="67">
        <f>IFERROR(X172/J172,"0")</f>
        <v>1.6</v>
      </c>
      <c r="BP172" s="67">
        <f>IFERROR(Y172/J172,"0")</f>
        <v>1.6</v>
      </c>
    </row>
    <row r="173" spans="1:68" ht="27" customHeight="1" x14ac:dyDescent="0.25">
      <c r="A173" s="54" t="s">
        <v>253</v>
      </c>
      <c r="B173" s="54" t="s">
        <v>254</v>
      </c>
      <c r="C173" s="31">
        <v>4301132100</v>
      </c>
      <c r="D173" s="201">
        <v>4607111035691</v>
      </c>
      <c r="E173" s="202"/>
      <c r="F173" s="196">
        <v>0.25</v>
      </c>
      <c r="G173" s="32">
        <v>12</v>
      </c>
      <c r="H173" s="196">
        <v>3</v>
      </c>
      <c r="I173" s="196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4"/>
      <c r="R173" s="204"/>
      <c r="S173" s="204"/>
      <c r="T173" s="205"/>
      <c r="U173" s="34"/>
      <c r="V173" s="34"/>
      <c r="W173" s="35" t="s">
        <v>70</v>
      </c>
      <c r="X173" s="197">
        <v>112</v>
      </c>
      <c r="Y173" s="198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379.45600000000002</v>
      </c>
      <c r="BN173" s="67">
        <f>IFERROR(Y173*I173,"0")</f>
        <v>379.45600000000002</v>
      </c>
      <c r="BO173" s="67">
        <f>IFERROR(X173/J173,"0")</f>
        <v>1.6</v>
      </c>
      <c r="BP173" s="67">
        <f>IFERROR(Y173/J173,"0")</f>
        <v>1.6</v>
      </c>
    </row>
    <row r="174" spans="1:68" ht="27" customHeight="1" x14ac:dyDescent="0.25">
      <c r="A174" s="54" t="s">
        <v>255</v>
      </c>
      <c r="B174" s="54" t="s">
        <v>256</v>
      </c>
      <c r="C174" s="31">
        <v>4301132079</v>
      </c>
      <c r="D174" s="201">
        <v>4607111038487</v>
      </c>
      <c r="E174" s="202"/>
      <c r="F174" s="196">
        <v>0.25</v>
      </c>
      <c r="G174" s="32">
        <v>12</v>
      </c>
      <c r="H174" s="196">
        <v>3</v>
      </c>
      <c r="I174" s="196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4"/>
      <c r="R174" s="204"/>
      <c r="S174" s="204"/>
      <c r="T174" s="205"/>
      <c r="U174" s="34"/>
      <c r="V174" s="34"/>
      <c r="W174" s="35" t="s">
        <v>70</v>
      </c>
      <c r="X174" s="197">
        <v>28</v>
      </c>
      <c r="Y174" s="198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25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26"/>
      <c r="P175" s="211" t="s">
        <v>72</v>
      </c>
      <c r="Q175" s="212"/>
      <c r="R175" s="212"/>
      <c r="S175" s="212"/>
      <c r="T175" s="212"/>
      <c r="U175" s="212"/>
      <c r="V175" s="213"/>
      <c r="W175" s="37" t="s">
        <v>70</v>
      </c>
      <c r="X175" s="199">
        <f>IFERROR(SUM(X172:X174),"0")</f>
        <v>252</v>
      </c>
      <c r="Y175" s="199">
        <f>IFERROR(SUM(Y172:Y174),"0")</f>
        <v>252</v>
      </c>
      <c r="Z175" s="199">
        <f>IFERROR(IF(Z172="",0,Z172),"0")+IFERROR(IF(Z173="",0,Z173),"0")+IFERROR(IF(Z174="",0,Z174),"0")</f>
        <v>4.5057599999999995</v>
      </c>
      <c r="AA175" s="200"/>
      <c r="AB175" s="200"/>
      <c r="AC175" s="200"/>
    </row>
    <row r="176" spans="1:68" x14ac:dyDescent="0.2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26"/>
      <c r="P176" s="211" t="s">
        <v>72</v>
      </c>
      <c r="Q176" s="212"/>
      <c r="R176" s="212"/>
      <c r="S176" s="212"/>
      <c r="T176" s="212"/>
      <c r="U176" s="212"/>
      <c r="V176" s="213"/>
      <c r="W176" s="37" t="s">
        <v>73</v>
      </c>
      <c r="X176" s="199">
        <f>IFERROR(SUMPRODUCT(X172:X174*H172:H174),"0")</f>
        <v>756</v>
      </c>
      <c r="Y176" s="199">
        <f>IFERROR(SUMPRODUCT(Y172:Y174*H172:H174),"0")</f>
        <v>756</v>
      </c>
      <c r="Z176" s="37"/>
      <c r="AA176" s="200"/>
      <c r="AB176" s="200"/>
      <c r="AC176" s="200"/>
    </row>
    <row r="177" spans="1:68" ht="14.25" customHeight="1" x14ac:dyDescent="0.25">
      <c r="A177" s="227" t="s">
        <v>257</v>
      </c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  <c r="AA177" s="190"/>
      <c r="AB177" s="190"/>
      <c r="AC177" s="190"/>
    </row>
    <row r="178" spans="1:68" ht="27" customHeight="1" x14ac:dyDescent="0.25">
      <c r="A178" s="54" t="s">
        <v>258</v>
      </c>
      <c r="B178" s="54" t="s">
        <v>259</v>
      </c>
      <c r="C178" s="31">
        <v>4301051319</v>
      </c>
      <c r="D178" s="201">
        <v>4680115881204</v>
      </c>
      <c r="E178" s="202"/>
      <c r="F178" s="196">
        <v>0.33</v>
      </c>
      <c r="G178" s="32">
        <v>6</v>
      </c>
      <c r="H178" s="196">
        <v>1.98</v>
      </c>
      <c r="I178" s="196">
        <v>2.246</v>
      </c>
      <c r="J178" s="32">
        <v>156</v>
      </c>
      <c r="K178" s="32" t="s">
        <v>67</v>
      </c>
      <c r="L178" s="32" t="s">
        <v>68</v>
      </c>
      <c r="M178" s="33" t="s">
        <v>260</v>
      </c>
      <c r="N178" s="33"/>
      <c r="O178" s="32">
        <v>365</v>
      </c>
      <c r="P178" s="3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4"/>
      <c r="R178" s="204"/>
      <c r="S178" s="204"/>
      <c r="T178" s="205"/>
      <c r="U178" s="34"/>
      <c r="V178" s="34"/>
      <c r="W178" s="35" t="s">
        <v>70</v>
      </c>
      <c r="X178" s="197">
        <v>0</v>
      </c>
      <c r="Y178" s="198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25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26"/>
      <c r="P179" s="211" t="s">
        <v>72</v>
      </c>
      <c r="Q179" s="212"/>
      <c r="R179" s="212"/>
      <c r="S179" s="212"/>
      <c r="T179" s="212"/>
      <c r="U179" s="212"/>
      <c r="V179" s="213"/>
      <c r="W179" s="37" t="s">
        <v>70</v>
      </c>
      <c r="X179" s="199">
        <f>IFERROR(SUM(X178:X178),"0")</f>
        <v>0</v>
      </c>
      <c r="Y179" s="199">
        <f>IFERROR(SUM(Y178:Y178),"0")</f>
        <v>0</v>
      </c>
      <c r="Z179" s="199">
        <f>IFERROR(IF(Z178="",0,Z178),"0")</f>
        <v>0</v>
      </c>
      <c r="AA179" s="200"/>
      <c r="AB179" s="200"/>
      <c r="AC179" s="200"/>
    </row>
    <row r="180" spans="1:68" x14ac:dyDescent="0.2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26"/>
      <c r="P180" s="211" t="s">
        <v>72</v>
      </c>
      <c r="Q180" s="212"/>
      <c r="R180" s="212"/>
      <c r="S180" s="212"/>
      <c r="T180" s="212"/>
      <c r="U180" s="212"/>
      <c r="V180" s="213"/>
      <c r="W180" s="37" t="s">
        <v>73</v>
      </c>
      <c r="X180" s="199">
        <f>IFERROR(SUMPRODUCT(X178:X178*H178:H178),"0")</f>
        <v>0</v>
      </c>
      <c r="Y180" s="199">
        <f>IFERROR(SUMPRODUCT(Y178:Y178*H178:H178),"0")</f>
        <v>0</v>
      </c>
      <c r="Z180" s="37"/>
      <c r="AA180" s="200"/>
      <c r="AB180" s="200"/>
      <c r="AC180" s="200"/>
    </row>
    <row r="181" spans="1:68" ht="27.75" customHeight="1" x14ac:dyDescent="0.2">
      <c r="A181" s="239" t="s">
        <v>262</v>
      </c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  <c r="AA181" s="48"/>
      <c r="AB181" s="48"/>
      <c r="AC181" s="48"/>
    </row>
    <row r="182" spans="1:68" ht="16.5" customHeight="1" x14ac:dyDescent="0.25">
      <c r="A182" s="207" t="s">
        <v>263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191"/>
      <c r="AB182" s="191"/>
      <c r="AC182" s="191"/>
    </row>
    <row r="183" spans="1:68" ht="14.25" customHeight="1" x14ac:dyDescent="0.25">
      <c r="A183" s="227" t="s">
        <v>64</v>
      </c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190"/>
      <c r="AB183" s="190"/>
      <c r="AC183" s="190"/>
    </row>
    <row r="184" spans="1:68" ht="16.5" customHeight="1" x14ac:dyDescent="0.25">
      <c r="A184" s="54" t="s">
        <v>264</v>
      </c>
      <c r="B184" s="54" t="s">
        <v>265</v>
      </c>
      <c r="C184" s="31">
        <v>4301070948</v>
      </c>
      <c r="D184" s="201">
        <v>4607111037022</v>
      </c>
      <c r="E184" s="202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4"/>
      <c r="R184" s="204"/>
      <c r="S184" s="204"/>
      <c r="T184" s="205"/>
      <c r="U184" s="34"/>
      <c r="V184" s="34"/>
      <c r="W184" s="35" t="s">
        <v>70</v>
      </c>
      <c r="X184" s="197">
        <v>108</v>
      </c>
      <c r="Y184" s="198">
        <f>IFERROR(IF(X184="","",X184),"")</f>
        <v>108</v>
      </c>
      <c r="Z184" s="36">
        <f>IFERROR(IF(X184="","",X184*0.0155),"")</f>
        <v>1.6739999999999999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633.96</v>
      </c>
      <c r="BN184" s="67">
        <f>IFERROR(Y184*I184,"0")</f>
        <v>633.96</v>
      </c>
      <c r="BO184" s="67">
        <f>IFERROR(X184/J184,"0")</f>
        <v>1.2857142857142858</v>
      </c>
      <c r="BP184" s="67">
        <f>IFERROR(Y184/J184,"0")</f>
        <v>1.2857142857142858</v>
      </c>
    </row>
    <row r="185" spans="1:68" ht="27" customHeight="1" x14ac:dyDescent="0.25">
      <c r="A185" s="54" t="s">
        <v>266</v>
      </c>
      <c r="B185" s="54" t="s">
        <v>267</v>
      </c>
      <c r="C185" s="31">
        <v>4301070990</v>
      </c>
      <c r="D185" s="201">
        <v>4607111038494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4301070966</v>
      </c>
      <c r="D186" s="201">
        <v>4607111038135</v>
      </c>
      <c r="E186" s="202"/>
      <c r="F186" s="196">
        <v>0.7</v>
      </c>
      <c r="G186" s="32">
        <v>8</v>
      </c>
      <c r="H186" s="196">
        <v>5.6</v>
      </c>
      <c r="I186" s="196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4"/>
      <c r="R186" s="204"/>
      <c r="S186" s="204"/>
      <c r="T186" s="205"/>
      <c r="U186" s="34"/>
      <c r="V186" s="34"/>
      <c r="W186" s="35" t="s">
        <v>70</v>
      </c>
      <c r="X186" s="197">
        <v>0</v>
      </c>
      <c r="Y186" s="198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25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26"/>
      <c r="P187" s="211" t="s">
        <v>72</v>
      </c>
      <c r="Q187" s="212"/>
      <c r="R187" s="212"/>
      <c r="S187" s="212"/>
      <c r="T187" s="212"/>
      <c r="U187" s="212"/>
      <c r="V187" s="213"/>
      <c r="W187" s="37" t="s">
        <v>70</v>
      </c>
      <c r="X187" s="199">
        <f>IFERROR(SUM(X184:X186),"0")</f>
        <v>108</v>
      </c>
      <c r="Y187" s="199">
        <f>IFERROR(SUM(Y184:Y186),"0")</f>
        <v>108</v>
      </c>
      <c r="Z187" s="199">
        <f>IFERROR(IF(Z184="",0,Z184),"0")+IFERROR(IF(Z185="",0,Z185),"0")+IFERROR(IF(Z186="",0,Z186),"0")</f>
        <v>1.6739999999999999</v>
      </c>
      <c r="AA187" s="200"/>
      <c r="AB187" s="200"/>
      <c r="AC187" s="200"/>
    </row>
    <row r="188" spans="1:68" x14ac:dyDescent="0.2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26"/>
      <c r="P188" s="211" t="s">
        <v>72</v>
      </c>
      <c r="Q188" s="212"/>
      <c r="R188" s="212"/>
      <c r="S188" s="212"/>
      <c r="T188" s="212"/>
      <c r="U188" s="212"/>
      <c r="V188" s="213"/>
      <c r="W188" s="37" t="s">
        <v>73</v>
      </c>
      <c r="X188" s="199">
        <f>IFERROR(SUMPRODUCT(X184:X186*H184:H186),"0")</f>
        <v>604.79999999999995</v>
      </c>
      <c r="Y188" s="199">
        <f>IFERROR(SUMPRODUCT(Y184:Y186*H184:H186),"0")</f>
        <v>604.79999999999995</v>
      </c>
      <c r="Z188" s="37"/>
      <c r="AA188" s="200"/>
      <c r="AB188" s="200"/>
      <c r="AC188" s="200"/>
    </row>
    <row r="189" spans="1:68" ht="16.5" customHeight="1" x14ac:dyDescent="0.25">
      <c r="A189" s="207" t="s">
        <v>270</v>
      </c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191"/>
      <c r="AB189" s="191"/>
      <c r="AC189" s="191"/>
    </row>
    <row r="190" spans="1:68" ht="14.25" customHeight="1" x14ac:dyDescent="0.25">
      <c r="A190" s="227" t="s">
        <v>64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190"/>
      <c r="AB190" s="190"/>
      <c r="AC190" s="190"/>
    </row>
    <row r="191" spans="1:68" ht="27" customHeight="1" x14ac:dyDescent="0.25">
      <c r="A191" s="54" t="s">
        <v>271</v>
      </c>
      <c r="B191" s="54" t="s">
        <v>272</v>
      </c>
      <c r="C191" s="31">
        <v>4301070996</v>
      </c>
      <c r="D191" s="201">
        <v>4607111038654</v>
      </c>
      <c r="E191" s="202"/>
      <c r="F191" s="196">
        <v>0.4</v>
      </c>
      <c r="G191" s="32">
        <v>16</v>
      </c>
      <c r="H191" s="196">
        <v>6.4</v>
      </c>
      <c r="I191" s="196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7">
        <v>0</v>
      </c>
      <c r="Y191" s="198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273</v>
      </c>
      <c r="B192" s="54" t="s">
        <v>274</v>
      </c>
      <c r="C192" s="31">
        <v>4301070997</v>
      </c>
      <c r="D192" s="201">
        <v>4607111038586</v>
      </c>
      <c r="E192" s="202"/>
      <c r="F192" s="196">
        <v>0.7</v>
      </c>
      <c r="G192" s="32">
        <v>8</v>
      </c>
      <c r="H192" s="196">
        <v>5.6</v>
      </c>
      <c r="I192" s="196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7">
        <v>48</v>
      </c>
      <c r="Y192" s="198">
        <f t="shared" si="18"/>
        <v>48</v>
      </c>
      <c r="Z192" s="36">
        <f t="shared" si="19"/>
        <v>0.74399999999999999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279.84000000000003</v>
      </c>
      <c r="BN192" s="67">
        <f t="shared" si="21"/>
        <v>279.84000000000003</v>
      </c>
      <c r="BO192" s="67">
        <f t="shared" si="22"/>
        <v>0.5714285714285714</v>
      </c>
      <c r="BP192" s="67">
        <f t="shared" si="23"/>
        <v>0.5714285714285714</v>
      </c>
    </row>
    <row r="193" spans="1:68" ht="27" customHeight="1" x14ac:dyDescent="0.25">
      <c r="A193" s="54" t="s">
        <v>275</v>
      </c>
      <c r="B193" s="54" t="s">
        <v>276</v>
      </c>
      <c r="C193" s="31">
        <v>4301070962</v>
      </c>
      <c r="D193" s="201">
        <v>4607111038609</v>
      </c>
      <c r="E193" s="202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4301070963</v>
      </c>
      <c r="D194" s="201">
        <v>4607111038630</v>
      </c>
      <c r="E194" s="202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4301070959</v>
      </c>
      <c r="D195" s="201">
        <v>4607111038616</v>
      </c>
      <c r="E195" s="202"/>
      <c r="F195" s="196">
        <v>0.4</v>
      </c>
      <c r="G195" s="32">
        <v>16</v>
      </c>
      <c r="H195" s="196">
        <v>6.4</v>
      </c>
      <c r="I195" s="196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4301070960</v>
      </c>
      <c r="D196" s="201">
        <v>4607111038623</v>
      </c>
      <c r="E196" s="202"/>
      <c r="F196" s="196">
        <v>0.7</v>
      </c>
      <c r="G196" s="32">
        <v>8</v>
      </c>
      <c r="H196" s="196">
        <v>5.6</v>
      </c>
      <c r="I196" s="196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4"/>
      <c r="R196" s="204"/>
      <c r="S196" s="204"/>
      <c r="T196" s="205"/>
      <c r="U196" s="34"/>
      <c r="V196" s="34"/>
      <c r="W196" s="35" t="s">
        <v>70</v>
      </c>
      <c r="X196" s="197">
        <v>0</v>
      </c>
      <c r="Y196" s="198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25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26"/>
      <c r="P197" s="211" t="s">
        <v>72</v>
      </c>
      <c r="Q197" s="212"/>
      <c r="R197" s="212"/>
      <c r="S197" s="212"/>
      <c r="T197" s="212"/>
      <c r="U197" s="212"/>
      <c r="V197" s="213"/>
      <c r="W197" s="37" t="s">
        <v>70</v>
      </c>
      <c r="X197" s="199">
        <f>IFERROR(SUM(X191:X196),"0")</f>
        <v>48</v>
      </c>
      <c r="Y197" s="199">
        <f>IFERROR(SUM(Y191:Y196),"0")</f>
        <v>48</v>
      </c>
      <c r="Z197" s="199">
        <f>IFERROR(IF(Z191="",0,Z191),"0")+IFERROR(IF(Z192="",0,Z192),"0")+IFERROR(IF(Z193="",0,Z193),"0")+IFERROR(IF(Z194="",0,Z194),"0")+IFERROR(IF(Z195="",0,Z195),"0")+IFERROR(IF(Z196="",0,Z196),"0")</f>
        <v>0.74399999999999999</v>
      </c>
      <c r="AA197" s="200"/>
      <c r="AB197" s="200"/>
      <c r="AC197" s="200"/>
    </row>
    <row r="198" spans="1:68" x14ac:dyDescent="0.2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26"/>
      <c r="P198" s="211" t="s">
        <v>72</v>
      </c>
      <c r="Q198" s="212"/>
      <c r="R198" s="212"/>
      <c r="S198" s="212"/>
      <c r="T198" s="212"/>
      <c r="U198" s="212"/>
      <c r="V198" s="213"/>
      <c r="W198" s="37" t="s">
        <v>73</v>
      </c>
      <c r="X198" s="199">
        <f>IFERROR(SUMPRODUCT(X191:X196*H191:H196),"0")</f>
        <v>268.79999999999995</v>
      </c>
      <c r="Y198" s="199">
        <f>IFERROR(SUMPRODUCT(Y191:Y196*H191:H196),"0")</f>
        <v>268.79999999999995</v>
      </c>
      <c r="Z198" s="37"/>
      <c r="AA198" s="200"/>
      <c r="AB198" s="200"/>
      <c r="AC198" s="200"/>
    </row>
    <row r="199" spans="1:68" ht="16.5" customHeight="1" x14ac:dyDescent="0.25">
      <c r="A199" s="207" t="s">
        <v>283</v>
      </c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  <c r="AA199" s="191"/>
      <c r="AB199" s="191"/>
      <c r="AC199" s="191"/>
    </row>
    <row r="200" spans="1:68" ht="14.25" customHeight="1" x14ac:dyDescent="0.25">
      <c r="A200" s="227" t="s">
        <v>64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190"/>
      <c r="AB200" s="190"/>
      <c r="AC200" s="190"/>
    </row>
    <row r="201" spans="1:68" ht="27" customHeight="1" x14ac:dyDescent="0.25">
      <c r="A201" s="54" t="s">
        <v>284</v>
      </c>
      <c r="B201" s="54" t="s">
        <v>285</v>
      </c>
      <c r="C201" s="31">
        <v>4301070915</v>
      </c>
      <c r="D201" s="201">
        <v>4607111035882</v>
      </c>
      <c r="E201" s="202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286</v>
      </c>
      <c r="B202" s="54" t="s">
        <v>287</v>
      </c>
      <c r="C202" s="31">
        <v>4301070921</v>
      </c>
      <c r="D202" s="201">
        <v>4607111035905</v>
      </c>
      <c r="E202" s="202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288</v>
      </c>
      <c r="B203" s="54" t="s">
        <v>289</v>
      </c>
      <c r="C203" s="31">
        <v>4301070917</v>
      </c>
      <c r="D203" s="201">
        <v>4607111035912</v>
      </c>
      <c r="E203" s="202"/>
      <c r="F203" s="196">
        <v>0.43</v>
      </c>
      <c r="G203" s="32">
        <v>16</v>
      </c>
      <c r="H203" s="196">
        <v>6.88</v>
      </c>
      <c r="I203" s="196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4301070920</v>
      </c>
      <c r="D204" s="201">
        <v>4607111035929</v>
      </c>
      <c r="E204" s="202"/>
      <c r="F204" s="196">
        <v>0.9</v>
      </c>
      <c r="G204" s="32">
        <v>8</v>
      </c>
      <c r="H204" s="196">
        <v>7.2</v>
      </c>
      <c r="I204" s="196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4"/>
      <c r="R204" s="204"/>
      <c r="S204" s="204"/>
      <c r="T204" s="205"/>
      <c r="U204" s="34"/>
      <c r="V204" s="34"/>
      <c r="W204" s="35" t="s">
        <v>70</v>
      </c>
      <c r="X204" s="197">
        <v>48</v>
      </c>
      <c r="Y204" s="198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25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26"/>
      <c r="P205" s="211" t="s">
        <v>72</v>
      </c>
      <c r="Q205" s="212"/>
      <c r="R205" s="212"/>
      <c r="S205" s="212"/>
      <c r="T205" s="212"/>
      <c r="U205" s="212"/>
      <c r="V205" s="213"/>
      <c r="W205" s="37" t="s">
        <v>70</v>
      </c>
      <c r="X205" s="199">
        <f>IFERROR(SUM(X201:X204),"0")</f>
        <v>48</v>
      </c>
      <c r="Y205" s="199">
        <f>IFERROR(SUM(Y201:Y204),"0")</f>
        <v>48</v>
      </c>
      <c r="Z205" s="199">
        <f>IFERROR(IF(Z201="",0,Z201),"0")+IFERROR(IF(Z202="",0,Z202),"0")+IFERROR(IF(Z203="",0,Z203),"0")+IFERROR(IF(Z204="",0,Z204),"0")</f>
        <v>0.74399999999999999</v>
      </c>
      <c r="AA205" s="200"/>
      <c r="AB205" s="200"/>
      <c r="AC205" s="200"/>
    </row>
    <row r="206" spans="1:68" x14ac:dyDescent="0.2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26"/>
      <c r="P206" s="211" t="s">
        <v>72</v>
      </c>
      <c r="Q206" s="212"/>
      <c r="R206" s="212"/>
      <c r="S206" s="212"/>
      <c r="T206" s="212"/>
      <c r="U206" s="212"/>
      <c r="V206" s="213"/>
      <c r="W206" s="37" t="s">
        <v>73</v>
      </c>
      <c r="X206" s="199">
        <f>IFERROR(SUMPRODUCT(X201:X204*H201:H204),"0")</f>
        <v>345.6</v>
      </c>
      <c r="Y206" s="199">
        <f>IFERROR(SUMPRODUCT(Y201:Y204*H201:H204),"0")</f>
        <v>345.6</v>
      </c>
      <c r="Z206" s="37"/>
      <c r="AA206" s="200"/>
      <c r="AB206" s="200"/>
      <c r="AC206" s="200"/>
    </row>
    <row r="207" spans="1:68" ht="16.5" customHeight="1" x14ac:dyDescent="0.25">
      <c r="A207" s="207" t="s">
        <v>292</v>
      </c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191"/>
      <c r="AB207" s="191"/>
      <c r="AC207" s="191"/>
    </row>
    <row r="208" spans="1:68" ht="14.25" customHeight="1" x14ac:dyDescent="0.25">
      <c r="A208" s="227" t="s">
        <v>64</v>
      </c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190"/>
      <c r="AB208" s="190"/>
      <c r="AC208" s="190"/>
    </row>
    <row r="209" spans="1:68" ht="16.5" customHeight="1" x14ac:dyDescent="0.25">
      <c r="A209" s="54" t="s">
        <v>293</v>
      </c>
      <c r="B209" s="54" t="s">
        <v>294</v>
      </c>
      <c r="C209" s="31">
        <v>4301071063</v>
      </c>
      <c r="D209" s="201">
        <v>4607111039019</v>
      </c>
      <c r="E209" s="202"/>
      <c r="F209" s="196">
        <v>0.43</v>
      </c>
      <c r="G209" s="32">
        <v>16</v>
      </c>
      <c r="H209" s="196">
        <v>6.88</v>
      </c>
      <c r="I209" s="196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7" t="s">
        <v>295</v>
      </c>
      <c r="Q209" s="204"/>
      <c r="R209" s="204"/>
      <c r="S209" s="204"/>
      <c r="T209" s="205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296</v>
      </c>
      <c r="B210" s="54" t="s">
        <v>297</v>
      </c>
      <c r="C210" s="31">
        <v>4301071000</v>
      </c>
      <c r="D210" s="201">
        <v>4607111038708</v>
      </c>
      <c r="E210" s="202"/>
      <c r="F210" s="196">
        <v>0.8</v>
      </c>
      <c r="G210" s="32">
        <v>8</v>
      </c>
      <c r="H210" s="196">
        <v>6.4</v>
      </c>
      <c r="I210" s="196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4"/>
      <c r="R210" s="204"/>
      <c r="S210" s="204"/>
      <c r="T210" s="205"/>
      <c r="U210" s="34"/>
      <c r="V210" s="34"/>
      <c r="W210" s="35" t="s">
        <v>70</v>
      </c>
      <c r="X210" s="197">
        <v>0</v>
      </c>
      <c r="Y210" s="198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25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26"/>
      <c r="P211" s="211" t="s">
        <v>72</v>
      </c>
      <c r="Q211" s="212"/>
      <c r="R211" s="212"/>
      <c r="S211" s="212"/>
      <c r="T211" s="212"/>
      <c r="U211" s="212"/>
      <c r="V211" s="213"/>
      <c r="W211" s="37" t="s">
        <v>70</v>
      </c>
      <c r="X211" s="199">
        <f>IFERROR(SUM(X209:X210),"0")</f>
        <v>0</v>
      </c>
      <c r="Y211" s="199">
        <f>IFERROR(SUM(Y209:Y210),"0")</f>
        <v>0</v>
      </c>
      <c r="Z211" s="199">
        <f>IFERROR(IF(Z209="",0,Z209),"0")+IFERROR(IF(Z210="",0,Z210),"0")</f>
        <v>0</v>
      </c>
      <c r="AA211" s="200"/>
      <c r="AB211" s="200"/>
      <c r="AC211" s="200"/>
    </row>
    <row r="212" spans="1:68" x14ac:dyDescent="0.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26"/>
      <c r="P212" s="211" t="s">
        <v>72</v>
      </c>
      <c r="Q212" s="212"/>
      <c r="R212" s="212"/>
      <c r="S212" s="212"/>
      <c r="T212" s="212"/>
      <c r="U212" s="212"/>
      <c r="V212" s="213"/>
      <c r="W212" s="37" t="s">
        <v>73</v>
      </c>
      <c r="X212" s="199">
        <f>IFERROR(SUMPRODUCT(X209:X210*H209:H210),"0")</f>
        <v>0</v>
      </c>
      <c r="Y212" s="199">
        <f>IFERROR(SUMPRODUCT(Y209:Y210*H209:H210),"0")</f>
        <v>0</v>
      </c>
      <c r="Z212" s="37"/>
      <c r="AA212" s="200"/>
      <c r="AB212" s="200"/>
      <c r="AC212" s="200"/>
    </row>
    <row r="213" spans="1:68" ht="27.75" customHeight="1" x14ac:dyDescent="0.2">
      <c r="A213" s="239" t="s">
        <v>298</v>
      </c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48"/>
      <c r="AB213" s="48"/>
      <c r="AC213" s="48"/>
    </row>
    <row r="214" spans="1:68" ht="16.5" customHeight="1" x14ac:dyDescent="0.25">
      <c r="A214" s="207" t="s">
        <v>299</v>
      </c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191"/>
      <c r="AB214" s="191"/>
      <c r="AC214" s="191"/>
    </row>
    <row r="215" spans="1:68" ht="14.25" customHeight="1" x14ac:dyDescent="0.25">
      <c r="A215" s="227" t="s">
        <v>64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190"/>
      <c r="AB215" s="190"/>
      <c r="AC215" s="190"/>
    </row>
    <row r="216" spans="1:68" ht="27" customHeight="1" x14ac:dyDescent="0.25">
      <c r="A216" s="54" t="s">
        <v>300</v>
      </c>
      <c r="B216" s="54" t="s">
        <v>301</v>
      </c>
      <c r="C216" s="31">
        <v>4301071036</v>
      </c>
      <c r="D216" s="201">
        <v>4607111036162</v>
      </c>
      <c r="E216" s="202"/>
      <c r="F216" s="196">
        <v>0.8</v>
      </c>
      <c r="G216" s="32">
        <v>8</v>
      </c>
      <c r="H216" s="196">
        <v>6.4</v>
      </c>
      <c r="I216" s="196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0" t="s">
        <v>302</v>
      </c>
      <c r="Q216" s="204"/>
      <c r="R216" s="204"/>
      <c r="S216" s="204"/>
      <c r="T216" s="205"/>
      <c r="U216" s="34"/>
      <c r="V216" s="34"/>
      <c r="W216" s="35" t="s">
        <v>70</v>
      </c>
      <c r="X216" s="197">
        <v>0</v>
      </c>
      <c r="Y216" s="198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25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26"/>
      <c r="P217" s="211" t="s">
        <v>72</v>
      </c>
      <c r="Q217" s="212"/>
      <c r="R217" s="212"/>
      <c r="S217" s="212"/>
      <c r="T217" s="212"/>
      <c r="U217" s="212"/>
      <c r="V217" s="213"/>
      <c r="W217" s="37" t="s">
        <v>70</v>
      </c>
      <c r="X217" s="199">
        <f>IFERROR(SUM(X216:X216),"0")</f>
        <v>0</v>
      </c>
      <c r="Y217" s="199">
        <f>IFERROR(SUM(Y216:Y216),"0")</f>
        <v>0</v>
      </c>
      <c r="Z217" s="199">
        <f>IFERROR(IF(Z216="",0,Z216),"0")</f>
        <v>0</v>
      </c>
      <c r="AA217" s="200"/>
      <c r="AB217" s="200"/>
      <c r="AC217" s="200"/>
    </row>
    <row r="218" spans="1:68" x14ac:dyDescent="0.2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26"/>
      <c r="P218" s="211" t="s">
        <v>72</v>
      </c>
      <c r="Q218" s="212"/>
      <c r="R218" s="212"/>
      <c r="S218" s="212"/>
      <c r="T218" s="212"/>
      <c r="U218" s="212"/>
      <c r="V218" s="213"/>
      <c r="W218" s="37" t="s">
        <v>73</v>
      </c>
      <c r="X218" s="199">
        <f>IFERROR(SUMPRODUCT(X216:X216*H216:H216),"0")</f>
        <v>0</v>
      </c>
      <c r="Y218" s="199">
        <f>IFERROR(SUMPRODUCT(Y216:Y216*H216:H216),"0")</f>
        <v>0</v>
      </c>
      <c r="Z218" s="37"/>
      <c r="AA218" s="200"/>
      <c r="AB218" s="200"/>
      <c r="AC218" s="200"/>
    </row>
    <row r="219" spans="1:68" ht="27.75" customHeight="1" x14ac:dyDescent="0.2">
      <c r="A219" s="239" t="s">
        <v>303</v>
      </c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  <c r="AA219" s="48"/>
      <c r="AB219" s="48"/>
      <c r="AC219" s="48"/>
    </row>
    <row r="220" spans="1:68" ht="16.5" customHeight="1" x14ac:dyDescent="0.25">
      <c r="A220" s="207" t="s">
        <v>304</v>
      </c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191"/>
      <c r="AB220" s="191"/>
      <c r="AC220" s="191"/>
    </row>
    <row r="221" spans="1:68" ht="14.25" customHeight="1" x14ac:dyDescent="0.25">
      <c r="A221" s="227" t="s">
        <v>64</v>
      </c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  <c r="AA221" s="190"/>
      <c r="AB221" s="190"/>
      <c r="AC221" s="190"/>
    </row>
    <row r="222" spans="1:68" ht="27" customHeight="1" x14ac:dyDescent="0.25">
      <c r="A222" s="54" t="s">
        <v>305</v>
      </c>
      <c r="B222" s="54" t="s">
        <v>306</v>
      </c>
      <c r="C222" s="31">
        <v>4301071029</v>
      </c>
      <c r="D222" s="201">
        <v>4607111035899</v>
      </c>
      <c r="E222" s="202"/>
      <c r="F222" s="196">
        <v>1</v>
      </c>
      <c r="G222" s="32">
        <v>5</v>
      </c>
      <c r="H222" s="196">
        <v>5</v>
      </c>
      <c r="I222" s="196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4"/>
      <c r="R222" s="204"/>
      <c r="S222" s="204"/>
      <c r="T222" s="205"/>
      <c r="U222" s="34"/>
      <c r="V222" s="34"/>
      <c r="W222" s="35" t="s">
        <v>70</v>
      </c>
      <c r="X222" s="197">
        <v>96</v>
      </c>
      <c r="Y222" s="198">
        <f>IFERROR(IF(X222="","",X222),"")</f>
        <v>96</v>
      </c>
      <c r="Z222" s="36">
        <f>IFERROR(IF(X222="","",X222*0.0155),"")</f>
        <v>1.488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505.15199999999993</v>
      </c>
      <c r="BN222" s="67">
        <f>IFERROR(Y222*I222,"0")</f>
        <v>505.15199999999993</v>
      </c>
      <c r="BO222" s="67">
        <f>IFERROR(X222/J222,"0")</f>
        <v>1.1428571428571428</v>
      </c>
      <c r="BP222" s="67">
        <f>IFERROR(Y222/J222,"0")</f>
        <v>1.1428571428571428</v>
      </c>
    </row>
    <row r="223" spans="1:68" ht="27" customHeight="1" x14ac:dyDescent="0.25">
      <c r="A223" s="54" t="s">
        <v>307</v>
      </c>
      <c r="B223" s="54" t="s">
        <v>308</v>
      </c>
      <c r="C223" s="31">
        <v>4301070991</v>
      </c>
      <c r="D223" s="201">
        <v>4607111038180</v>
      </c>
      <c r="E223" s="202"/>
      <c r="F223" s="196">
        <v>0.4</v>
      </c>
      <c r="G223" s="32">
        <v>16</v>
      </c>
      <c r="H223" s="196">
        <v>6.4</v>
      </c>
      <c r="I223" s="196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4"/>
      <c r="R223" s="204"/>
      <c r="S223" s="204"/>
      <c r="T223" s="205"/>
      <c r="U223" s="34"/>
      <c r="V223" s="34"/>
      <c r="W223" s="35" t="s">
        <v>70</v>
      </c>
      <c r="X223" s="197">
        <v>0</v>
      </c>
      <c r="Y223" s="198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25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26"/>
      <c r="P224" s="211" t="s">
        <v>72</v>
      </c>
      <c r="Q224" s="212"/>
      <c r="R224" s="212"/>
      <c r="S224" s="212"/>
      <c r="T224" s="212"/>
      <c r="U224" s="212"/>
      <c r="V224" s="213"/>
      <c r="W224" s="37" t="s">
        <v>70</v>
      </c>
      <c r="X224" s="199">
        <f>IFERROR(SUM(X222:X223),"0")</f>
        <v>96</v>
      </c>
      <c r="Y224" s="199">
        <f>IFERROR(SUM(Y222:Y223),"0")</f>
        <v>96</v>
      </c>
      <c r="Z224" s="199">
        <f>IFERROR(IF(Z222="",0,Z222),"0")+IFERROR(IF(Z223="",0,Z223),"0")</f>
        <v>1.488</v>
      </c>
      <c r="AA224" s="200"/>
      <c r="AB224" s="200"/>
      <c r="AC224" s="200"/>
    </row>
    <row r="225" spans="1:68" x14ac:dyDescent="0.2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26"/>
      <c r="P225" s="211" t="s">
        <v>72</v>
      </c>
      <c r="Q225" s="212"/>
      <c r="R225" s="212"/>
      <c r="S225" s="212"/>
      <c r="T225" s="212"/>
      <c r="U225" s="212"/>
      <c r="V225" s="213"/>
      <c r="W225" s="37" t="s">
        <v>73</v>
      </c>
      <c r="X225" s="199">
        <f>IFERROR(SUMPRODUCT(X222:X223*H222:H223),"0")</f>
        <v>480</v>
      </c>
      <c r="Y225" s="199">
        <f>IFERROR(SUMPRODUCT(Y222:Y223*H222:H223),"0")</f>
        <v>480</v>
      </c>
      <c r="Z225" s="37"/>
      <c r="AA225" s="200"/>
      <c r="AB225" s="200"/>
      <c r="AC225" s="200"/>
    </row>
    <row r="226" spans="1:68" ht="27.75" customHeight="1" x14ac:dyDescent="0.2">
      <c r="A226" s="239" t="s">
        <v>227</v>
      </c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  <c r="AA226" s="48"/>
      <c r="AB226" s="48"/>
      <c r="AC226" s="48"/>
    </row>
    <row r="227" spans="1:68" ht="16.5" customHeight="1" x14ac:dyDescent="0.25">
      <c r="A227" s="207" t="s">
        <v>227</v>
      </c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191"/>
      <c r="AB227" s="191"/>
      <c r="AC227" s="191"/>
    </row>
    <row r="228" spans="1:68" ht="14.25" customHeight="1" x14ac:dyDescent="0.25">
      <c r="A228" s="227" t="s">
        <v>64</v>
      </c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  <c r="AA228" s="190"/>
      <c r="AB228" s="190"/>
      <c r="AC228" s="190"/>
    </row>
    <row r="229" spans="1:68" ht="27" customHeight="1" x14ac:dyDescent="0.25">
      <c r="A229" s="54" t="s">
        <v>309</v>
      </c>
      <c r="B229" s="54" t="s">
        <v>310</v>
      </c>
      <c r="C229" s="31">
        <v>4301071014</v>
      </c>
      <c r="D229" s="201">
        <v>4640242181264</v>
      </c>
      <c r="E229" s="202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8" t="s">
        <v>311</v>
      </c>
      <c r="Q229" s="204"/>
      <c r="R229" s="204"/>
      <c r="S229" s="204"/>
      <c r="T229" s="205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312</v>
      </c>
      <c r="B230" s="54" t="s">
        <v>313</v>
      </c>
      <c r="C230" s="31">
        <v>4301071021</v>
      </c>
      <c r="D230" s="201">
        <v>4640242181325</v>
      </c>
      <c r="E230" s="202"/>
      <c r="F230" s="196">
        <v>0.7</v>
      </c>
      <c r="G230" s="32">
        <v>10</v>
      </c>
      <c r="H230" s="196">
        <v>7</v>
      </c>
      <c r="I230" s="196">
        <v>7.28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7" t="s">
        <v>314</v>
      </c>
      <c r="Q230" s="204"/>
      <c r="R230" s="204"/>
      <c r="S230" s="204"/>
      <c r="T230" s="205"/>
      <c r="U230" s="34"/>
      <c r="V230" s="34"/>
      <c r="W230" s="35" t="s">
        <v>70</v>
      </c>
      <c r="X230" s="197">
        <v>12</v>
      </c>
      <c r="Y230" s="198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87.36</v>
      </c>
      <c r="BN230" s="67">
        <f>IFERROR(Y230*I230,"0")</f>
        <v>87.36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315</v>
      </c>
      <c r="B231" s="54" t="s">
        <v>316</v>
      </c>
      <c r="C231" s="31">
        <v>4301070993</v>
      </c>
      <c r="D231" s="201">
        <v>4640242180670</v>
      </c>
      <c r="E231" s="202"/>
      <c r="F231" s="196">
        <v>1</v>
      </c>
      <c r="G231" s="32">
        <v>6</v>
      </c>
      <c r="H231" s="196">
        <v>6</v>
      </c>
      <c r="I231" s="196">
        <v>6.23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06" t="s">
        <v>317</v>
      </c>
      <c r="Q231" s="204"/>
      <c r="R231" s="204"/>
      <c r="S231" s="204"/>
      <c r="T231" s="205"/>
      <c r="U231" s="34"/>
      <c r="V231" s="34"/>
      <c r="W231" s="35" t="s">
        <v>70</v>
      </c>
      <c r="X231" s="197">
        <v>0</v>
      </c>
      <c r="Y231" s="198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62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5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26"/>
      <c r="P232" s="211" t="s">
        <v>72</v>
      </c>
      <c r="Q232" s="212"/>
      <c r="R232" s="212"/>
      <c r="S232" s="212"/>
      <c r="T232" s="212"/>
      <c r="U232" s="212"/>
      <c r="V232" s="213"/>
      <c r="W232" s="37" t="s">
        <v>70</v>
      </c>
      <c r="X232" s="199">
        <f>IFERROR(SUM(X229:X231),"0")</f>
        <v>12</v>
      </c>
      <c r="Y232" s="199">
        <f>IFERROR(SUM(Y229:Y231),"0")</f>
        <v>12</v>
      </c>
      <c r="Z232" s="199">
        <f>IFERROR(IF(Z229="",0,Z229),"0")+IFERROR(IF(Z230="",0,Z230),"0")+IFERROR(IF(Z231="",0,Z231),"0")</f>
        <v>0.186</v>
      </c>
      <c r="AA232" s="200"/>
      <c r="AB232" s="200"/>
      <c r="AC232" s="200"/>
    </row>
    <row r="233" spans="1:68" x14ac:dyDescent="0.2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26"/>
      <c r="P233" s="211" t="s">
        <v>72</v>
      </c>
      <c r="Q233" s="212"/>
      <c r="R233" s="212"/>
      <c r="S233" s="212"/>
      <c r="T233" s="212"/>
      <c r="U233" s="212"/>
      <c r="V233" s="213"/>
      <c r="W233" s="37" t="s">
        <v>73</v>
      </c>
      <c r="X233" s="199">
        <f>IFERROR(SUMPRODUCT(X229:X231*H229:H231),"0")</f>
        <v>84</v>
      </c>
      <c r="Y233" s="199">
        <f>IFERROR(SUMPRODUCT(Y229:Y231*H229:H231),"0")</f>
        <v>84</v>
      </c>
      <c r="Z233" s="37"/>
      <c r="AA233" s="200"/>
      <c r="AB233" s="200"/>
      <c r="AC233" s="200"/>
    </row>
    <row r="234" spans="1:68" ht="14.25" customHeight="1" x14ac:dyDescent="0.25">
      <c r="A234" s="227" t="s">
        <v>148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190"/>
      <c r="AB234" s="190"/>
      <c r="AC234" s="190"/>
    </row>
    <row r="235" spans="1:68" ht="27" customHeight="1" x14ac:dyDescent="0.25">
      <c r="A235" s="54" t="s">
        <v>318</v>
      </c>
      <c r="B235" s="54" t="s">
        <v>319</v>
      </c>
      <c r="C235" s="31">
        <v>4301131019</v>
      </c>
      <c r="D235" s="201">
        <v>4640242180427</v>
      </c>
      <c r="E235" s="202"/>
      <c r="F235" s="196">
        <v>1.8</v>
      </c>
      <c r="G235" s="32">
        <v>1</v>
      </c>
      <c r="H235" s="196">
        <v>1.8</v>
      </c>
      <c r="I235" s="196">
        <v>1.915</v>
      </c>
      <c r="J235" s="32">
        <v>234</v>
      </c>
      <c r="K235" s="32" t="s">
        <v>140</v>
      </c>
      <c r="L235" s="32" t="s">
        <v>68</v>
      </c>
      <c r="M235" s="33" t="s">
        <v>69</v>
      </c>
      <c r="N235" s="33"/>
      <c r="O235" s="32">
        <v>180</v>
      </c>
      <c r="P235" s="332" t="s">
        <v>320</v>
      </c>
      <c r="Q235" s="204"/>
      <c r="R235" s="204"/>
      <c r="S235" s="204"/>
      <c r="T235" s="205"/>
      <c r="U235" s="34"/>
      <c r="V235" s="34"/>
      <c r="W235" s="35" t="s">
        <v>70</v>
      </c>
      <c r="X235" s="197">
        <v>0</v>
      </c>
      <c r="Y235" s="198">
        <f>IFERROR(IF(X235="","",X235),"")</f>
        <v>0</v>
      </c>
      <c r="Z235" s="36">
        <f>IFERROR(IF(X235="","",X235*0.00502),"")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3" t="s">
        <v>80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25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26"/>
      <c r="P236" s="211" t="s">
        <v>72</v>
      </c>
      <c r="Q236" s="212"/>
      <c r="R236" s="212"/>
      <c r="S236" s="212"/>
      <c r="T236" s="212"/>
      <c r="U236" s="212"/>
      <c r="V236" s="213"/>
      <c r="W236" s="37" t="s">
        <v>70</v>
      </c>
      <c r="X236" s="199">
        <f>IFERROR(SUM(X235:X235),"0")</f>
        <v>0</v>
      </c>
      <c r="Y236" s="199">
        <f>IFERROR(SUM(Y235:Y235),"0")</f>
        <v>0</v>
      </c>
      <c r="Z236" s="199">
        <f>IFERROR(IF(Z235="",0,Z235),"0")</f>
        <v>0</v>
      </c>
      <c r="AA236" s="200"/>
      <c r="AB236" s="200"/>
      <c r="AC236" s="200"/>
    </row>
    <row r="237" spans="1:68" x14ac:dyDescent="0.2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26"/>
      <c r="P237" s="211" t="s">
        <v>72</v>
      </c>
      <c r="Q237" s="212"/>
      <c r="R237" s="212"/>
      <c r="S237" s="212"/>
      <c r="T237" s="212"/>
      <c r="U237" s="212"/>
      <c r="V237" s="213"/>
      <c r="W237" s="37" t="s">
        <v>73</v>
      </c>
      <c r="X237" s="199">
        <f>IFERROR(SUMPRODUCT(X235:X235*H235:H235),"0")</f>
        <v>0</v>
      </c>
      <c r="Y237" s="199">
        <f>IFERROR(SUMPRODUCT(Y235:Y235*H235:H235),"0")</f>
        <v>0</v>
      </c>
      <c r="Z237" s="37"/>
      <c r="AA237" s="200"/>
      <c r="AB237" s="200"/>
      <c r="AC237" s="200"/>
    </row>
    <row r="238" spans="1:68" ht="14.25" customHeight="1" x14ac:dyDescent="0.25">
      <c r="A238" s="227" t="s">
        <v>76</v>
      </c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  <c r="AA238" s="190"/>
      <c r="AB238" s="190"/>
      <c r="AC238" s="190"/>
    </row>
    <row r="239" spans="1:68" ht="27" customHeight="1" x14ac:dyDescent="0.25">
      <c r="A239" s="54" t="s">
        <v>321</v>
      </c>
      <c r="B239" s="54" t="s">
        <v>322</v>
      </c>
      <c r="C239" s="31">
        <v>4301132080</v>
      </c>
      <c r="D239" s="201">
        <v>4640242180397</v>
      </c>
      <c r="E239" s="202"/>
      <c r="F239" s="196">
        <v>1</v>
      </c>
      <c r="G239" s="32">
        <v>6</v>
      </c>
      <c r="H239" s="196">
        <v>6</v>
      </c>
      <c r="I239" s="196">
        <v>6.26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05" t="s">
        <v>323</v>
      </c>
      <c r="Q239" s="204"/>
      <c r="R239" s="204"/>
      <c r="S239" s="204"/>
      <c r="T239" s="205"/>
      <c r="U239" s="34"/>
      <c r="V239" s="34"/>
      <c r="W239" s="35" t="s">
        <v>70</v>
      </c>
      <c r="X239" s="197">
        <v>96</v>
      </c>
      <c r="Y239" s="198">
        <f>IFERROR(IF(X239="","",X239),"")</f>
        <v>96</v>
      </c>
      <c r="Z239" s="36">
        <f>IFERROR(IF(X239="","",X239*0.0155),"")</f>
        <v>1.488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600.96</v>
      </c>
      <c r="BN239" s="67">
        <f>IFERROR(Y239*I239,"0")</f>
        <v>600.96</v>
      </c>
      <c r="BO239" s="67">
        <f>IFERROR(X239/J239,"0")</f>
        <v>1.1428571428571428</v>
      </c>
      <c r="BP239" s="67">
        <f>IFERROR(Y239/J239,"0")</f>
        <v>1.1428571428571428</v>
      </c>
    </row>
    <row r="240" spans="1:68" ht="27" customHeight="1" x14ac:dyDescent="0.25">
      <c r="A240" s="54" t="s">
        <v>324</v>
      </c>
      <c r="B240" s="54" t="s">
        <v>325</v>
      </c>
      <c r="C240" s="31">
        <v>4301132104</v>
      </c>
      <c r="D240" s="201">
        <v>4640242181219</v>
      </c>
      <c r="E240" s="202"/>
      <c r="F240" s="196">
        <v>0.3</v>
      </c>
      <c r="G240" s="32">
        <v>9</v>
      </c>
      <c r="H240" s="196">
        <v>2.7</v>
      </c>
      <c r="I240" s="196">
        <v>2.8450000000000002</v>
      </c>
      <c r="J240" s="32">
        <v>234</v>
      </c>
      <c r="K240" s="32" t="s">
        <v>140</v>
      </c>
      <c r="L240" s="32" t="s">
        <v>68</v>
      </c>
      <c r="M240" s="33" t="s">
        <v>69</v>
      </c>
      <c r="N240" s="33"/>
      <c r="O240" s="32">
        <v>180</v>
      </c>
      <c r="P240" s="263" t="s">
        <v>326</v>
      </c>
      <c r="Q240" s="204"/>
      <c r="R240" s="204"/>
      <c r="S240" s="204"/>
      <c r="T240" s="205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5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25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26"/>
      <c r="P241" s="211" t="s">
        <v>72</v>
      </c>
      <c r="Q241" s="212"/>
      <c r="R241" s="212"/>
      <c r="S241" s="212"/>
      <c r="T241" s="212"/>
      <c r="U241" s="212"/>
      <c r="V241" s="213"/>
      <c r="W241" s="37" t="s">
        <v>70</v>
      </c>
      <c r="X241" s="199">
        <f>IFERROR(SUM(X239:X240),"0")</f>
        <v>96</v>
      </c>
      <c r="Y241" s="199">
        <f>IFERROR(SUM(Y239:Y240),"0")</f>
        <v>96</v>
      </c>
      <c r="Z241" s="199">
        <f>IFERROR(IF(Z239="",0,Z239),"0")+IFERROR(IF(Z240="",0,Z240),"0")</f>
        <v>1.488</v>
      </c>
      <c r="AA241" s="200"/>
      <c r="AB241" s="200"/>
      <c r="AC241" s="200"/>
    </row>
    <row r="242" spans="1:68" x14ac:dyDescent="0.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26"/>
      <c r="P242" s="211" t="s">
        <v>72</v>
      </c>
      <c r="Q242" s="212"/>
      <c r="R242" s="212"/>
      <c r="S242" s="212"/>
      <c r="T242" s="212"/>
      <c r="U242" s="212"/>
      <c r="V242" s="213"/>
      <c r="W242" s="37" t="s">
        <v>73</v>
      </c>
      <c r="X242" s="199">
        <f>IFERROR(SUMPRODUCT(X239:X240*H239:H240),"0")</f>
        <v>576</v>
      </c>
      <c r="Y242" s="199">
        <f>IFERROR(SUMPRODUCT(Y239:Y240*H239:H240),"0")</f>
        <v>576</v>
      </c>
      <c r="Z242" s="37"/>
      <c r="AA242" s="200"/>
      <c r="AB242" s="200"/>
      <c r="AC242" s="200"/>
    </row>
    <row r="243" spans="1:68" ht="14.25" customHeight="1" x14ac:dyDescent="0.25">
      <c r="A243" s="227" t="s">
        <v>167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190"/>
      <c r="AB243" s="190"/>
      <c r="AC243" s="190"/>
    </row>
    <row r="244" spans="1:68" ht="27" customHeight="1" x14ac:dyDescent="0.25">
      <c r="A244" s="54" t="s">
        <v>327</v>
      </c>
      <c r="B244" s="54" t="s">
        <v>328</v>
      </c>
      <c r="C244" s="31">
        <v>4301136028</v>
      </c>
      <c r="D244" s="201">
        <v>4640242180304</v>
      </c>
      <c r="E244" s="202"/>
      <c r="F244" s="196">
        <v>2.7</v>
      </c>
      <c r="G244" s="32">
        <v>1</v>
      </c>
      <c r="H244" s="196">
        <v>2.7</v>
      </c>
      <c r="I244" s="196">
        <v>2.8906000000000001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203" t="s">
        <v>329</v>
      </c>
      <c r="Q244" s="204"/>
      <c r="R244" s="204"/>
      <c r="S244" s="204"/>
      <c r="T244" s="205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6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330</v>
      </c>
      <c r="B245" s="54" t="s">
        <v>331</v>
      </c>
      <c r="C245" s="31">
        <v>4301136026</v>
      </c>
      <c r="D245" s="201">
        <v>4640242180236</v>
      </c>
      <c r="E245" s="202"/>
      <c r="F245" s="196">
        <v>5</v>
      </c>
      <c r="G245" s="32">
        <v>1</v>
      </c>
      <c r="H245" s="196">
        <v>5</v>
      </c>
      <c r="I245" s="196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2" t="s">
        <v>332</v>
      </c>
      <c r="Q245" s="204"/>
      <c r="R245" s="204"/>
      <c r="S245" s="204"/>
      <c r="T245" s="205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4301136029</v>
      </c>
      <c r="D246" s="201">
        <v>4640242180410</v>
      </c>
      <c r="E246" s="202"/>
      <c r="F246" s="196">
        <v>2.2400000000000002</v>
      </c>
      <c r="G246" s="32">
        <v>1</v>
      </c>
      <c r="H246" s="196">
        <v>2.2400000000000002</v>
      </c>
      <c r="I246" s="196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4"/>
      <c r="R246" s="204"/>
      <c r="S246" s="204"/>
      <c r="T246" s="205"/>
      <c r="U246" s="34"/>
      <c r="V246" s="34"/>
      <c r="W246" s="35" t="s">
        <v>70</v>
      </c>
      <c r="X246" s="197">
        <v>42</v>
      </c>
      <c r="Y246" s="198">
        <f>IFERROR(IF(X246="","",X246),"")</f>
        <v>42</v>
      </c>
      <c r="Z246" s="36">
        <f>IFERROR(IF(X246="","",X246*0.00936),"")</f>
        <v>0.39312000000000002</v>
      </c>
      <c r="AA246" s="56"/>
      <c r="AB246" s="57"/>
      <c r="AC246" s="68"/>
      <c r="AG246" s="67"/>
      <c r="AJ246" s="69" t="s">
        <v>71</v>
      </c>
      <c r="AK246" s="69">
        <v>1</v>
      </c>
      <c r="BB246" s="168" t="s">
        <v>80</v>
      </c>
      <c r="BM246" s="67">
        <f>IFERROR(X246*I246,"0")</f>
        <v>102.14399999999999</v>
      </c>
      <c r="BN246" s="67">
        <f>IFERROR(Y246*I246,"0")</f>
        <v>102.14399999999999</v>
      </c>
      <c r="BO246" s="67">
        <f>IFERROR(X246/J246,"0")</f>
        <v>0.33333333333333331</v>
      </c>
      <c r="BP246" s="67">
        <f>IFERROR(Y246/J246,"0")</f>
        <v>0.33333333333333331</v>
      </c>
    </row>
    <row r="247" spans="1:68" x14ac:dyDescent="0.2">
      <c r="A247" s="225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26"/>
      <c r="P247" s="211" t="s">
        <v>72</v>
      </c>
      <c r="Q247" s="212"/>
      <c r="R247" s="212"/>
      <c r="S247" s="212"/>
      <c r="T247" s="212"/>
      <c r="U247" s="212"/>
      <c r="V247" s="213"/>
      <c r="W247" s="37" t="s">
        <v>70</v>
      </c>
      <c r="X247" s="199">
        <f>IFERROR(SUM(X244:X246),"0")</f>
        <v>42</v>
      </c>
      <c r="Y247" s="199">
        <f>IFERROR(SUM(Y244:Y246),"0")</f>
        <v>42</v>
      </c>
      <c r="Z247" s="199">
        <f>IFERROR(IF(Z244="",0,Z244),"0")+IFERROR(IF(Z245="",0,Z245),"0")+IFERROR(IF(Z246="",0,Z246),"0")</f>
        <v>0.39312000000000002</v>
      </c>
      <c r="AA247" s="200"/>
      <c r="AB247" s="200"/>
      <c r="AC247" s="200"/>
    </row>
    <row r="248" spans="1:68" x14ac:dyDescent="0.2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26"/>
      <c r="P248" s="211" t="s">
        <v>72</v>
      </c>
      <c r="Q248" s="212"/>
      <c r="R248" s="212"/>
      <c r="S248" s="212"/>
      <c r="T248" s="212"/>
      <c r="U248" s="212"/>
      <c r="V248" s="213"/>
      <c r="W248" s="37" t="s">
        <v>73</v>
      </c>
      <c r="X248" s="199">
        <f>IFERROR(SUMPRODUCT(X244:X246*H244:H246),"0")</f>
        <v>94.080000000000013</v>
      </c>
      <c r="Y248" s="199">
        <f>IFERROR(SUMPRODUCT(Y244:Y246*H244:H246),"0")</f>
        <v>94.080000000000013</v>
      </c>
      <c r="Z248" s="37"/>
      <c r="AA248" s="200"/>
      <c r="AB248" s="200"/>
      <c r="AC248" s="200"/>
    </row>
    <row r="249" spans="1:68" ht="14.25" customHeight="1" x14ac:dyDescent="0.25">
      <c r="A249" s="227" t="s">
        <v>144</v>
      </c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  <c r="AA249" s="190"/>
      <c r="AB249" s="190"/>
      <c r="AC249" s="190"/>
    </row>
    <row r="250" spans="1:68" ht="27" customHeight="1" x14ac:dyDescent="0.25">
      <c r="A250" s="54" t="s">
        <v>335</v>
      </c>
      <c r="B250" s="54" t="s">
        <v>336</v>
      </c>
      <c r="C250" s="31">
        <v>4301135193</v>
      </c>
      <c r="D250" s="201">
        <v>4640242180403</v>
      </c>
      <c r="E250" s="202"/>
      <c r="F250" s="196">
        <v>3</v>
      </c>
      <c r="G250" s="32">
        <v>1</v>
      </c>
      <c r="H250" s="196">
        <v>3</v>
      </c>
      <c r="I250" s="196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0" t="s">
        <v>337</v>
      </c>
      <c r="Q250" s="204"/>
      <c r="R250" s="204"/>
      <c r="S250" s="204"/>
      <c r="T250" s="205"/>
      <c r="U250" s="34"/>
      <c r="V250" s="34"/>
      <c r="W250" s="35" t="s">
        <v>70</v>
      </c>
      <c r="X250" s="197">
        <v>0</v>
      </c>
      <c r="Y250" s="198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338</v>
      </c>
      <c r="B251" s="54" t="s">
        <v>339</v>
      </c>
      <c r="C251" s="31">
        <v>4301135394</v>
      </c>
      <c r="D251" s="201">
        <v>4640242181561</v>
      </c>
      <c r="E251" s="202"/>
      <c r="F251" s="196">
        <v>3.7</v>
      </c>
      <c r="G251" s="32">
        <v>1</v>
      </c>
      <c r="H251" s="196">
        <v>3.7</v>
      </c>
      <c r="I251" s="196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5" t="s">
        <v>340</v>
      </c>
      <c r="Q251" s="204"/>
      <c r="R251" s="204"/>
      <c r="S251" s="204"/>
      <c r="T251" s="205"/>
      <c r="U251" s="34"/>
      <c r="V251" s="34"/>
      <c r="W251" s="35" t="s">
        <v>70</v>
      </c>
      <c r="X251" s="197">
        <v>28</v>
      </c>
      <c r="Y251" s="198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customHeight="1" x14ac:dyDescent="0.25">
      <c r="A252" s="54" t="s">
        <v>341</v>
      </c>
      <c r="B252" s="54" t="s">
        <v>342</v>
      </c>
      <c r="C252" s="31">
        <v>4301135187</v>
      </c>
      <c r="D252" s="201">
        <v>4640242180328</v>
      </c>
      <c r="E252" s="202"/>
      <c r="F252" s="196">
        <v>3.5</v>
      </c>
      <c r="G252" s="32">
        <v>1</v>
      </c>
      <c r="H252" s="196">
        <v>3.5</v>
      </c>
      <c r="I252" s="196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5" t="s">
        <v>343</v>
      </c>
      <c r="Q252" s="204"/>
      <c r="R252" s="204"/>
      <c r="S252" s="204"/>
      <c r="T252" s="205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344</v>
      </c>
      <c r="B253" s="54" t="s">
        <v>345</v>
      </c>
      <c r="C253" s="31">
        <v>4301135374</v>
      </c>
      <c r="D253" s="201">
        <v>4640242181424</v>
      </c>
      <c r="E253" s="202"/>
      <c r="F253" s="196">
        <v>5.5</v>
      </c>
      <c r="G253" s="32">
        <v>1</v>
      </c>
      <c r="H253" s="196">
        <v>5.5</v>
      </c>
      <c r="I253" s="196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90" t="s">
        <v>346</v>
      </c>
      <c r="Q253" s="204"/>
      <c r="R253" s="204"/>
      <c r="S253" s="204"/>
      <c r="T253" s="205"/>
      <c r="U253" s="34"/>
      <c r="V253" s="34"/>
      <c r="W253" s="35" t="s">
        <v>70</v>
      </c>
      <c r="X253" s="197">
        <v>12</v>
      </c>
      <c r="Y253" s="198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customHeight="1" x14ac:dyDescent="0.25">
      <c r="A254" s="54" t="s">
        <v>347</v>
      </c>
      <c r="B254" s="54" t="s">
        <v>348</v>
      </c>
      <c r="C254" s="31">
        <v>4301135320</v>
      </c>
      <c r="D254" s="201">
        <v>4640242181592</v>
      </c>
      <c r="E254" s="202"/>
      <c r="F254" s="196">
        <v>3.5</v>
      </c>
      <c r="G254" s="32">
        <v>1</v>
      </c>
      <c r="H254" s="196">
        <v>3.5</v>
      </c>
      <c r="I254" s="196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4" t="s">
        <v>349</v>
      </c>
      <c r="Q254" s="204"/>
      <c r="R254" s="204"/>
      <c r="S254" s="204"/>
      <c r="T254" s="205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350</v>
      </c>
      <c r="B255" s="54" t="s">
        <v>351</v>
      </c>
      <c r="C255" s="31">
        <v>4301135405</v>
      </c>
      <c r="D255" s="201">
        <v>4640242181523</v>
      </c>
      <c r="E255" s="202"/>
      <c r="F255" s="196">
        <v>3</v>
      </c>
      <c r="G255" s="32">
        <v>1</v>
      </c>
      <c r="H255" s="196">
        <v>3</v>
      </c>
      <c r="I255" s="196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0" t="s">
        <v>352</v>
      </c>
      <c r="Q255" s="204"/>
      <c r="R255" s="204"/>
      <c r="S255" s="204"/>
      <c r="T255" s="205"/>
      <c r="U255" s="34"/>
      <c r="V255" s="34"/>
      <c r="W255" s="35" t="s">
        <v>70</v>
      </c>
      <c r="X255" s="197">
        <v>42</v>
      </c>
      <c r="Y255" s="198">
        <f t="shared" si="24"/>
        <v>42</v>
      </c>
      <c r="Z255" s="36">
        <f t="shared" si="29"/>
        <v>0.39312000000000002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134.06400000000002</v>
      </c>
      <c r="BN255" s="67">
        <f t="shared" si="26"/>
        <v>134.06400000000002</v>
      </c>
      <c r="BO255" s="67">
        <f t="shared" si="27"/>
        <v>0.33333333333333331</v>
      </c>
      <c r="BP255" s="67">
        <f t="shared" si="28"/>
        <v>0.33333333333333331</v>
      </c>
    </row>
    <row r="256" spans="1:68" ht="27" customHeight="1" x14ac:dyDescent="0.25">
      <c r="A256" s="54" t="s">
        <v>353</v>
      </c>
      <c r="B256" s="54" t="s">
        <v>354</v>
      </c>
      <c r="C256" s="31">
        <v>4301135404</v>
      </c>
      <c r="D256" s="201">
        <v>4640242181516</v>
      </c>
      <c r="E256" s="202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2" t="s">
        <v>355</v>
      </c>
      <c r="Q256" s="204"/>
      <c r="R256" s="204"/>
      <c r="S256" s="204"/>
      <c r="T256" s="205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356</v>
      </c>
      <c r="B257" s="54" t="s">
        <v>357</v>
      </c>
      <c r="C257" s="31">
        <v>4301135402</v>
      </c>
      <c r="D257" s="201">
        <v>4640242181493</v>
      </c>
      <c r="E257" s="202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8" t="s">
        <v>358</v>
      </c>
      <c r="Q257" s="204"/>
      <c r="R257" s="204"/>
      <c r="S257" s="204"/>
      <c r="T257" s="205"/>
      <c r="U257" s="34"/>
      <c r="V257" s="34"/>
      <c r="W257" s="35" t="s">
        <v>70</v>
      </c>
      <c r="X257" s="197">
        <v>0</v>
      </c>
      <c r="Y257" s="198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359</v>
      </c>
      <c r="B258" s="54" t="s">
        <v>360</v>
      </c>
      <c r="C258" s="31">
        <v>4301135375</v>
      </c>
      <c r="D258" s="201">
        <v>4640242181486</v>
      </c>
      <c r="E258" s="202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2" t="s">
        <v>361</v>
      </c>
      <c r="Q258" s="204"/>
      <c r="R258" s="204"/>
      <c r="S258" s="204"/>
      <c r="T258" s="205"/>
      <c r="U258" s="34"/>
      <c r="V258" s="34"/>
      <c r="W258" s="35" t="s">
        <v>70</v>
      </c>
      <c r="X258" s="197">
        <v>42</v>
      </c>
      <c r="Y258" s="198">
        <f t="shared" si="24"/>
        <v>42</v>
      </c>
      <c r="Z258" s="36">
        <f t="shared" si="29"/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27" customHeight="1" x14ac:dyDescent="0.25">
      <c r="A259" s="54" t="s">
        <v>362</v>
      </c>
      <c r="B259" s="54" t="s">
        <v>363</v>
      </c>
      <c r="C259" s="31">
        <v>4301135403</v>
      </c>
      <c r="D259" s="201">
        <v>4640242181509</v>
      </c>
      <c r="E259" s="202"/>
      <c r="F259" s="196">
        <v>3.7</v>
      </c>
      <c r="G259" s="32">
        <v>1</v>
      </c>
      <c r="H259" s="196">
        <v>3.7</v>
      </c>
      <c r="I259" s="196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2" t="s">
        <v>364</v>
      </c>
      <c r="Q259" s="204"/>
      <c r="R259" s="204"/>
      <c r="S259" s="204"/>
      <c r="T259" s="205"/>
      <c r="U259" s="34"/>
      <c r="V259" s="34"/>
      <c r="W259" s="35" t="s">
        <v>70</v>
      </c>
      <c r="X259" s="197">
        <v>42</v>
      </c>
      <c r="Y259" s="198">
        <f t="shared" si="24"/>
        <v>42</v>
      </c>
      <c r="Z259" s="36">
        <f t="shared" si="29"/>
        <v>0.39312000000000002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163.464</v>
      </c>
      <c r="BN259" s="67">
        <f t="shared" si="26"/>
        <v>163.464</v>
      </c>
      <c r="BO259" s="67">
        <f t="shared" si="27"/>
        <v>0.33333333333333331</v>
      </c>
      <c r="BP259" s="67">
        <f t="shared" si="28"/>
        <v>0.33333333333333331</v>
      </c>
    </row>
    <row r="260" spans="1:68" ht="27" customHeight="1" x14ac:dyDescent="0.25">
      <c r="A260" s="54" t="s">
        <v>365</v>
      </c>
      <c r="B260" s="54" t="s">
        <v>366</v>
      </c>
      <c r="C260" s="31">
        <v>4301135304</v>
      </c>
      <c r="D260" s="201">
        <v>4640242181240</v>
      </c>
      <c r="E260" s="202"/>
      <c r="F260" s="196">
        <v>0.3</v>
      </c>
      <c r="G260" s="32">
        <v>9</v>
      </c>
      <c r="H260" s="196">
        <v>2.7</v>
      </c>
      <c r="I260" s="196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3" t="s">
        <v>367</v>
      </c>
      <c r="Q260" s="204"/>
      <c r="R260" s="204"/>
      <c r="S260" s="204"/>
      <c r="T260" s="205"/>
      <c r="U260" s="34"/>
      <c r="V260" s="34"/>
      <c r="W260" s="35" t="s">
        <v>70</v>
      </c>
      <c r="X260" s="197">
        <v>14</v>
      </c>
      <c r="Y260" s="198">
        <f t="shared" si="24"/>
        <v>14</v>
      </c>
      <c r="Z260" s="36">
        <f t="shared" si="29"/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40.32</v>
      </c>
      <c r="BN260" s="67">
        <f t="shared" si="26"/>
        <v>40.32</v>
      </c>
      <c r="BO260" s="67">
        <f t="shared" si="27"/>
        <v>0.1111111111111111</v>
      </c>
      <c r="BP260" s="67">
        <f t="shared" si="28"/>
        <v>0.1111111111111111</v>
      </c>
    </row>
    <row r="261" spans="1:68" ht="27" customHeight="1" x14ac:dyDescent="0.25">
      <c r="A261" s="54" t="s">
        <v>368</v>
      </c>
      <c r="B261" s="54" t="s">
        <v>369</v>
      </c>
      <c r="C261" s="31">
        <v>4301135310</v>
      </c>
      <c r="D261" s="201">
        <v>4640242181318</v>
      </c>
      <c r="E261" s="202"/>
      <c r="F261" s="196">
        <v>0.3</v>
      </c>
      <c r="G261" s="32">
        <v>9</v>
      </c>
      <c r="H261" s="196">
        <v>2.7</v>
      </c>
      <c r="I261" s="196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8" t="s">
        <v>370</v>
      </c>
      <c r="Q261" s="204"/>
      <c r="R261" s="204"/>
      <c r="S261" s="204"/>
      <c r="T261" s="205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371</v>
      </c>
      <c r="B262" s="54" t="s">
        <v>372</v>
      </c>
      <c r="C262" s="31">
        <v>4301135306</v>
      </c>
      <c r="D262" s="201">
        <v>4640242181578</v>
      </c>
      <c r="E262" s="202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5" t="s">
        <v>373</v>
      </c>
      <c r="Q262" s="204"/>
      <c r="R262" s="204"/>
      <c r="S262" s="204"/>
      <c r="T262" s="205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374</v>
      </c>
      <c r="B263" s="54" t="s">
        <v>375</v>
      </c>
      <c r="C263" s="31">
        <v>4301135305</v>
      </c>
      <c r="D263" s="201">
        <v>4640242181394</v>
      </c>
      <c r="E263" s="202"/>
      <c r="F263" s="196">
        <v>0.3</v>
      </c>
      <c r="G263" s="32">
        <v>9</v>
      </c>
      <c r="H263" s="196">
        <v>2.7</v>
      </c>
      <c r="I263" s="196">
        <v>2.8450000000000002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9" t="s">
        <v>376</v>
      </c>
      <c r="Q263" s="204"/>
      <c r="R263" s="204"/>
      <c r="S263" s="204"/>
      <c r="T263" s="205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377</v>
      </c>
      <c r="B264" s="54" t="s">
        <v>378</v>
      </c>
      <c r="C264" s="31">
        <v>4301135309</v>
      </c>
      <c r="D264" s="201">
        <v>4640242181332</v>
      </c>
      <c r="E264" s="202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4" t="s">
        <v>379</v>
      </c>
      <c r="Q264" s="204"/>
      <c r="R264" s="204"/>
      <c r="S264" s="204"/>
      <c r="T264" s="205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380</v>
      </c>
      <c r="B265" s="54" t="s">
        <v>381</v>
      </c>
      <c r="C265" s="31">
        <v>4301135308</v>
      </c>
      <c r="D265" s="201">
        <v>4640242181349</v>
      </c>
      <c r="E265" s="202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6" t="s">
        <v>382</v>
      </c>
      <c r="Q265" s="204"/>
      <c r="R265" s="204"/>
      <c r="S265" s="204"/>
      <c r="T265" s="205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383</v>
      </c>
      <c r="B266" s="54" t="s">
        <v>384</v>
      </c>
      <c r="C266" s="31">
        <v>4301135307</v>
      </c>
      <c r="D266" s="201">
        <v>4640242181370</v>
      </c>
      <c r="E266" s="202"/>
      <c r="F266" s="196">
        <v>0.3</v>
      </c>
      <c r="G266" s="32">
        <v>9</v>
      </c>
      <c r="H266" s="196">
        <v>2.7</v>
      </c>
      <c r="I266" s="196">
        <v>2.9079999999999999</v>
      </c>
      <c r="J266" s="32">
        <v>234</v>
      </c>
      <c r="K266" s="32" t="s">
        <v>140</v>
      </c>
      <c r="L266" s="32" t="s">
        <v>68</v>
      </c>
      <c r="M266" s="33" t="s">
        <v>69</v>
      </c>
      <c r="N266" s="33"/>
      <c r="O266" s="32">
        <v>180</v>
      </c>
      <c r="P266" s="253" t="s">
        <v>385</v>
      </c>
      <c r="Q266" s="204"/>
      <c r="R266" s="204"/>
      <c r="S266" s="204"/>
      <c r="T266" s="205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386</v>
      </c>
      <c r="B267" s="54" t="s">
        <v>387</v>
      </c>
      <c r="C267" s="31">
        <v>4301135319</v>
      </c>
      <c r="D267" s="201">
        <v>4607111037473</v>
      </c>
      <c r="E267" s="202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6" t="s">
        <v>388</v>
      </c>
      <c r="Q267" s="204"/>
      <c r="R267" s="204"/>
      <c r="S267" s="204"/>
      <c r="T267" s="205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389</v>
      </c>
      <c r="B268" s="54" t="s">
        <v>390</v>
      </c>
      <c r="C268" s="31">
        <v>4301135198</v>
      </c>
      <c r="D268" s="201">
        <v>4640242180663</v>
      </c>
      <c r="E268" s="202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8" t="s">
        <v>391</v>
      </c>
      <c r="Q268" s="204"/>
      <c r="R268" s="204"/>
      <c r="S268" s="204"/>
      <c r="T268" s="205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25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26"/>
      <c r="P269" s="211" t="s">
        <v>72</v>
      </c>
      <c r="Q269" s="212"/>
      <c r="R269" s="212"/>
      <c r="S269" s="212"/>
      <c r="T269" s="212"/>
      <c r="U269" s="212"/>
      <c r="V269" s="213"/>
      <c r="W269" s="37" t="s">
        <v>70</v>
      </c>
      <c r="X269" s="199">
        <f>IFERROR(SUM(X250:X268),"0")</f>
        <v>180</v>
      </c>
      <c r="Y269" s="199">
        <f>IFERROR(SUM(Y250:Y268),"0")</f>
        <v>180</v>
      </c>
      <c r="Z269" s="199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1.75848</v>
      </c>
      <c r="AA269" s="200"/>
      <c r="AB269" s="200"/>
      <c r="AC269" s="200"/>
    </row>
    <row r="270" spans="1:68" x14ac:dyDescent="0.2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26"/>
      <c r="P270" s="211" t="s">
        <v>72</v>
      </c>
      <c r="Q270" s="212"/>
      <c r="R270" s="212"/>
      <c r="S270" s="212"/>
      <c r="T270" s="212"/>
      <c r="U270" s="212"/>
      <c r="V270" s="213"/>
      <c r="W270" s="37" t="s">
        <v>73</v>
      </c>
      <c r="X270" s="199">
        <f>IFERROR(SUMPRODUCT(X250:X268*H250:H268),"0")</f>
        <v>644.19999999999993</v>
      </c>
      <c r="Y270" s="199">
        <f>IFERROR(SUMPRODUCT(Y250:Y268*H250:H268),"0")</f>
        <v>644.19999999999993</v>
      </c>
      <c r="Z270" s="37"/>
      <c r="AA270" s="200"/>
      <c r="AB270" s="200"/>
      <c r="AC270" s="200"/>
    </row>
    <row r="271" spans="1:68" ht="15" customHeight="1" x14ac:dyDescent="0.2">
      <c r="A271" s="221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22"/>
      <c r="P271" s="255" t="s">
        <v>392</v>
      </c>
      <c r="Q271" s="256"/>
      <c r="R271" s="256"/>
      <c r="S271" s="256"/>
      <c r="T271" s="256"/>
      <c r="U271" s="256"/>
      <c r="V271" s="257"/>
      <c r="W271" s="37" t="s">
        <v>73</v>
      </c>
      <c r="X271" s="199">
        <f>IFERROR(X24+X33+X40+X49+X66+X72+X77+X83+X93+X100+X114+X120+X126+X133+X138+X144+X149+X155+X163+X168+X176+X180+X188+X198+X206+X212+X218+X225+X233+X237+X242+X248+X270,"0")</f>
        <v>13054.359999999999</v>
      </c>
      <c r="Y271" s="199">
        <f>IFERROR(Y24+Y33+Y40+Y49+Y66+Y72+Y77+Y83+Y93+Y100+Y114+Y120+Y126+Y133+Y138+Y144+Y149+Y155+Y163+Y168+Y176+Y180+Y188+Y198+Y206+Y212+Y218+Y225+Y233+Y237+Y242+Y248+Y270,"0")</f>
        <v>13054.359999999999</v>
      </c>
      <c r="Z271" s="37"/>
      <c r="AA271" s="200"/>
      <c r="AB271" s="200"/>
      <c r="AC271" s="200"/>
    </row>
    <row r="272" spans="1:68" x14ac:dyDescent="0.2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22"/>
      <c r="P272" s="255" t="s">
        <v>393</v>
      </c>
      <c r="Q272" s="256"/>
      <c r="R272" s="256"/>
      <c r="S272" s="256"/>
      <c r="T272" s="256"/>
      <c r="U272" s="256"/>
      <c r="V272" s="257"/>
      <c r="W272" s="37" t="s">
        <v>73</v>
      </c>
      <c r="X272" s="199">
        <f>IFERROR(SUM(BM22:BM268),"0")</f>
        <v>14223.527199999997</v>
      </c>
      <c r="Y272" s="199">
        <f>IFERROR(SUM(BN22:BN268),"0")</f>
        <v>14223.527199999997</v>
      </c>
      <c r="Z272" s="37"/>
      <c r="AA272" s="200"/>
      <c r="AB272" s="200"/>
      <c r="AC272" s="200"/>
    </row>
    <row r="273" spans="1:32" x14ac:dyDescent="0.2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22"/>
      <c r="P273" s="255" t="s">
        <v>394</v>
      </c>
      <c r="Q273" s="256"/>
      <c r="R273" s="256"/>
      <c r="S273" s="256"/>
      <c r="T273" s="256"/>
      <c r="U273" s="256"/>
      <c r="V273" s="257"/>
      <c r="W273" s="37" t="s">
        <v>395</v>
      </c>
      <c r="X273" s="38">
        <f>ROUNDUP(SUM(BO22:BO268),0)</f>
        <v>35</v>
      </c>
      <c r="Y273" s="38">
        <f>ROUNDUP(SUM(BP22:BP268),0)</f>
        <v>35</v>
      </c>
      <c r="Z273" s="37"/>
      <c r="AA273" s="200"/>
      <c r="AB273" s="200"/>
      <c r="AC273" s="200"/>
    </row>
    <row r="274" spans="1:32" x14ac:dyDescent="0.2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22"/>
      <c r="P274" s="255" t="s">
        <v>396</v>
      </c>
      <c r="Q274" s="256"/>
      <c r="R274" s="256"/>
      <c r="S274" s="256"/>
      <c r="T274" s="256"/>
      <c r="U274" s="256"/>
      <c r="V274" s="257"/>
      <c r="W274" s="37" t="s">
        <v>73</v>
      </c>
      <c r="X274" s="199">
        <f>GrossWeightTotal+PalletQtyTotal*25</f>
        <v>15098.527199999997</v>
      </c>
      <c r="Y274" s="199">
        <f>GrossWeightTotalR+PalletQtyTotalR*25</f>
        <v>15098.527199999997</v>
      </c>
      <c r="Z274" s="37"/>
      <c r="AA274" s="200"/>
      <c r="AB274" s="200"/>
      <c r="AC274" s="200"/>
    </row>
    <row r="275" spans="1:32" x14ac:dyDescent="0.2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22"/>
      <c r="P275" s="255" t="s">
        <v>397</v>
      </c>
      <c r="Q275" s="256"/>
      <c r="R275" s="256"/>
      <c r="S275" s="256"/>
      <c r="T275" s="256"/>
      <c r="U275" s="256"/>
      <c r="V275" s="257"/>
      <c r="W275" s="37" t="s">
        <v>395</v>
      </c>
      <c r="X275" s="199">
        <f>IFERROR(X23+X32+X39+X48+X65+X71+X76+X82+X92+X99+X113+X119+X125+X132+X137+X143+X148+X154+X162+X167+X175+X179+X187+X197+X205+X211+X217+X224+X232+X236+X241+X247+X269,"0")</f>
        <v>2828</v>
      </c>
      <c r="Y275" s="199">
        <f>IFERROR(Y23+Y32+Y39+Y48+Y65+Y71+Y76+Y82+Y92+Y99+Y113+Y119+Y125+Y132+Y137+Y143+Y148+Y154+Y162+Y167+Y175+Y179+Y187+Y197+Y205+Y211+Y217+Y224+Y232+Y236+Y241+Y247+Y269,"0")</f>
        <v>2828</v>
      </c>
      <c r="Z275" s="37"/>
      <c r="AA275" s="200"/>
      <c r="AB275" s="200"/>
      <c r="AC275" s="200"/>
    </row>
    <row r="276" spans="1:32" ht="14.25" customHeight="1" x14ac:dyDescent="0.2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22"/>
      <c r="P276" s="255" t="s">
        <v>398</v>
      </c>
      <c r="Q276" s="256"/>
      <c r="R276" s="256"/>
      <c r="S276" s="256"/>
      <c r="T276" s="256"/>
      <c r="U276" s="256"/>
      <c r="V276" s="257"/>
      <c r="W276" s="39" t="s">
        <v>399</v>
      </c>
      <c r="X276" s="37"/>
      <c r="Y276" s="37"/>
      <c r="Z276" s="37">
        <f>IFERROR(Z23+Z32+Z39+Z48+Z65+Z71+Z76+Z82+Z92+Z99+Z113+Z119+Z125+Z132+Z137+Z143+Z148+Z154+Z162+Z167+Z175+Z179+Z187+Z197+Z205+Z211+Z217+Z224+Z232+Z236+Z241+Z247+Z269,"0")</f>
        <v>43.966919999999995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400</v>
      </c>
      <c r="B278" s="188" t="s">
        <v>63</v>
      </c>
      <c r="C278" s="214" t="s">
        <v>74</v>
      </c>
      <c r="D278" s="300"/>
      <c r="E278" s="300"/>
      <c r="F278" s="300"/>
      <c r="G278" s="300"/>
      <c r="H278" s="300"/>
      <c r="I278" s="300"/>
      <c r="J278" s="300"/>
      <c r="K278" s="300"/>
      <c r="L278" s="300"/>
      <c r="M278" s="300"/>
      <c r="N278" s="300"/>
      <c r="O278" s="300"/>
      <c r="P278" s="300"/>
      <c r="Q278" s="300"/>
      <c r="R278" s="300"/>
      <c r="S278" s="258"/>
      <c r="T278" s="214" t="s">
        <v>226</v>
      </c>
      <c r="U278" s="258"/>
      <c r="V278" s="188" t="s">
        <v>249</v>
      </c>
      <c r="W278" s="214" t="s">
        <v>262</v>
      </c>
      <c r="X278" s="300"/>
      <c r="Y278" s="300"/>
      <c r="Z278" s="258"/>
      <c r="AA278" s="188" t="s">
        <v>298</v>
      </c>
      <c r="AB278" s="188" t="s">
        <v>303</v>
      </c>
      <c r="AC278" s="188" t="s">
        <v>227</v>
      </c>
      <c r="AF278" s="189"/>
    </row>
    <row r="279" spans="1:32" ht="14.25" customHeight="1" thickTop="1" x14ac:dyDescent="0.2">
      <c r="A279" s="408" t="s">
        <v>401</v>
      </c>
      <c r="B279" s="214" t="s">
        <v>63</v>
      </c>
      <c r="C279" s="214" t="s">
        <v>75</v>
      </c>
      <c r="D279" s="214" t="s">
        <v>87</v>
      </c>
      <c r="E279" s="214" t="s">
        <v>95</v>
      </c>
      <c r="F279" s="214" t="s">
        <v>108</v>
      </c>
      <c r="G279" s="214" t="s">
        <v>137</v>
      </c>
      <c r="H279" s="214" t="s">
        <v>143</v>
      </c>
      <c r="I279" s="214" t="s">
        <v>147</v>
      </c>
      <c r="J279" s="214" t="s">
        <v>153</v>
      </c>
      <c r="K279" s="214" t="s">
        <v>166</v>
      </c>
      <c r="L279" s="214" t="s">
        <v>174</v>
      </c>
      <c r="M279" s="214" t="s">
        <v>195</v>
      </c>
      <c r="N279" s="189"/>
      <c r="O279" s="214" t="s">
        <v>200</v>
      </c>
      <c r="P279" s="214" t="s">
        <v>205</v>
      </c>
      <c r="Q279" s="214" t="s">
        <v>212</v>
      </c>
      <c r="R279" s="214" t="s">
        <v>215</v>
      </c>
      <c r="S279" s="214" t="s">
        <v>223</v>
      </c>
      <c r="T279" s="214" t="s">
        <v>227</v>
      </c>
      <c r="U279" s="214" t="s">
        <v>231</v>
      </c>
      <c r="V279" s="214" t="s">
        <v>250</v>
      </c>
      <c r="W279" s="214" t="s">
        <v>263</v>
      </c>
      <c r="X279" s="214" t="s">
        <v>270</v>
      </c>
      <c r="Y279" s="214" t="s">
        <v>283</v>
      </c>
      <c r="Z279" s="214" t="s">
        <v>292</v>
      </c>
      <c r="AA279" s="214" t="s">
        <v>299</v>
      </c>
      <c r="AB279" s="214" t="s">
        <v>304</v>
      </c>
      <c r="AC279" s="214" t="s">
        <v>227</v>
      </c>
      <c r="AF279" s="189"/>
    </row>
    <row r="280" spans="1:32" ht="13.5" customHeight="1" thickBot="1" x14ac:dyDescent="0.25">
      <c r="A280" s="409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189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F280" s="189"/>
    </row>
    <row r="281" spans="1:32" ht="18" customHeight="1" thickTop="1" thickBot="1" x14ac:dyDescent="0.25">
      <c r="A281" s="40" t="s">
        <v>402</v>
      </c>
      <c r="B281" s="46">
        <f>IFERROR(X22*H22,"0")</f>
        <v>0</v>
      </c>
      <c r="C281" s="46">
        <f>IFERROR(X28*H28,"0")+IFERROR(X29*H29,"0")+IFERROR(X30*H30,"0")+IFERROR(X31*H31,"0")</f>
        <v>210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1205.7599999999998</v>
      </c>
      <c r="G281" s="46">
        <f>IFERROR(X69*H69,"0")+IFERROR(X70*H70,"0")</f>
        <v>0</v>
      </c>
      <c r="H281" s="46">
        <f>IFERROR(X75*H75,"0")</f>
        <v>0</v>
      </c>
      <c r="I281" s="46">
        <f>IFERROR(X80*H80,"0")+IFERROR(X81*H81,"0")</f>
        <v>100.8</v>
      </c>
      <c r="J281" s="46">
        <f>IFERROR(X86*H86,"0")+IFERROR(X87*H87,"0")+IFERROR(X88*H88,"0")+IFERROR(X89*H89,"0")+IFERROR(X90*H90,"0")+IFERROR(X91*H91,"0")</f>
        <v>1058.4000000000001</v>
      </c>
      <c r="K281" s="46">
        <f>IFERROR(X96*H96,"0")+IFERROR(X97*H97,"0")+IFERROR(X98*H98,"0")</f>
        <v>0</v>
      </c>
      <c r="L281" s="46">
        <f>IFERROR(X103*H103,"0")+IFERROR(X104*H104,"0")+IFERROR(X105*H105,"0")+IFERROR(X106*H106,"0")+IFERROR(X107*H107,"0")+IFERROR(X108*H108,"0")+IFERROR(X109*H109,"0")+IFERROR(X110*H110,"0")+IFERROR(X111*H111,"0")+IFERROR(X112*H112,"0")</f>
        <v>4475.5200000000004</v>
      </c>
      <c r="M281" s="46">
        <f>IFERROR(X117*H117,"0")+IFERROR(X118*H118,"0")</f>
        <v>1176</v>
      </c>
      <c r="N281" s="189"/>
      <c r="O281" s="46">
        <f>IFERROR(X123*H123,"0")+IFERROR(X124*H124,"0")</f>
        <v>294</v>
      </c>
      <c r="P281" s="46">
        <f>IFERROR(X129*H129,"0")+IFERROR(X130*H130,"0")+IFERROR(X131*H131,"0")</f>
        <v>336</v>
      </c>
      <c r="Q281" s="46">
        <f>IFERROR(X136*H136,"0")</f>
        <v>0</v>
      </c>
      <c r="R281" s="46">
        <f>IFERROR(X141*H141,"0")+IFERROR(X142*H142,"0")</f>
        <v>0</v>
      </c>
      <c r="S281" s="46">
        <f>IFERROR(X147*H147,"0")</f>
        <v>0</v>
      </c>
      <c r="T281" s="46">
        <f>IFERROR(X153*H153,"0")</f>
        <v>32.4</v>
      </c>
      <c r="U281" s="46">
        <f>IFERROR(X158*H158,"0")+IFERROR(X159*H159,"0")+IFERROR(X160*H160,"0")+IFERROR(X161*H161,"0")+IFERROR(X165*H165,"0")+IFERROR(X166*H166,"0")</f>
        <v>240</v>
      </c>
      <c r="V281" s="46">
        <f>IFERROR(X172*H172,"0")+IFERROR(X173*H173,"0")+IFERROR(X174*H174,"0")+IFERROR(X178*H178,"0")</f>
        <v>756</v>
      </c>
      <c r="W281" s="46">
        <f>IFERROR(X184*H184,"0")+IFERROR(X185*H185,"0")+IFERROR(X186*H186,"0")</f>
        <v>604.79999999999995</v>
      </c>
      <c r="X281" s="46">
        <f>IFERROR(X191*H191,"0")+IFERROR(X192*H192,"0")+IFERROR(X193*H193,"0")+IFERROR(X194*H194,"0")+IFERROR(X195*H195,"0")+IFERROR(X196*H196,"0")</f>
        <v>268.79999999999995</v>
      </c>
      <c r="Y281" s="46">
        <f>IFERROR(X201*H201,"0")+IFERROR(X202*H202,"0")+IFERROR(X203*H203,"0")+IFERROR(X204*H204,"0")</f>
        <v>345.6</v>
      </c>
      <c r="Z281" s="46">
        <f>IFERROR(X209*H209,"0")+IFERROR(X210*H210,"0")</f>
        <v>0</v>
      </c>
      <c r="AA281" s="46">
        <f>IFERROR(X216*H216,"0")</f>
        <v>0</v>
      </c>
      <c r="AB281" s="46">
        <f>IFERROR(X222*H222,"0")+IFERROR(X223*H223,"0")</f>
        <v>480</v>
      </c>
      <c r="AC281" s="46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1398.2800000000002</v>
      </c>
      <c r="AF281" s="189"/>
    </row>
    <row r="282" spans="1:32" ht="13.5" customHeight="1" thickTop="1" x14ac:dyDescent="0.2">
      <c r="C282" s="189"/>
    </row>
    <row r="283" spans="1:32" ht="19.5" customHeight="1" x14ac:dyDescent="0.2">
      <c r="A283" s="58" t="s">
        <v>403</v>
      </c>
      <c r="B283" s="58" t="s">
        <v>404</v>
      </c>
      <c r="C283" s="58" t="s">
        <v>405</v>
      </c>
    </row>
    <row r="284" spans="1:32" x14ac:dyDescent="0.2">
      <c r="A284" s="59">
        <f>SUMPRODUCT(--(BB:BB="ЗПФ"),--(W:W="кор"),H:H,Y:Y)+SUMPRODUCT(--(BB:BB="ЗПФ"),--(W:W="кг"),Y:Y)</f>
        <v>7776.4800000000005</v>
      </c>
      <c r="B284" s="60">
        <f>SUMPRODUCT(--(BB:BB="ПГП"),--(W:W="кор"),H:H,Y:Y)+SUMPRODUCT(--(BB:BB="ПГП"),--(W:W="кг"),Y:Y)</f>
        <v>5277.88</v>
      </c>
      <c r="C284" s="60">
        <f>SUMPRODUCT(--(BB:BB="КИЗ"),--(W:W="кор"),H:H,Y:Y)+SUMPRODUCT(--(BB:BB="КИЗ"),--(W:W="кг"),Y:Y)</f>
        <v>0</v>
      </c>
    </row>
  </sheetData>
  <sheetProtection algorithmName="SHA-512" hashValue="7gVDhDjfXTm6dOxTYGHW2vLo5cVrsMlpAj1Xf129Mno+4++fKSJH79crIvaR09da8MrZ7Wi45fR7SHdWLITPLg==" saltValue="hGoKT3OQPAutBfW7dn4kK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9">
    <mergeCell ref="A8:C8"/>
    <mergeCell ref="P124:T124"/>
    <mergeCell ref="P163:V163"/>
    <mergeCell ref="D97:E97"/>
    <mergeCell ref="P138:V138"/>
    <mergeCell ref="P76:V76"/>
    <mergeCell ref="A137:O138"/>
    <mergeCell ref="A128:Z128"/>
    <mergeCell ref="A197:O198"/>
    <mergeCell ref="A10:C10"/>
    <mergeCell ref="A21:Z21"/>
    <mergeCell ref="D184:E184"/>
    <mergeCell ref="D192:E192"/>
    <mergeCell ref="A99:O100"/>
    <mergeCell ref="A181:Z181"/>
    <mergeCell ref="D17:E18"/>
    <mergeCell ref="D173:E173"/>
    <mergeCell ref="X17:X18"/>
    <mergeCell ref="D123:E123"/>
    <mergeCell ref="P58:T58"/>
    <mergeCell ref="D110:E110"/>
    <mergeCell ref="D44:E44"/>
    <mergeCell ref="AC279:AC280"/>
    <mergeCell ref="W279:W280"/>
    <mergeCell ref="D196:E196"/>
    <mergeCell ref="P23:V23"/>
    <mergeCell ref="P272:V272"/>
    <mergeCell ref="A35:Z35"/>
    <mergeCell ref="D54:E54"/>
    <mergeCell ref="V12:W12"/>
    <mergeCell ref="D191:E191"/>
    <mergeCell ref="D262:E262"/>
    <mergeCell ref="P60:T60"/>
    <mergeCell ref="D239:E239"/>
    <mergeCell ref="P174:T174"/>
    <mergeCell ref="D266:E266"/>
    <mergeCell ref="U17:V17"/>
    <mergeCell ref="Y17:Y18"/>
    <mergeCell ref="D57:E57"/>
    <mergeCell ref="D268:E268"/>
    <mergeCell ref="P279:P280"/>
    <mergeCell ref="A279:A280"/>
    <mergeCell ref="C279:C280"/>
    <mergeCell ref="D250:E250"/>
    <mergeCell ref="P202:T202"/>
    <mergeCell ref="P262:T262"/>
    <mergeCell ref="P132:V132"/>
    <mergeCell ref="N17:N18"/>
    <mergeCell ref="Q5:R5"/>
    <mergeCell ref="F17:F18"/>
    <mergeCell ref="D107:E107"/>
    <mergeCell ref="P136:T136"/>
    <mergeCell ref="P70:T70"/>
    <mergeCell ref="P263:T263"/>
    <mergeCell ref="D244:E244"/>
    <mergeCell ref="Q6:R6"/>
    <mergeCell ref="M279:M280"/>
    <mergeCell ref="O279:O280"/>
    <mergeCell ref="P205:V205"/>
    <mergeCell ref="AD17:AF18"/>
    <mergeCell ref="A39:O40"/>
    <mergeCell ref="P167:V167"/>
    <mergeCell ref="F5:G5"/>
    <mergeCell ref="P144:V144"/>
    <mergeCell ref="A221:Z221"/>
    <mergeCell ref="A25:Z25"/>
    <mergeCell ref="P119:V119"/>
    <mergeCell ref="P186:T186"/>
    <mergeCell ref="P253:T253"/>
    <mergeCell ref="V11:W11"/>
    <mergeCell ref="P57:T57"/>
    <mergeCell ref="D165:E165"/>
    <mergeCell ref="A205:O206"/>
    <mergeCell ref="P75:T75"/>
    <mergeCell ref="D223:E223"/>
    <mergeCell ref="D29:E29"/>
    <mergeCell ref="D216:E216"/>
    <mergeCell ref="D265:E265"/>
    <mergeCell ref="A20:Z20"/>
    <mergeCell ref="D252:E252"/>
    <mergeCell ref="M17:M18"/>
    <mergeCell ref="O17:O18"/>
    <mergeCell ref="P187:V187"/>
    <mergeCell ref="P196:T196"/>
    <mergeCell ref="P62:T62"/>
    <mergeCell ref="P2:W3"/>
    <mergeCell ref="A269:O270"/>
    <mergeCell ref="P218:V218"/>
    <mergeCell ref="P54:T54"/>
    <mergeCell ref="A170:Z170"/>
    <mergeCell ref="D10:E10"/>
    <mergeCell ref="A23:O24"/>
    <mergeCell ref="P64:T64"/>
    <mergeCell ref="F10:G10"/>
    <mergeCell ref="P191:T191"/>
    <mergeCell ref="P123:T123"/>
    <mergeCell ref="P110:T110"/>
    <mergeCell ref="P66:V66"/>
    <mergeCell ref="P137:V137"/>
    <mergeCell ref="P197:V197"/>
    <mergeCell ref="A127:Z127"/>
    <mergeCell ref="A249:Z249"/>
    <mergeCell ref="A51:Z51"/>
    <mergeCell ref="D105:E105"/>
    <mergeCell ref="A9:C9"/>
    <mergeCell ref="D202:E202"/>
    <mergeCell ref="D58:E58"/>
    <mergeCell ref="A71:O72"/>
    <mergeCell ref="P112:T112"/>
    <mergeCell ref="A236:O237"/>
    <mergeCell ref="P273:V273"/>
    <mergeCell ref="A113:O114"/>
    <mergeCell ref="A116:Z116"/>
    <mergeCell ref="D231:E231"/>
    <mergeCell ref="P39:V39"/>
    <mergeCell ref="A156:Z156"/>
    <mergeCell ref="P32:V32"/>
    <mergeCell ref="Q13:R13"/>
    <mergeCell ref="P201:T201"/>
    <mergeCell ref="A220:Z220"/>
    <mergeCell ref="A125:O126"/>
    <mergeCell ref="D22:E22"/>
    <mergeCell ref="A157:Z157"/>
    <mergeCell ref="P178:T178"/>
    <mergeCell ref="P105:T105"/>
    <mergeCell ref="D86:E86"/>
    <mergeCell ref="D257:E257"/>
    <mergeCell ref="P36:T36"/>
    <mergeCell ref="Z17:Z18"/>
    <mergeCell ref="E279:E280"/>
    <mergeCell ref="AB17:AB18"/>
    <mergeCell ref="P100:V100"/>
    <mergeCell ref="P271:V271"/>
    <mergeCell ref="A41:Z41"/>
    <mergeCell ref="P237:V237"/>
    <mergeCell ref="H5:M5"/>
    <mergeCell ref="A27:Z27"/>
    <mergeCell ref="P98:T98"/>
    <mergeCell ref="A214:Z214"/>
    <mergeCell ref="D6:M6"/>
    <mergeCell ref="A85:Z85"/>
    <mergeCell ref="P106:T106"/>
    <mergeCell ref="D256:E256"/>
    <mergeCell ref="P120:V120"/>
    <mergeCell ref="D222:E222"/>
    <mergeCell ref="G17:G18"/>
    <mergeCell ref="P242:V242"/>
    <mergeCell ref="D159:E159"/>
    <mergeCell ref="D80:E80"/>
    <mergeCell ref="A207:Z207"/>
    <mergeCell ref="A182:Z182"/>
    <mergeCell ref="A169:Z169"/>
    <mergeCell ref="P38:T38"/>
    <mergeCell ref="P109:T109"/>
    <mergeCell ref="D186:E186"/>
    <mergeCell ref="P222:T222"/>
    <mergeCell ref="P22:T22"/>
    <mergeCell ref="P193:T193"/>
    <mergeCell ref="P236:V236"/>
    <mergeCell ref="P92:V92"/>
    <mergeCell ref="P257:T257"/>
    <mergeCell ref="P80:T80"/>
    <mergeCell ref="D194:E194"/>
    <mergeCell ref="P148:V148"/>
    <mergeCell ref="P59:T59"/>
    <mergeCell ref="P130:T130"/>
    <mergeCell ref="D136:E136"/>
    <mergeCell ref="P46:T46"/>
    <mergeCell ref="A241:O242"/>
    <mergeCell ref="P111:T111"/>
    <mergeCell ref="A227:Z227"/>
    <mergeCell ref="P61:T61"/>
    <mergeCell ref="P107:T107"/>
    <mergeCell ref="BD17:BD18"/>
    <mergeCell ref="P159:T159"/>
    <mergeCell ref="D267:E267"/>
    <mergeCell ref="P96:T96"/>
    <mergeCell ref="H17:H18"/>
    <mergeCell ref="P90:T90"/>
    <mergeCell ref="A146:Z146"/>
    <mergeCell ref="P161:T161"/>
    <mergeCell ref="D204:E204"/>
    <mergeCell ref="P261:T261"/>
    <mergeCell ref="D75:E75"/>
    <mergeCell ref="P247:V247"/>
    <mergeCell ref="P241:V241"/>
    <mergeCell ref="P91:T91"/>
    <mergeCell ref="P99:V99"/>
    <mergeCell ref="AA17:AA18"/>
    <mergeCell ref="A135:Z135"/>
    <mergeCell ref="AC17:AC18"/>
    <mergeCell ref="A122:Z122"/>
    <mergeCell ref="P108:T108"/>
    <mergeCell ref="D89:E89"/>
    <mergeCell ref="P254:T254"/>
    <mergeCell ref="A199:Z199"/>
    <mergeCell ref="P251:T251"/>
    <mergeCell ref="J9:M9"/>
    <mergeCell ref="D112:E112"/>
    <mergeCell ref="D279:D280"/>
    <mergeCell ref="D62:E62"/>
    <mergeCell ref="P141:T141"/>
    <mergeCell ref="D56:E56"/>
    <mergeCell ref="A65:O66"/>
    <mergeCell ref="D193:E193"/>
    <mergeCell ref="P37:T37"/>
    <mergeCell ref="P155:V155"/>
    <mergeCell ref="A154:O155"/>
    <mergeCell ref="D64:E64"/>
    <mergeCell ref="P235:T235"/>
    <mergeCell ref="A67:Z67"/>
    <mergeCell ref="D203:E203"/>
    <mergeCell ref="Y279:Y280"/>
    <mergeCell ref="P275:V275"/>
    <mergeCell ref="F279:F280"/>
    <mergeCell ref="H10:M10"/>
    <mergeCell ref="A175:O176"/>
    <mergeCell ref="P45:T45"/>
    <mergeCell ref="D153:E153"/>
    <mergeCell ref="V6:W9"/>
    <mergeCell ref="P256:T256"/>
    <mergeCell ref="Q8:R8"/>
    <mergeCell ref="P69:T69"/>
    <mergeCell ref="P267:T267"/>
    <mergeCell ref="D104:E104"/>
    <mergeCell ref="P83:V83"/>
    <mergeCell ref="A79:Z79"/>
    <mergeCell ref="A82:O83"/>
    <mergeCell ref="T6:U9"/>
    <mergeCell ref="Q10:R10"/>
    <mergeCell ref="D185:E185"/>
    <mergeCell ref="A208:Z208"/>
    <mergeCell ref="D43:E43"/>
    <mergeCell ref="P149:V149"/>
    <mergeCell ref="A145:Z145"/>
    <mergeCell ref="A139:Z139"/>
    <mergeCell ref="P216:T216"/>
    <mergeCell ref="A217:O218"/>
    <mergeCell ref="P87:T87"/>
    <mergeCell ref="D130:E130"/>
    <mergeCell ref="D201:E201"/>
    <mergeCell ref="P245:T245"/>
    <mergeCell ref="P126:V126"/>
    <mergeCell ref="P260:T260"/>
    <mergeCell ref="P89:T89"/>
    <mergeCell ref="AB279:AB280"/>
    <mergeCell ref="R279:R280"/>
    <mergeCell ref="T279:T280"/>
    <mergeCell ref="P82:V82"/>
    <mergeCell ref="A134:Z134"/>
    <mergeCell ref="A121:Z121"/>
    <mergeCell ref="D63:E63"/>
    <mergeCell ref="D96:E96"/>
    <mergeCell ref="G279:G280"/>
    <mergeCell ref="A132:O133"/>
    <mergeCell ref="A177:Z177"/>
    <mergeCell ref="D91:E91"/>
    <mergeCell ref="A164:Z164"/>
    <mergeCell ref="P210:T210"/>
    <mergeCell ref="D106:E106"/>
    <mergeCell ref="P185:T185"/>
    <mergeCell ref="D264:E264"/>
    <mergeCell ref="P72:V72"/>
    <mergeCell ref="P65:V65"/>
    <mergeCell ref="D251:E251"/>
    <mergeCell ref="A68:Z68"/>
    <mergeCell ref="A190:Z190"/>
    <mergeCell ref="D109:E109"/>
    <mergeCell ref="P203:T203"/>
    <mergeCell ref="A5:C5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D118:E118"/>
    <mergeCell ref="F9:G9"/>
    <mergeCell ref="P53:T53"/>
    <mergeCell ref="D161:E161"/>
    <mergeCell ref="D38:E38"/>
    <mergeCell ref="D52:E52"/>
    <mergeCell ref="P15:T16"/>
    <mergeCell ref="A42:Z42"/>
    <mergeCell ref="P43:T43"/>
    <mergeCell ref="A12:M12"/>
    <mergeCell ref="A19:Z19"/>
    <mergeCell ref="A14:M14"/>
    <mergeCell ref="T5:U5"/>
    <mergeCell ref="V5:W5"/>
    <mergeCell ref="A6:C6"/>
    <mergeCell ref="P118:T118"/>
    <mergeCell ref="I279:I280"/>
    <mergeCell ref="D88:E88"/>
    <mergeCell ref="P142:T142"/>
    <mergeCell ref="P117:T117"/>
    <mergeCell ref="P55:T55"/>
    <mergeCell ref="Q12:R12"/>
    <mergeCell ref="D90:E90"/>
    <mergeCell ref="D261:E261"/>
    <mergeCell ref="P246:T246"/>
    <mergeCell ref="L279:L280"/>
    <mergeCell ref="P133:V133"/>
    <mergeCell ref="P198:V198"/>
    <mergeCell ref="A238:Z238"/>
    <mergeCell ref="D230:E230"/>
    <mergeCell ref="C278:S278"/>
    <mergeCell ref="P264:T264"/>
    <mergeCell ref="P239:T239"/>
    <mergeCell ref="Z279:Z280"/>
    <mergeCell ref="A247:O248"/>
    <mergeCell ref="D46:E46"/>
    <mergeCell ref="D246:E246"/>
    <mergeCell ref="A224:O225"/>
    <mergeCell ref="AG17:AG18"/>
    <mergeCell ref="D160:E160"/>
    <mergeCell ref="I17:I18"/>
    <mergeCell ref="D141:E141"/>
    <mergeCell ref="A48:O49"/>
    <mergeCell ref="P176:V176"/>
    <mergeCell ref="A119:O120"/>
    <mergeCell ref="P114:V114"/>
    <mergeCell ref="D235:E235"/>
    <mergeCell ref="A95:Z95"/>
    <mergeCell ref="P49:V49"/>
    <mergeCell ref="A219:Z219"/>
    <mergeCell ref="D111:E111"/>
    <mergeCell ref="P212:V212"/>
    <mergeCell ref="D59:E59"/>
    <mergeCell ref="D178:E178"/>
    <mergeCell ref="P225:V225"/>
    <mergeCell ref="P88:T88"/>
    <mergeCell ref="D172:E172"/>
    <mergeCell ref="P153:T153"/>
    <mergeCell ref="A143:O144"/>
    <mergeCell ref="D36:E36"/>
    <mergeCell ref="P71:V71"/>
    <mergeCell ref="A94:Z94"/>
    <mergeCell ref="AA279:AA280"/>
    <mergeCell ref="P194:T194"/>
    <mergeCell ref="P250:T250"/>
    <mergeCell ref="D31:E31"/>
    <mergeCell ref="D158:E158"/>
    <mergeCell ref="A167:O168"/>
    <mergeCell ref="D229:E229"/>
    <mergeCell ref="P131:T131"/>
    <mergeCell ref="D108:E108"/>
    <mergeCell ref="P258:T258"/>
    <mergeCell ref="P52:T52"/>
    <mergeCell ref="P223:T223"/>
    <mergeCell ref="P276:V276"/>
    <mergeCell ref="P270:V270"/>
    <mergeCell ref="D255:E255"/>
    <mergeCell ref="D260:E260"/>
    <mergeCell ref="W278:Z278"/>
    <mergeCell ref="Q279:Q280"/>
    <mergeCell ref="S279:S280"/>
    <mergeCell ref="D61:E61"/>
    <mergeCell ref="D254:E254"/>
    <mergeCell ref="A183:Z183"/>
    <mergeCell ref="A232:O233"/>
    <mergeCell ref="P229:T229"/>
    <mergeCell ref="D245:E245"/>
    <mergeCell ref="A162:O163"/>
    <mergeCell ref="A26:Z26"/>
    <mergeCell ref="P103:T103"/>
    <mergeCell ref="P97:T97"/>
    <mergeCell ref="P230:T230"/>
    <mergeCell ref="P268:T268"/>
    <mergeCell ref="D1:F1"/>
    <mergeCell ref="P47:T47"/>
    <mergeCell ref="A234:Z234"/>
    <mergeCell ref="J17:J18"/>
    <mergeCell ref="L17:L18"/>
    <mergeCell ref="D240:E240"/>
    <mergeCell ref="P48:V48"/>
    <mergeCell ref="P255:T255"/>
    <mergeCell ref="A171:Z171"/>
    <mergeCell ref="P125:V125"/>
    <mergeCell ref="A115:Z115"/>
    <mergeCell ref="P192:T192"/>
    <mergeCell ref="A102:Z102"/>
    <mergeCell ref="P17:T18"/>
    <mergeCell ref="P129:T129"/>
    <mergeCell ref="P63:T63"/>
    <mergeCell ref="Q9:R9"/>
    <mergeCell ref="H1:Q1"/>
    <mergeCell ref="A243:Z243"/>
    <mergeCell ref="P274:V274"/>
    <mergeCell ref="B279:B280"/>
    <mergeCell ref="A74:Z74"/>
    <mergeCell ref="K279:K280"/>
    <mergeCell ref="D259:E259"/>
    <mergeCell ref="P40:V40"/>
    <mergeCell ref="D28:E28"/>
    <mergeCell ref="T278:U278"/>
    <mergeCell ref="A101:Z101"/>
    <mergeCell ref="P184:T184"/>
    <mergeCell ref="D117:E117"/>
    <mergeCell ref="A179:O180"/>
    <mergeCell ref="D55:E55"/>
    <mergeCell ref="D30:E30"/>
    <mergeCell ref="D5:E5"/>
    <mergeCell ref="A140:Z140"/>
    <mergeCell ref="A32:O33"/>
    <mergeCell ref="P259:T259"/>
    <mergeCell ref="D69:E69"/>
    <mergeCell ref="P175:V175"/>
    <mergeCell ref="P240:T240"/>
    <mergeCell ref="P162:V162"/>
    <mergeCell ref="D7:M7"/>
    <mergeCell ref="D129:E129"/>
    <mergeCell ref="A152:Z152"/>
    <mergeCell ref="P173:T173"/>
    <mergeCell ref="P29:T29"/>
    <mergeCell ref="D81:E81"/>
    <mergeCell ref="P265:T265"/>
    <mergeCell ref="U279:U280"/>
    <mergeCell ref="D8:M8"/>
    <mergeCell ref="A211:O212"/>
    <mergeCell ref="P44:T44"/>
    <mergeCell ref="A226:Z226"/>
    <mergeCell ref="P31:T31"/>
    <mergeCell ref="P158:T158"/>
    <mergeCell ref="A148:O149"/>
    <mergeCell ref="P180:V180"/>
    <mergeCell ref="A228:Z228"/>
    <mergeCell ref="P266:T266"/>
    <mergeCell ref="H279:H280"/>
    <mergeCell ref="J279:J280"/>
    <mergeCell ref="P33:V33"/>
    <mergeCell ref="P93:V93"/>
    <mergeCell ref="P269:V269"/>
    <mergeCell ref="D210:E210"/>
    <mergeCell ref="D258:E258"/>
    <mergeCell ref="A92:O93"/>
    <mergeCell ref="P81:T81"/>
    <mergeCell ref="P56:T56"/>
    <mergeCell ref="V10:W10"/>
    <mergeCell ref="D124:E124"/>
    <mergeCell ref="D195:E195"/>
    <mergeCell ref="P252:T252"/>
    <mergeCell ref="P113:V113"/>
    <mergeCell ref="D253:E253"/>
    <mergeCell ref="D53:E53"/>
    <mergeCell ref="P232:V232"/>
    <mergeCell ref="D47:E47"/>
    <mergeCell ref="A84:Z84"/>
    <mergeCell ref="P160:T160"/>
    <mergeCell ref="P209:T209"/>
    <mergeCell ref="P147:T147"/>
    <mergeCell ref="W17:W18"/>
    <mergeCell ref="A50:Z50"/>
    <mergeCell ref="P217:V217"/>
    <mergeCell ref="A213:Z213"/>
    <mergeCell ref="A151:Z151"/>
    <mergeCell ref="P154:V154"/>
    <mergeCell ref="A150:Z150"/>
    <mergeCell ref="V279:V280"/>
    <mergeCell ref="A78:Z78"/>
    <mergeCell ref="X279:X280"/>
    <mergeCell ref="D70:E70"/>
    <mergeCell ref="D263:E263"/>
    <mergeCell ref="P86:T86"/>
    <mergeCell ref="R1:T1"/>
    <mergeCell ref="P172:T172"/>
    <mergeCell ref="P28:T28"/>
    <mergeCell ref="A271:O276"/>
    <mergeCell ref="P165:T165"/>
    <mergeCell ref="D98:E98"/>
    <mergeCell ref="P30:T30"/>
    <mergeCell ref="P77:V77"/>
    <mergeCell ref="A76:O77"/>
    <mergeCell ref="P179:V179"/>
    <mergeCell ref="A200:Z200"/>
    <mergeCell ref="P206:V206"/>
    <mergeCell ref="P233:V233"/>
    <mergeCell ref="P104:T104"/>
    <mergeCell ref="P168:V168"/>
    <mergeCell ref="B17:B18"/>
    <mergeCell ref="P143:V143"/>
    <mergeCell ref="P248:V248"/>
    <mergeCell ref="D60:E60"/>
    <mergeCell ref="P244:T244"/>
    <mergeCell ref="P231:T231"/>
    <mergeCell ref="D174:E174"/>
    <mergeCell ref="A34:Z34"/>
    <mergeCell ref="D45:E45"/>
    <mergeCell ref="H9:I9"/>
    <mergeCell ref="P224:V224"/>
    <mergeCell ref="P24:V24"/>
    <mergeCell ref="P211:V211"/>
    <mergeCell ref="A73:Z73"/>
    <mergeCell ref="D131:E131"/>
    <mergeCell ref="D142:E142"/>
    <mergeCell ref="A215:Z215"/>
    <mergeCell ref="D87:E87"/>
    <mergeCell ref="P166:T166"/>
    <mergeCell ref="D147:E147"/>
    <mergeCell ref="P188:V188"/>
    <mergeCell ref="A187:O188"/>
    <mergeCell ref="D209:E209"/>
    <mergeCell ref="Q11:R11"/>
    <mergeCell ref="A13:M13"/>
    <mergeCell ref="A15:M15"/>
    <mergeCell ref="P204:T2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4:X246 X239:X240 X235 X229:X231 X222:X223 X216 X209:X210 X201:X204 X191:X196 X184:X186 X178 X172:X174 X165:X166 X158:X161 X153 X147 X141:X142 X136 X129:X131 X123:X124 X117:X118 X103:X112 X96:X98 X86:X91 X80:X81 X75 X69:X70 X52:X64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408</v>
      </c>
      <c r="D6" s="47" t="s">
        <v>409</v>
      </c>
      <c r="E6" s="47"/>
    </row>
    <row r="8" spans="2:8" x14ac:dyDescent="0.2">
      <c r="B8" s="47" t="s">
        <v>19</v>
      </c>
      <c r="C8" s="47" t="s">
        <v>408</v>
      </c>
      <c r="D8" s="47"/>
      <c r="E8" s="47"/>
    </row>
    <row r="10" spans="2:8" x14ac:dyDescent="0.2">
      <c r="B10" s="47" t="s">
        <v>410</v>
      </c>
      <c r="C10" s="47"/>
      <c r="D10" s="47"/>
      <c r="E10" s="47"/>
    </row>
    <row r="11" spans="2:8" x14ac:dyDescent="0.2">
      <c r="B11" s="47" t="s">
        <v>411</v>
      </c>
      <c r="C11" s="47"/>
      <c r="D11" s="47"/>
      <c r="E11" s="47"/>
    </row>
    <row r="12" spans="2:8" x14ac:dyDescent="0.2">
      <c r="B12" s="47" t="s">
        <v>412</v>
      </c>
      <c r="C12" s="47"/>
      <c r="D12" s="47"/>
      <c r="E12" s="47"/>
    </row>
    <row r="13" spans="2:8" x14ac:dyDescent="0.2">
      <c r="B13" s="47" t="s">
        <v>413</v>
      </c>
      <c r="C13" s="47"/>
      <c r="D13" s="47"/>
      <c r="E13" s="47"/>
    </row>
    <row r="14" spans="2:8" x14ac:dyDescent="0.2">
      <c r="B14" s="47" t="s">
        <v>414</v>
      </c>
      <c r="C14" s="47"/>
      <c r="D14" s="47"/>
      <c r="E14" s="47"/>
    </row>
    <row r="15" spans="2:8" x14ac:dyDescent="0.2">
      <c r="B15" s="47" t="s">
        <v>415</v>
      </c>
      <c r="C15" s="47"/>
      <c r="D15" s="47"/>
      <c r="E15" s="47"/>
    </row>
    <row r="16" spans="2:8" x14ac:dyDescent="0.2">
      <c r="B16" s="47" t="s">
        <v>416</v>
      </c>
      <c r="C16" s="47"/>
      <c r="D16" s="47"/>
      <c r="E16" s="47"/>
    </row>
    <row r="17" spans="2:5" x14ac:dyDescent="0.2">
      <c r="B17" s="47" t="s">
        <v>417</v>
      </c>
      <c r="C17" s="47"/>
      <c r="D17" s="47"/>
      <c r="E17" s="47"/>
    </row>
    <row r="18" spans="2:5" x14ac:dyDescent="0.2">
      <c r="B18" s="47" t="s">
        <v>418</v>
      </c>
      <c r="C18" s="47"/>
      <c r="D18" s="47"/>
      <c r="E18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</sheetData>
  <sheetProtection algorithmName="SHA-512" hashValue="a3bNN9zXlcSdFTzptJBytZx2wIUr6FFUAj53IiUFWowVQhzgABuVuIvTi/wsXq8sgMw57lxcpvm3QcX+CLh4/Q==" saltValue="Rnc9VTcqL9JA8DXqHpuR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2024-09-04T09:53:18Z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