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4 Симф мульт\"/>
    </mc:Choice>
  </mc:AlternateContent>
  <xr:revisionPtr revIDLastSave="0" documentId="13_ncr:1_{0750A65C-3650-406E-866F-21AF3FF823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Y22" i="1"/>
  <c r="B589" i="1" s="1"/>
  <c r="P22" i="1"/>
  <c r="H10" i="1"/>
  <c r="A9" i="1"/>
  <c r="F10" i="1" s="1"/>
  <c r="D7" i="1"/>
  <c r="Q6" i="1"/>
  <c r="P2" i="1"/>
  <c r="X582" i="1" l="1"/>
  <c r="Z81" i="1"/>
  <c r="Z64" i="1"/>
  <c r="Z144" i="1"/>
  <c r="Z16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Z282" i="1" s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Z355" i="1"/>
  <c r="BP353" i="1"/>
  <c r="BN353" i="1"/>
  <c r="Z353" i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Z239" i="1" s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Z273" i="1" s="1"/>
  <c r="BP322" i="1"/>
  <c r="BN322" i="1"/>
  <c r="Z322" i="1"/>
  <c r="BP330" i="1"/>
  <c r="BN330" i="1"/>
  <c r="Z330" i="1"/>
  <c r="Y332" i="1"/>
  <c r="Z338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Z512" i="1" s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Z344" i="1"/>
  <c r="BP342" i="1"/>
  <c r="BN342" i="1"/>
  <c r="Z342" i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Z474" i="1"/>
  <c r="BP472" i="1"/>
  <c r="BN472" i="1"/>
  <c r="Z472" i="1"/>
  <c r="BP487" i="1"/>
  <c r="BN487" i="1"/>
  <c r="Z487" i="1"/>
  <c r="Z492" i="1" s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369" i="1" l="1"/>
  <c r="Z440" i="1"/>
  <c r="Y581" i="1"/>
  <c r="Z219" i="1"/>
  <c r="Y579" i="1"/>
  <c r="Z463" i="1"/>
  <c r="Z406" i="1"/>
  <c r="Z552" i="1"/>
  <c r="Z251" i="1"/>
  <c r="Z227" i="1"/>
  <c r="Z118" i="1"/>
  <c r="Z110" i="1"/>
  <c r="Z90" i="1"/>
  <c r="Z59" i="1"/>
  <c r="Y583" i="1"/>
  <c r="Y580" i="1"/>
  <c r="Z309" i="1"/>
  <c r="Z261" i="1"/>
  <c r="Z183" i="1"/>
  <c r="Y582" i="1" l="1"/>
  <c r="Z584" i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<sst xmlns="http://schemas.openxmlformats.org/spreadsheetml/2006/main" count="2396" uniqueCount="763">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</sst>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57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5" t="s">
        <v>0</v>
      </c>
      <c r="E1" s="416"/>
      <c r="F1" s="416"/>
      <c r="G1" s="12" t="s">
        <v>1</v>
      </c>
      <c r="H1" s="675" t="s">
        <v>2</v>
      </c>
      <c r="I1" s="416"/>
      <c r="J1" s="416"/>
      <c r="K1" s="416"/>
      <c r="L1" s="416"/>
      <c r="M1" s="416"/>
      <c r="N1" s="416"/>
      <c r="O1" s="416"/>
      <c r="P1" s="416"/>
      <c r="Q1" s="416"/>
      <c r="R1" s="742" t="s">
        <v>3</v>
      </c>
      <c r="S1" s="416"/>
      <c r="T1" s="4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7"/>
      <c r="Q3" s="387"/>
      <c r="R3" s="387"/>
      <c r="S3" s="387"/>
      <c r="T3" s="387"/>
      <c r="U3" s="387"/>
      <c r="V3" s="387"/>
      <c r="W3" s="38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1" t="s">
        <v>8</v>
      </c>
      <c r="B5" s="414"/>
      <c r="C5" s="415"/>
      <c r="D5" s="510"/>
      <c r="E5" s="512"/>
      <c r="F5" s="468" t="s">
        <v>9</v>
      </c>
      <c r="G5" s="415"/>
      <c r="H5" s="510"/>
      <c r="I5" s="511"/>
      <c r="J5" s="511"/>
      <c r="K5" s="511"/>
      <c r="L5" s="511"/>
      <c r="M5" s="512"/>
      <c r="N5" s="58"/>
      <c r="P5" s="24" t="s">
        <v>10</v>
      </c>
      <c r="Q5" s="441">
        <v>45542</v>
      </c>
      <c r="R5" s="442"/>
      <c r="T5" s="620" t="s">
        <v>11</v>
      </c>
      <c r="U5" s="605"/>
      <c r="V5" s="621" t="s">
        <v>12</v>
      </c>
      <c r="W5" s="442"/>
      <c r="AB5" s="51"/>
      <c r="AC5" s="51"/>
      <c r="AD5" s="51"/>
      <c r="AE5" s="51"/>
    </row>
    <row r="6" spans="1:32" s="370" customFormat="1" ht="24" customHeight="1" x14ac:dyDescent="0.2">
      <c r="A6" s="651" t="s">
        <v>13</v>
      </c>
      <c r="B6" s="414"/>
      <c r="C6" s="415"/>
      <c r="D6" s="514" t="s">
        <v>14</v>
      </c>
      <c r="E6" s="515"/>
      <c r="F6" s="515"/>
      <c r="G6" s="515"/>
      <c r="H6" s="515"/>
      <c r="I6" s="515"/>
      <c r="J6" s="515"/>
      <c r="K6" s="515"/>
      <c r="L6" s="515"/>
      <c r="M6" s="442"/>
      <c r="N6" s="59"/>
      <c r="P6" s="24" t="s">
        <v>15</v>
      </c>
      <c r="Q6" s="433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4" t="s">
        <v>16</v>
      </c>
      <c r="U6" s="605"/>
      <c r="V6" s="547" t="s">
        <v>17</v>
      </c>
      <c r="W6" s="548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21" t="str">
        <f>IFERROR(VLOOKUP(DeliveryAddress,Table,3,0),1)</f>
        <v>1</v>
      </c>
      <c r="E7" s="722"/>
      <c r="F7" s="722"/>
      <c r="G7" s="722"/>
      <c r="H7" s="722"/>
      <c r="I7" s="722"/>
      <c r="J7" s="722"/>
      <c r="K7" s="722"/>
      <c r="L7" s="722"/>
      <c r="M7" s="626"/>
      <c r="N7" s="60"/>
      <c r="P7" s="24"/>
      <c r="Q7" s="42"/>
      <c r="R7" s="42"/>
      <c r="T7" s="387"/>
      <c r="U7" s="605"/>
      <c r="V7" s="549"/>
      <c r="W7" s="550"/>
      <c r="AB7" s="51"/>
      <c r="AC7" s="51"/>
      <c r="AD7" s="51"/>
      <c r="AE7" s="51"/>
    </row>
    <row r="8" spans="1:32" s="370" customFormat="1" ht="25.5" customHeight="1" x14ac:dyDescent="0.2">
      <c r="A8" s="447" t="s">
        <v>18</v>
      </c>
      <c r="B8" s="384"/>
      <c r="C8" s="385"/>
      <c r="D8" s="704"/>
      <c r="E8" s="705"/>
      <c r="F8" s="705"/>
      <c r="G8" s="705"/>
      <c r="H8" s="705"/>
      <c r="I8" s="705"/>
      <c r="J8" s="705"/>
      <c r="K8" s="705"/>
      <c r="L8" s="705"/>
      <c r="M8" s="706"/>
      <c r="N8" s="61"/>
      <c r="P8" s="24" t="s">
        <v>19</v>
      </c>
      <c r="Q8" s="625">
        <v>0.375</v>
      </c>
      <c r="R8" s="626"/>
      <c r="T8" s="387"/>
      <c r="U8" s="605"/>
      <c r="V8" s="549"/>
      <c r="W8" s="550"/>
      <c r="AB8" s="51"/>
      <c r="AC8" s="51"/>
      <c r="AD8" s="51"/>
      <c r="AE8" s="51"/>
    </row>
    <row r="9" spans="1:32" s="37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3"/>
      <c r="E9" s="464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64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4"/>
      <c r="L9" s="464"/>
      <c r="M9" s="464"/>
      <c r="N9" s="368"/>
      <c r="P9" s="26" t="s">
        <v>20</v>
      </c>
      <c r="Q9" s="771"/>
      <c r="R9" s="449"/>
      <c r="T9" s="387"/>
      <c r="U9" s="605"/>
      <c r="V9" s="551"/>
      <c r="W9" s="552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3"/>
      <c r="E10" s="464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40" t="str">
        <f>IFERROR(VLOOKUP($D$10,Proxy,2,FALSE),"")</f>
        <v/>
      </c>
      <c r="I10" s="387"/>
      <c r="J10" s="387"/>
      <c r="K10" s="387"/>
      <c r="L10" s="387"/>
      <c r="M10" s="387"/>
      <c r="N10" s="369"/>
      <c r="P10" s="26" t="s">
        <v>21</v>
      </c>
      <c r="Q10" s="606"/>
      <c r="R10" s="607"/>
      <c r="U10" s="24" t="s">
        <v>22</v>
      </c>
      <c r="V10" s="769" t="s">
        <v>23</v>
      </c>
      <c r="W10" s="548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2"/>
      <c r="R11" s="442"/>
      <c r="U11" s="24" t="s">
        <v>26</v>
      </c>
      <c r="V11" s="448" t="s">
        <v>27</v>
      </c>
      <c r="W11" s="449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72" t="s">
        <v>28</v>
      </c>
      <c r="B12" s="414"/>
      <c r="C12" s="414"/>
      <c r="D12" s="414"/>
      <c r="E12" s="414"/>
      <c r="F12" s="414"/>
      <c r="G12" s="414"/>
      <c r="H12" s="414"/>
      <c r="I12" s="414"/>
      <c r="J12" s="414"/>
      <c r="K12" s="414"/>
      <c r="L12" s="414"/>
      <c r="M12" s="415"/>
      <c r="N12" s="62"/>
      <c r="P12" s="24" t="s">
        <v>29</v>
      </c>
      <c r="Q12" s="625"/>
      <c r="R12" s="626"/>
      <c r="S12" s="23"/>
      <c r="U12" s="24"/>
      <c r="V12" s="416"/>
      <c r="W12" s="387"/>
      <c r="AB12" s="51"/>
      <c r="AC12" s="51"/>
      <c r="AD12" s="51"/>
      <c r="AE12" s="51"/>
    </row>
    <row r="13" spans="1:32" s="370" customFormat="1" ht="23.25" customHeight="1" x14ac:dyDescent="0.2">
      <c r="A13" s="572" t="s">
        <v>30</v>
      </c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5"/>
      <c r="N13" s="62"/>
      <c r="O13" s="26"/>
      <c r="P13" s="26" t="s">
        <v>31</v>
      </c>
      <c r="Q13" s="448"/>
      <c r="R13" s="4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72" t="s">
        <v>32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74" t="s">
        <v>33</v>
      </c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5"/>
      <c r="N15" s="63"/>
      <c r="P15" s="631" t="s">
        <v>34</v>
      </c>
      <c r="Q15" s="416"/>
      <c r="R15" s="416"/>
      <c r="S15" s="416"/>
      <c r="T15" s="4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2"/>
      <c r="Q16" s="632"/>
      <c r="R16" s="632"/>
      <c r="S16" s="632"/>
      <c r="T16" s="6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2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1"/>
      <c r="R17" s="681"/>
      <c r="S17" s="681"/>
      <c r="T17" s="402"/>
      <c r="U17" s="421" t="s">
        <v>50</v>
      </c>
      <c r="V17" s="415"/>
      <c r="W17" s="401" t="s">
        <v>51</v>
      </c>
      <c r="X17" s="401" t="s">
        <v>52</v>
      </c>
      <c r="Y17" s="422" t="s">
        <v>53</v>
      </c>
      <c r="Z17" s="401" t="s">
        <v>54</v>
      </c>
      <c r="AA17" s="474" t="s">
        <v>55</v>
      </c>
      <c r="AB17" s="474" t="s">
        <v>56</v>
      </c>
      <c r="AC17" s="474" t="s">
        <v>57</v>
      </c>
      <c r="AD17" s="474" t="s">
        <v>58</v>
      </c>
      <c r="AE17" s="475"/>
      <c r="AF17" s="476"/>
      <c r="AG17" s="666"/>
      <c r="BD17" s="557" t="s">
        <v>59</v>
      </c>
    </row>
    <row r="18" spans="1:68" ht="14.25" customHeight="1" x14ac:dyDescent="0.2">
      <c r="A18" s="412"/>
      <c r="B18" s="412"/>
      <c r="C18" s="412"/>
      <c r="D18" s="403"/>
      <c r="E18" s="404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03"/>
      <c r="Q18" s="682"/>
      <c r="R18" s="682"/>
      <c r="S18" s="682"/>
      <c r="T18" s="404"/>
      <c r="U18" s="371" t="s">
        <v>60</v>
      </c>
      <c r="V18" s="371" t="s">
        <v>61</v>
      </c>
      <c r="W18" s="412"/>
      <c r="X18" s="412"/>
      <c r="Y18" s="423"/>
      <c r="Z18" s="412"/>
      <c r="AA18" s="538"/>
      <c r="AB18" s="538"/>
      <c r="AC18" s="538"/>
      <c r="AD18" s="477"/>
      <c r="AE18" s="478"/>
      <c r="AF18" s="479"/>
      <c r="AG18" s="667"/>
      <c r="BD18" s="387"/>
    </row>
    <row r="19" spans="1:68" ht="27.75" customHeight="1" x14ac:dyDescent="0.2">
      <c r="A19" s="426" t="s">
        <v>62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8"/>
      <c r="AB19" s="48"/>
      <c r="AC19" s="48"/>
    </row>
    <row r="20" spans="1:68" ht="16.5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72"/>
      <c r="AB20" s="372"/>
      <c r="AC20" s="372"/>
    </row>
    <row r="21" spans="1:68" ht="14.25" customHeight="1" x14ac:dyDescent="0.25">
      <c r="A21" s="393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3" t="s">
        <v>71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7">
        <v>4680115885912</v>
      </c>
      <c r="E26" s="398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4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7">
        <v>4607091383881</v>
      </c>
      <c r="E27" s="398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7">
        <v>4607091388237</v>
      </c>
      <c r="E28" s="398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7">
        <v>4607091383935</v>
      </c>
      <c r="E29" s="398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7">
        <v>4607091383935</v>
      </c>
      <c r="E30" s="398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7">
        <v>4680115881990</v>
      </c>
      <c r="E31" s="398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7">
        <v>4680115881853</v>
      </c>
      <c r="E32" s="398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8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7">
        <v>4680115885905</v>
      </c>
      <c r="E33" s="398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7">
        <v>4607091383911</v>
      </c>
      <c r="E34" s="398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7">
        <v>4607091388244</v>
      </c>
      <c r="E35" s="398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5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3" t="s">
        <v>95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7">
        <v>4607091388503</v>
      </c>
      <c r="E39" s="398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5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3" t="s">
        <v>100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7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7">
        <v>4607091388282</v>
      </c>
      <c r="E43" s="398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5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3" t="s">
        <v>104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7">
        <v>4607091389111</v>
      </c>
      <c r="E47" s="398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5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26" t="s">
        <v>107</v>
      </c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27"/>
      <c r="Y50" s="427"/>
      <c r="Z50" s="427"/>
      <c r="AA50" s="48"/>
      <c r="AB50" s="48"/>
      <c r="AC50" s="48"/>
    </row>
    <row r="51" spans="1:68" ht="16.5" customHeight="1" x14ac:dyDescent="0.25">
      <c r="A51" s="391" t="s">
        <v>108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72"/>
      <c r="AB51" s="372"/>
      <c r="AC51" s="372"/>
    </row>
    <row r="52" spans="1:68" ht="14.25" customHeight="1" x14ac:dyDescent="0.25">
      <c r="A52" s="393" t="s">
        <v>109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7">
        <v>4607091385670</v>
      </c>
      <c r="E53" s="398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7">
        <v>4607091385670</v>
      </c>
      <c r="E54" s="398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7">
        <v>4680115883956</v>
      </c>
      <c r="E55" s="398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7">
        <v>4607091385687</v>
      </c>
      <c r="E56" s="398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7">
        <v>80</v>
      </c>
      <c r="Y56" s="378">
        <f t="shared" si="6"/>
        <v>80</v>
      </c>
      <c r="Z56" s="36">
        <f>IFERROR(IF(Y56=0,"",ROUNDUP(Y56/H56,0)*0.00937),"")</f>
        <v>0.18740000000000001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84.800000000000011</v>
      </c>
      <c r="BN56" s="64">
        <f t="shared" si="8"/>
        <v>84.800000000000011</v>
      </c>
      <c r="BO56" s="64">
        <f t="shared" si="9"/>
        <v>0.16666666666666666</v>
      </c>
      <c r="BP56" s="64">
        <f t="shared" si="10"/>
        <v>0.16666666666666666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7">
        <v>4680115882539</v>
      </c>
      <c r="E57" s="398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7">
        <v>4680115883949</v>
      </c>
      <c r="E58" s="398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5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20</v>
      </c>
      <c r="Y59" s="379">
        <f>IFERROR(Y53/H53,"0")+IFERROR(Y54/H54,"0")+IFERROR(Y55/H55,"0")+IFERROR(Y56/H56,"0")+IFERROR(Y57/H57,"0")+IFERROR(Y58/H58,"0")</f>
        <v>20</v>
      </c>
      <c r="Z59" s="379">
        <f>IFERROR(IF(Z53="",0,Z53),"0")+IFERROR(IF(Z54="",0,Z54),"0")+IFERROR(IF(Z55="",0,Z55),"0")+IFERROR(IF(Z56="",0,Z56),"0")+IFERROR(IF(Z57="",0,Z57),"0")+IFERROR(IF(Z58="",0,Z58),"0")</f>
        <v>0.18740000000000001</v>
      </c>
      <c r="AA59" s="380"/>
      <c r="AB59" s="380"/>
      <c r="AC59" s="380"/>
    </row>
    <row r="60" spans="1:68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80</v>
      </c>
      <c r="Y60" s="379">
        <f>IFERROR(SUM(Y53:Y58),"0")</f>
        <v>80</v>
      </c>
      <c r="Z60" s="37"/>
      <c r="AA60" s="380"/>
      <c r="AB60" s="380"/>
      <c r="AC60" s="380"/>
    </row>
    <row r="61" spans="1:68" ht="14.25" customHeight="1" x14ac:dyDescent="0.25">
      <c r="A61" s="393" t="s">
        <v>71</v>
      </c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7">
        <v>4680115885233</v>
      </c>
      <c r="E62" s="398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7">
        <v>4680115884915</v>
      </c>
      <c r="E63" s="398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5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1" t="s">
        <v>128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72"/>
      <c r="AB66" s="372"/>
      <c r="AC66" s="372"/>
    </row>
    <row r="67" spans="1:68" ht="14.25" customHeight="1" x14ac:dyDescent="0.25">
      <c r="A67" s="393" t="s">
        <v>109</v>
      </c>
      <c r="B67" s="387"/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7"/>
      <c r="X67" s="387"/>
      <c r="Y67" s="387"/>
      <c r="Z67" s="387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7">
        <v>4680115885899</v>
      </c>
      <c r="E68" s="398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3" t="s">
        <v>132</v>
      </c>
      <c r="Q68" s="389"/>
      <c r="R68" s="389"/>
      <c r="S68" s="389"/>
      <c r="T68" s="390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7">
        <v>4680115881426</v>
      </c>
      <c r="E69" s="398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7">
        <v>4680115881426</v>
      </c>
      <c r="E70" s="398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77">
        <v>150</v>
      </c>
      <c r="Y70" s="378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156.66666666666666</v>
      </c>
      <c r="BN70" s="64">
        <f t="shared" si="13"/>
        <v>157.91999999999999</v>
      </c>
      <c r="BO70" s="64">
        <f t="shared" si="14"/>
        <v>0.24801587301587297</v>
      </c>
      <c r="BP70" s="64">
        <f t="shared" si="15"/>
        <v>0.25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7">
        <v>4680115880283</v>
      </c>
      <c r="E71" s="398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9"/>
      <c r="R71" s="389"/>
      <c r="S71" s="389"/>
      <c r="T71" s="390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7">
        <v>4680115882720</v>
      </c>
      <c r="E72" s="398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9"/>
      <c r="R72" s="389"/>
      <c r="S72" s="389"/>
      <c r="T72" s="390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7">
        <v>4680115881525</v>
      </c>
      <c r="E73" s="398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7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97">
        <v>4680115881525</v>
      </c>
      <c r="E74" s="398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15" t="s">
        <v>146</v>
      </c>
      <c r="Q74" s="389"/>
      <c r="R74" s="389"/>
      <c r="S74" s="389"/>
      <c r="T74" s="390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7">
        <v>4680115881419</v>
      </c>
      <c r="E75" s="398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5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96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13.888888888888888</v>
      </c>
      <c r="Y76" s="379">
        <f>IFERROR(Y68/H68,"0")+IFERROR(Y69/H69,"0")+IFERROR(Y70/H70,"0")+IFERROR(Y71/H71,"0")+IFERROR(Y72/H72,"0")+IFERROR(Y73/H73,"0")+IFERROR(Y74/H74,"0")+IFERROR(Y75/H75,"0")</f>
        <v>14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0.30449999999999999</v>
      </c>
      <c r="AA76" s="380"/>
      <c r="AB76" s="380"/>
      <c r="AC76" s="380"/>
    </row>
    <row r="77" spans="1:68" x14ac:dyDescent="0.2">
      <c r="A77" s="387"/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96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150</v>
      </c>
      <c r="Y77" s="379">
        <f>IFERROR(SUM(Y68:Y75),"0")</f>
        <v>151.20000000000002</v>
      </c>
      <c r="Z77" s="37"/>
      <c r="AA77" s="380"/>
      <c r="AB77" s="380"/>
      <c r="AC77" s="380"/>
    </row>
    <row r="78" spans="1:68" ht="14.25" customHeight="1" x14ac:dyDescent="0.25">
      <c r="A78" s="393" t="s">
        <v>149</v>
      </c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7">
        <v>4680115881440</v>
      </c>
      <c r="E79" s="398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7">
        <v>4680115881433</v>
      </c>
      <c r="E80" s="398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9"/>
      <c r="R80" s="389"/>
      <c r="S80" s="389"/>
      <c r="T80" s="390"/>
      <c r="U80" s="34"/>
      <c r="V80" s="34"/>
      <c r="W80" s="35" t="s">
        <v>68</v>
      </c>
      <c r="X80" s="377">
        <v>90</v>
      </c>
      <c r="Y80" s="378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395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96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33.333333333333329</v>
      </c>
      <c r="Y81" s="379">
        <f>IFERROR(Y79/H79,"0")+IFERROR(Y80/H80,"0")</f>
        <v>34</v>
      </c>
      <c r="Z81" s="379">
        <f>IFERROR(IF(Z79="",0,Z79),"0")+IFERROR(IF(Z80="",0,Z80),"0")</f>
        <v>0.25602000000000003</v>
      </c>
      <c r="AA81" s="380"/>
      <c r="AB81" s="380"/>
      <c r="AC81" s="380"/>
    </row>
    <row r="82" spans="1:68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96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90</v>
      </c>
      <c r="Y82" s="379">
        <f>IFERROR(SUM(Y79:Y80),"0")</f>
        <v>91.800000000000011</v>
      </c>
      <c r="Z82" s="37"/>
      <c r="AA82" s="380"/>
      <c r="AB82" s="380"/>
      <c r="AC82" s="380"/>
    </row>
    <row r="83" spans="1:68" ht="14.25" customHeight="1" x14ac:dyDescent="0.25">
      <c r="A83" s="393" t="s">
        <v>63</v>
      </c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7">
        <v>4680115885066</v>
      </c>
      <c r="E84" s="398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7">
        <v>4680115885042</v>
      </c>
      <c r="E85" s="398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7">
        <v>4680115885080</v>
      </c>
      <c r="E86" s="398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7">
        <v>4680115885073</v>
      </c>
      <c r="E87" s="398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7">
        <v>4680115885059</v>
      </c>
      <c r="E88" s="398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9"/>
      <c r="R88" s="389"/>
      <c r="S88" s="389"/>
      <c r="T88" s="390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7">
        <v>4680115885097</v>
      </c>
      <c r="E89" s="398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9"/>
      <c r="R89" s="389"/>
      <c r="S89" s="389"/>
      <c r="T89" s="390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5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96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96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3" t="s">
        <v>71</v>
      </c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7">
        <v>4680115884403</v>
      </c>
      <c r="E93" s="398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9"/>
      <c r="R93" s="389"/>
      <c r="S93" s="389"/>
      <c r="T93" s="390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7">
        <v>4680115884311</v>
      </c>
      <c r="E94" s="398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5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96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87"/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96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3" t="s">
        <v>170</v>
      </c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97">
        <v>4680115881532</v>
      </c>
      <c r="E98" s="398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97">
        <v>4680115881532</v>
      </c>
      <c r="E99" s="398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77">
        <v>90</v>
      </c>
      <c r="Y99" s="378">
        <f>IFERROR(IF(X99="",0,CEILING((X99/$H99),1)*$H99),"")</f>
        <v>92.4</v>
      </c>
      <c r="Z99" s="36">
        <f>IFERROR(IF(Y99=0,"",ROUNDUP(Y99/H99,0)*0.02175),"")</f>
        <v>0.23924999999999999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96.042857142857144</v>
      </c>
      <c r="BN99" s="64">
        <f>IFERROR(Y99*I99/H99,"0")</f>
        <v>98.604000000000013</v>
      </c>
      <c r="BO99" s="64">
        <f>IFERROR(1/J99*(X99/H99),"0")</f>
        <v>0.19132653061224486</v>
      </c>
      <c r="BP99" s="64">
        <f>IFERROR(1/J99*(Y99/H99),"0")</f>
        <v>0.19642857142857142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7">
        <v>4680115881464</v>
      </c>
      <c r="E100" s="398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9"/>
      <c r="R100" s="389"/>
      <c r="S100" s="389"/>
      <c r="T100" s="390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5"/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96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10.714285714285714</v>
      </c>
      <c r="Y101" s="379">
        <f>IFERROR(Y98/H98,"0")+IFERROR(Y99/H99,"0")+IFERROR(Y100/H100,"0")</f>
        <v>11</v>
      </c>
      <c r="Z101" s="379">
        <f>IFERROR(IF(Z98="",0,Z98),"0")+IFERROR(IF(Z99="",0,Z99),"0")+IFERROR(IF(Z100="",0,Z100),"0")</f>
        <v>0.23924999999999999</v>
      </c>
      <c r="AA101" s="380"/>
      <c r="AB101" s="380"/>
      <c r="AC101" s="380"/>
    </row>
    <row r="102" spans="1:68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96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90</v>
      </c>
      <c r="Y102" s="379">
        <f>IFERROR(SUM(Y98:Y100),"0")</f>
        <v>92.4</v>
      </c>
      <c r="Z102" s="37"/>
      <c r="AA102" s="380"/>
      <c r="AB102" s="380"/>
      <c r="AC102" s="380"/>
    </row>
    <row r="103" spans="1:68" ht="16.5" customHeight="1" x14ac:dyDescent="0.25">
      <c r="A103" s="391" t="s">
        <v>176</v>
      </c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72"/>
      <c r="AB103" s="372"/>
      <c r="AC103" s="372"/>
    </row>
    <row r="104" spans="1:68" ht="14.25" customHeight="1" x14ac:dyDescent="0.25">
      <c r="A104" s="393" t="s">
        <v>109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7">
        <v>4680115881327</v>
      </c>
      <c r="E105" s="398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97">
        <v>4680115881518</v>
      </c>
      <c r="E106" s="398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22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97">
        <v>4680115881518</v>
      </c>
      <c r="E107" s="398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4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97">
        <v>4680115881303</v>
      </c>
      <c r="E108" s="398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4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97">
        <v>4680115881303</v>
      </c>
      <c r="E109" s="398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77">
        <v>45</v>
      </c>
      <c r="Y109" s="378">
        <f>IFERROR(IF(X109="",0,CEILING((X109/$H109),1)*$H109),"")</f>
        <v>45</v>
      </c>
      <c r="Z109" s="36">
        <f>IFERROR(IF(Y109=0,"",ROUNDUP(Y109/H109,0)*0.00937),"")</f>
        <v>9.3700000000000006E-2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47.099999999999994</v>
      </c>
      <c r="BN109" s="64">
        <f>IFERROR(Y109*I109/H109,"0")</f>
        <v>47.099999999999994</v>
      </c>
      <c r="BO109" s="64">
        <f>IFERROR(1/J109*(X109/H109),"0")</f>
        <v>8.3333333333333329E-2</v>
      </c>
      <c r="BP109" s="64">
        <f>IFERROR(1/J109*(Y109/H109),"0")</f>
        <v>8.3333333333333329E-2</v>
      </c>
    </row>
    <row r="110" spans="1:68" x14ac:dyDescent="0.2">
      <c r="A110" s="395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96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10</v>
      </c>
      <c r="Y110" s="379">
        <f>IFERROR(Y105/H105,"0")+IFERROR(Y106/H106,"0")+IFERROR(Y107/H107,"0")+IFERROR(Y108/H108,"0")+IFERROR(Y109/H109,"0")</f>
        <v>10</v>
      </c>
      <c r="Z110" s="379">
        <f>IFERROR(IF(Z105="",0,Z105),"0")+IFERROR(IF(Z106="",0,Z106),"0")+IFERROR(IF(Z107="",0,Z107),"0")+IFERROR(IF(Z108="",0,Z108),"0")+IFERROR(IF(Z109="",0,Z109),"0")</f>
        <v>9.3700000000000006E-2</v>
      </c>
      <c r="AA110" s="380"/>
      <c r="AB110" s="380"/>
      <c r="AC110" s="380"/>
    </row>
    <row r="111" spans="1:68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96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45</v>
      </c>
      <c r="Y111" s="379">
        <f>IFERROR(SUM(Y105:Y109),"0")</f>
        <v>45</v>
      </c>
      <c r="Z111" s="37"/>
      <c r="AA111" s="380"/>
      <c r="AB111" s="380"/>
      <c r="AC111" s="380"/>
    </row>
    <row r="112" spans="1:68" ht="14.25" customHeight="1" x14ac:dyDescent="0.25">
      <c r="A112" s="393" t="s">
        <v>71</v>
      </c>
      <c r="B112" s="387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7">
        <v>4607091386967</v>
      </c>
      <c r="E113" s="398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7">
        <v>4607091386967</v>
      </c>
      <c r="E114" s="398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77">
        <v>50</v>
      </c>
      <c r="Y114" s="378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53.357142857142861</v>
      </c>
      <c r="BN114" s="64">
        <f>IFERROR(Y114*I114/H114,"0")</f>
        <v>53.784000000000006</v>
      </c>
      <c r="BO114" s="64">
        <f>IFERROR(1/J114*(X114/H114),"0")</f>
        <v>0.10629251700680271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7">
        <v>4607091385731</v>
      </c>
      <c r="E115" s="398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9"/>
      <c r="R115" s="389"/>
      <c r="S115" s="389"/>
      <c r="T115" s="390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7">
        <v>4680115880894</v>
      </c>
      <c r="E116" s="398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9"/>
      <c r="R116" s="389"/>
      <c r="S116" s="389"/>
      <c r="T116" s="390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7">
        <v>4680115880214</v>
      </c>
      <c r="E117" s="398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5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96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5.9523809523809526</v>
      </c>
      <c r="Y118" s="379">
        <f>IFERROR(Y113/H113,"0")+IFERROR(Y114/H114,"0")+IFERROR(Y115/H115,"0")+IFERROR(Y116/H116,"0")+IFERROR(Y117/H117,"0")</f>
        <v>6</v>
      </c>
      <c r="Z118" s="379">
        <f>IFERROR(IF(Z113="",0,Z113),"0")+IFERROR(IF(Z114="",0,Z114),"0")+IFERROR(IF(Z115="",0,Z115),"0")+IFERROR(IF(Z116="",0,Z116),"0")+IFERROR(IF(Z117="",0,Z117),"0")</f>
        <v>0.1305</v>
      </c>
      <c r="AA118" s="380"/>
      <c r="AB118" s="380"/>
      <c r="AC118" s="380"/>
    </row>
    <row r="119" spans="1:68" x14ac:dyDescent="0.2">
      <c r="A119" s="387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96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50</v>
      </c>
      <c r="Y119" s="379">
        <f>IFERROR(SUM(Y113:Y117),"0")</f>
        <v>50.400000000000006</v>
      </c>
      <c r="Z119" s="37"/>
      <c r="AA119" s="380"/>
      <c r="AB119" s="380"/>
      <c r="AC119" s="380"/>
    </row>
    <row r="120" spans="1:68" ht="16.5" customHeight="1" x14ac:dyDescent="0.25">
      <c r="A120" s="391" t="s">
        <v>196</v>
      </c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72"/>
      <c r="AB120" s="372"/>
      <c r="AC120" s="372"/>
    </row>
    <row r="121" spans="1:68" ht="14.25" customHeight="1" x14ac:dyDescent="0.25">
      <c r="A121" s="393" t="s">
        <v>109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7">
        <v>4680115882133</v>
      </c>
      <c r="E122" s="398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9"/>
      <c r="R122" s="389"/>
      <c r="S122" s="389"/>
      <c r="T122" s="390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7">
        <v>4680115882133</v>
      </c>
      <c r="E123" s="398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5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77">
        <v>40</v>
      </c>
      <c r="Y123" s="378">
        <f>IFERROR(IF(X123="",0,CEILING((X123/$H123),1)*$H123),"")</f>
        <v>44.8</v>
      </c>
      <c r="Z123" s="36">
        <f>IFERROR(IF(Y123=0,"",ROUNDUP(Y123/H123,0)*0.02175),"")</f>
        <v>8.6999999999999994E-2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41.714285714285715</v>
      </c>
      <c r="BN123" s="64">
        <f>IFERROR(Y123*I123/H123,"0")</f>
        <v>46.720000000000006</v>
      </c>
      <c r="BO123" s="64">
        <f>IFERROR(1/J123*(X123/H123),"0")</f>
        <v>6.3775510204081634E-2</v>
      </c>
      <c r="BP123" s="64">
        <f>IFERROR(1/J123*(Y123/H123),"0")</f>
        <v>7.1428571428571425E-2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7">
        <v>4680115880269</v>
      </c>
      <c r="E124" s="398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7">
        <v>4680115880429</v>
      </c>
      <c r="E125" s="398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9"/>
      <c r="R125" s="389"/>
      <c r="S125" s="389"/>
      <c r="T125" s="390"/>
      <c r="U125" s="34"/>
      <c r="V125" s="34"/>
      <c r="W125" s="35" t="s">
        <v>68</v>
      </c>
      <c r="X125" s="377">
        <v>180</v>
      </c>
      <c r="Y125" s="378">
        <f>IFERROR(IF(X125="",0,CEILING((X125/$H125),1)*$H125),"")</f>
        <v>180</v>
      </c>
      <c r="Z125" s="36">
        <f>IFERROR(IF(Y125=0,"",ROUNDUP(Y125/H125,0)*0.00937),"")</f>
        <v>0.37480000000000002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189.60000000000002</v>
      </c>
      <c r="BN125" s="64">
        <f>IFERROR(Y125*I125/H125,"0")</f>
        <v>189.60000000000002</v>
      </c>
      <c r="BO125" s="64">
        <f>IFERROR(1/J125*(X125/H125),"0")</f>
        <v>0.33333333333333331</v>
      </c>
      <c r="BP125" s="64">
        <f>IFERROR(1/J125*(Y125/H125),"0")</f>
        <v>0.33333333333333331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7">
        <v>4680115881457</v>
      </c>
      <c r="E126" s="398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5"/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96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43.571428571428569</v>
      </c>
      <c r="Y127" s="379">
        <f>IFERROR(Y122/H122,"0")+IFERROR(Y123/H123,"0")+IFERROR(Y124/H124,"0")+IFERROR(Y125/H125,"0")+IFERROR(Y126/H126,"0")</f>
        <v>44</v>
      </c>
      <c r="Z127" s="379">
        <f>IFERROR(IF(Z122="",0,Z122),"0")+IFERROR(IF(Z123="",0,Z123),"0")+IFERROR(IF(Z124="",0,Z124),"0")+IFERROR(IF(Z125="",0,Z125),"0")+IFERROR(IF(Z126="",0,Z126),"0")</f>
        <v>0.46179999999999999</v>
      </c>
      <c r="AA127" s="380"/>
      <c r="AB127" s="380"/>
      <c r="AC127" s="380"/>
    </row>
    <row r="128" spans="1:68" x14ac:dyDescent="0.2">
      <c r="A128" s="387"/>
      <c r="B128" s="387"/>
      <c r="C128" s="387"/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96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220</v>
      </c>
      <c r="Y128" s="379">
        <f>IFERROR(SUM(Y122:Y126),"0")</f>
        <v>224.8</v>
      </c>
      <c r="Z128" s="37"/>
      <c r="AA128" s="380"/>
      <c r="AB128" s="380"/>
      <c r="AC128" s="380"/>
    </row>
    <row r="129" spans="1:68" ht="14.25" customHeight="1" x14ac:dyDescent="0.25">
      <c r="A129" s="393" t="s">
        <v>149</v>
      </c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7">
        <v>4680115881488</v>
      </c>
      <c r="E130" s="398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7">
        <v>4680115881488</v>
      </c>
      <c r="E131" s="398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4" t="s">
        <v>209</v>
      </c>
      <c r="Q131" s="389"/>
      <c r="R131" s="389"/>
      <c r="S131" s="389"/>
      <c r="T131" s="390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7">
        <v>4680115882775</v>
      </c>
      <c r="E132" s="398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9"/>
      <c r="R132" s="389"/>
      <c r="S132" s="389"/>
      <c r="T132" s="390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7">
        <v>4680115880658</v>
      </c>
      <c r="E133" s="398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7">
        <v>4680115880658</v>
      </c>
      <c r="E134" s="398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36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5"/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96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87"/>
      <c r="B136" s="387"/>
      <c r="C136" s="387"/>
      <c r="D136" s="387"/>
      <c r="E136" s="387"/>
      <c r="F136" s="387"/>
      <c r="G136" s="387"/>
      <c r="H136" s="387"/>
      <c r="I136" s="387"/>
      <c r="J136" s="387"/>
      <c r="K136" s="387"/>
      <c r="L136" s="387"/>
      <c r="M136" s="387"/>
      <c r="N136" s="387"/>
      <c r="O136" s="396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3" t="s">
        <v>71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7">
        <v>4607091385168</v>
      </c>
      <c r="E138" s="398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7">
        <v>4607091385168</v>
      </c>
      <c r="E139" s="398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4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77">
        <v>400</v>
      </c>
      <c r="Y139" s="378">
        <f t="shared" si="21"/>
        <v>403.20000000000005</v>
      </c>
      <c r="Z139" s="36">
        <f>IFERROR(IF(Y139=0,"",ROUNDUP(Y139/H139,0)*0.02175),"")</f>
        <v>1.044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426.57142857142861</v>
      </c>
      <c r="BN139" s="64">
        <f t="shared" si="23"/>
        <v>429.98400000000004</v>
      </c>
      <c r="BO139" s="64">
        <f t="shared" si="24"/>
        <v>0.85034013605442171</v>
      </c>
      <c r="BP139" s="64">
        <f t="shared" si="25"/>
        <v>0.8571428571428571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7">
        <v>4607091383256</v>
      </c>
      <c r="E140" s="398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7">
        <v>4607091385748</v>
      </c>
      <c r="E141" s="398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7">
        <v>4680115884533</v>
      </c>
      <c r="E142" s="398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7">
        <v>30</v>
      </c>
      <c r="Y142" s="378">
        <f t="shared" si="21"/>
        <v>30.6</v>
      </c>
      <c r="Z142" s="36">
        <f>IFERROR(IF(Y142=0,"",ROUNDUP(Y142/H142,0)*0.00753),"")</f>
        <v>0.12801000000000001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33.333333333333336</v>
      </c>
      <c r="BN142" s="64">
        <f t="shared" si="23"/>
        <v>34</v>
      </c>
      <c r="BO142" s="64">
        <f t="shared" si="24"/>
        <v>0.10683760683760685</v>
      </c>
      <c r="BP142" s="64">
        <f t="shared" si="25"/>
        <v>0.10897435897435898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7">
        <v>4680115882645</v>
      </c>
      <c r="E143" s="398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9"/>
      <c r="R143" s="389"/>
      <c r="S143" s="389"/>
      <c r="T143" s="390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5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6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64.285714285714292</v>
      </c>
      <c r="Y144" s="379">
        <f>IFERROR(Y138/H138,"0")+IFERROR(Y139/H139,"0")+IFERROR(Y140/H140,"0")+IFERROR(Y141/H141,"0")+IFERROR(Y142/H142,"0")+IFERROR(Y143/H143,"0")</f>
        <v>65</v>
      </c>
      <c r="Z144" s="379">
        <f>IFERROR(IF(Z138="",0,Z138),"0")+IFERROR(IF(Z139="",0,Z139),"0")+IFERROR(IF(Z140="",0,Z140),"0")+IFERROR(IF(Z141="",0,Z141),"0")+IFERROR(IF(Z142="",0,Z142),"0")+IFERROR(IF(Z143="",0,Z143),"0")</f>
        <v>1.17201</v>
      </c>
      <c r="AA144" s="380"/>
      <c r="AB144" s="380"/>
      <c r="AC144" s="380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6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430</v>
      </c>
      <c r="Y145" s="379">
        <f>IFERROR(SUM(Y138:Y143),"0")</f>
        <v>433.80000000000007</v>
      </c>
      <c r="Z145" s="37"/>
      <c r="AA145" s="380"/>
      <c r="AB145" s="380"/>
      <c r="AC145" s="380"/>
    </row>
    <row r="146" spans="1:68" ht="14.25" customHeight="1" x14ac:dyDescent="0.25">
      <c r="A146" s="393" t="s">
        <v>170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387"/>
      <c r="Z146" s="387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7">
        <v>4680115882652</v>
      </c>
      <c r="E147" s="398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9"/>
      <c r="R147" s="389"/>
      <c r="S147" s="389"/>
      <c r="T147" s="390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7">
        <v>4680115880238</v>
      </c>
      <c r="E148" s="398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9"/>
      <c r="R148" s="389"/>
      <c r="S148" s="389"/>
      <c r="T148" s="390"/>
      <c r="U148" s="34"/>
      <c r="V148" s="34"/>
      <c r="W148" s="35" t="s">
        <v>68</v>
      </c>
      <c r="X148" s="377">
        <v>29.7</v>
      </c>
      <c r="Y148" s="378">
        <f>IFERROR(IF(X148="",0,CEILING((X148/$H148),1)*$H148),"")</f>
        <v>29.7</v>
      </c>
      <c r="Z148" s="36">
        <f>IFERROR(IF(Y148=0,"",ROUNDUP(Y148/H148,0)*0.00753),"")</f>
        <v>0.11295000000000001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33.870000000000005</v>
      </c>
      <c r="BN148" s="64">
        <f>IFERROR(Y148*I148/H148,"0")</f>
        <v>33.870000000000005</v>
      </c>
      <c r="BO148" s="64">
        <f>IFERROR(1/J148*(X148/H148),"0")</f>
        <v>9.6153846153846145E-2</v>
      </c>
      <c r="BP148" s="64">
        <f>IFERROR(1/J148*(Y148/H148),"0")</f>
        <v>9.6153846153846145E-2</v>
      </c>
    </row>
    <row r="149" spans="1:68" x14ac:dyDescent="0.2">
      <c r="A149" s="395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96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15</v>
      </c>
      <c r="Y149" s="379">
        <f>IFERROR(Y147/H147,"0")+IFERROR(Y148/H148,"0")</f>
        <v>15</v>
      </c>
      <c r="Z149" s="379">
        <f>IFERROR(IF(Z147="",0,Z147),"0")+IFERROR(IF(Z148="",0,Z148),"0")</f>
        <v>0.11295000000000001</v>
      </c>
      <c r="AA149" s="380"/>
      <c r="AB149" s="380"/>
      <c r="AC149" s="380"/>
    </row>
    <row r="150" spans="1:68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6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29.7</v>
      </c>
      <c r="Y150" s="379">
        <f>IFERROR(SUM(Y147:Y148),"0")</f>
        <v>29.7</v>
      </c>
      <c r="Z150" s="37"/>
      <c r="AA150" s="380"/>
      <c r="AB150" s="380"/>
      <c r="AC150" s="380"/>
    </row>
    <row r="151" spans="1:68" ht="16.5" customHeight="1" x14ac:dyDescent="0.25">
      <c r="A151" s="391" t="s">
        <v>107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87"/>
      <c r="AA151" s="372"/>
      <c r="AB151" s="372"/>
      <c r="AC151" s="372"/>
    </row>
    <row r="152" spans="1:68" ht="14.25" customHeight="1" x14ac:dyDescent="0.25">
      <c r="A152" s="393" t="s">
        <v>109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87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97">
        <v>4607091382945</v>
      </c>
      <c r="E153" s="398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97">
        <v>4607091382952</v>
      </c>
      <c r="E154" s="398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56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9"/>
      <c r="R154" s="389"/>
      <c r="S154" s="389"/>
      <c r="T154" s="390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97">
        <v>4607091384604</v>
      </c>
      <c r="E155" s="398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7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9"/>
      <c r="R155" s="389"/>
      <c r="S155" s="389"/>
      <c r="T155" s="390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395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6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96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3" t="s">
        <v>63</v>
      </c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  <c r="U158" s="387"/>
      <c r="V158" s="387"/>
      <c r="W158" s="387"/>
      <c r="X158" s="387"/>
      <c r="Y158" s="387"/>
      <c r="Z158" s="387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97">
        <v>4607091387667</v>
      </c>
      <c r="E159" s="398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9"/>
      <c r="R159" s="389"/>
      <c r="S159" s="389"/>
      <c r="T159" s="390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97">
        <v>4607091387636</v>
      </c>
      <c r="E160" s="398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7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9"/>
      <c r="R160" s="389"/>
      <c r="S160" s="389"/>
      <c r="T160" s="390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97">
        <v>4607091382426</v>
      </c>
      <c r="E161" s="398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5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9"/>
      <c r="R161" s="389"/>
      <c r="S161" s="389"/>
      <c r="T161" s="390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97">
        <v>4607091386547</v>
      </c>
      <c r="E162" s="398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97">
        <v>4607091382464</v>
      </c>
      <c r="E163" s="398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9"/>
      <c r="R163" s="389"/>
      <c r="S163" s="389"/>
      <c r="T163" s="390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96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87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96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3" t="s">
        <v>71</v>
      </c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  <c r="U166" s="387"/>
      <c r="V166" s="387"/>
      <c r="W166" s="387"/>
      <c r="X166" s="387"/>
      <c r="Y166" s="387"/>
      <c r="Z166" s="387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97">
        <v>4607091385304</v>
      </c>
      <c r="E167" s="398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9"/>
      <c r="R167" s="389"/>
      <c r="S167" s="389"/>
      <c r="T167" s="390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97">
        <v>4607091386264</v>
      </c>
      <c r="E168" s="398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6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9"/>
      <c r="R168" s="389"/>
      <c r="S168" s="389"/>
      <c r="T168" s="390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97">
        <v>4607091385427</v>
      </c>
      <c r="E169" s="398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5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96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96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26" t="s">
        <v>253</v>
      </c>
      <c r="B172" s="427"/>
      <c r="C172" s="427"/>
      <c r="D172" s="427"/>
      <c r="E172" s="427"/>
      <c r="F172" s="427"/>
      <c r="G172" s="427"/>
      <c r="H172" s="427"/>
      <c r="I172" s="427"/>
      <c r="J172" s="427"/>
      <c r="K172" s="427"/>
      <c r="L172" s="427"/>
      <c r="M172" s="427"/>
      <c r="N172" s="427"/>
      <c r="O172" s="427"/>
      <c r="P172" s="427"/>
      <c r="Q172" s="427"/>
      <c r="R172" s="427"/>
      <c r="S172" s="427"/>
      <c r="T172" s="427"/>
      <c r="U172" s="427"/>
      <c r="V172" s="427"/>
      <c r="W172" s="427"/>
      <c r="X172" s="427"/>
      <c r="Y172" s="427"/>
      <c r="Z172" s="427"/>
      <c r="AA172" s="48"/>
      <c r="AB172" s="48"/>
      <c r="AC172" s="48"/>
    </row>
    <row r="173" spans="1:68" ht="16.5" customHeight="1" x14ac:dyDescent="0.25">
      <c r="A173" s="391" t="s">
        <v>254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87"/>
      <c r="AA173" s="372"/>
      <c r="AB173" s="372"/>
      <c r="AC173" s="372"/>
    </row>
    <row r="174" spans="1:68" ht="14.25" customHeight="1" x14ac:dyDescent="0.25">
      <c r="A174" s="393" t="s">
        <v>63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87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97">
        <v>4680115880993</v>
      </c>
      <c r="E175" s="398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9"/>
      <c r="R175" s="389"/>
      <c r="S175" s="389"/>
      <c r="T175" s="390"/>
      <c r="U175" s="34"/>
      <c r="V175" s="34"/>
      <c r="W175" s="35" t="s">
        <v>68</v>
      </c>
      <c r="X175" s="377">
        <v>20</v>
      </c>
      <c r="Y175" s="378">
        <f t="shared" ref="Y175:Y182" si="26">IFERROR(IF(X175="",0,CEILING((X175/$H175),1)*$H175),"")</f>
        <v>21</v>
      </c>
      <c r="Z175" s="36">
        <f>IFERROR(IF(Y175=0,"",ROUNDUP(Y175/H175,0)*0.00753),"")</f>
        <v>3.7650000000000003E-2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21.238095238095237</v>
      </c>
      <c r="BN175" s="64">
        <f t="shared" ref="BN175:BN182" si="28">IFERROR(Y175*I175/H175,"0")</f>
        <v>22.299999999999997</v>
      </c>
      <c r="BO175" s="64">
        <f t="shared" ref="BO175:BO182" si="29">IFERROR(1/J175*(X175/H175),"0")</f>
        <v>3.0525030525030524E-2</v>
      </c>
      <c r="BP175" s="64">
        <f t="shared" ref="BP175:BP182" si="30">IFERROR(1/J175*(Y175/H175),"0")</f>
        <v>3.2051282051282048E-2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97">
        <v>4680115881761</v>
      </c>
      <c r="E176" s="398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9"/>
      <c r="R176" s="389"/>
      <c r="S176" s="389"/>
      <c r="T176" s="390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97">
        <v>4680115881563</v>
      </c>
      <c r="E177" s="398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9"/>
      <c r="R177" s="389"/>
      <c r="S177" s="389"/>
      <c r="T177" s="390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97">
        <v>4680115880986</v>
      </c>
      <c r="E178" s="398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9"/>
      <c r="R178" s="389"/>
      <c r="S178" s="389"/>
      <c r="T178" s="390"/>
      <c r="U178" s="34"/>
      <c r="V178" s="34"/>
      <c r="W178" s="35" t="s">
        <v>68</v>
      </c>
      <c r="X178" s="377">
        <v>70</v>
      </c>
      <c r="Y178" s="378">
        <f t="shared" si="26"/>
        <v>71.400000000000006</v>
      </c>
      <c r="Z178" s="36">
        <f>IFERROR(IF(Y178=0,"",ROUNDUP(Y178/H178,0)*0.00502),"")</f>
        <v>0.17068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74.333333333333329</v>
      </c>
      <c r="BN178" s="64">
        <f t="shared" si="28"/>
        <v>75.820000000000007</v>
      </c>
      <c r="BO178" s="64">
        <f t="shared" si="29"/>
        <v>0.14245014245014245</v>
      </c>
      <c r="BP178" s="64">
        <f t="shared" si="30"/>
        <v>0.14529914529914531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97">
        <v>4680115881785</v>
      </c>
      <c r="E179" s="398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9"/>
      <c r="R179" s="389"/>
      <c r="S179" s="389"/>
      <c r="T179" s="390"/>
      <c r="U179" s="34"/>
      <c r="V179" s="34"/>
      <c r="W179" s="35" t="s">
        <v>68</v>
      </c>
      <c r="X179" s="377">
        <v>35</v>
      </c>
      <c r="Y179" s="378">
        <f t="shared" si="26"/>
        <v>35.700000000000003</v>
      </c>
      <c r="Z179" s="36">
        <f>IFERROR(IF(Y179=0,"",ROUNDUP(Y179/H179,0)*0.00502),"")</f>
        <v>8.5339999999999999E-2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37.166666666666664</v>
      </c>
      <c r="BN179" s="64">
        <f t="shared" si="28"/>
        <v>37.910000000000004</v>
      </c>
      <c r="BO179" s="64">
        <f t="shared" si="29"/>
        <v>7.1225071225071226E-2</v>
      </c>
      <c r="BP179" s="64">
        <f t="shared" si="30"/>
        <v>7.2649572649572655E-2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97">
        <v>4680115881679</v>
      </c>
      <c r="E180" s="398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9"/>
      <c r="R180" s="389"/>
      <c r="S180" s="389"/>
      <c r="T180" s="390"/>
      <c r="U180" s="34"/>
      <c r="V180" s="34"/>
      <c r="W180" s="35" t="s">
        <v>68</v>
      </c>
      <c r="X180" s="377">
        <v>70</v>
      </c>
      <c r="Y180" s="378">
        <f t="shared" si="26"/>
        <v>71.400000000000006</v>
      </c>
      <c r="Z180" s="36">
        <f>IFERROR(IF(Y180=0,"",ROUNDUP(Y180/H180,0)*0.00502),"")</f>
        <v>0.17068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73.333333333333329</v>
      </c>
      <c r="BN180" s="64">
        <f t="shared" si="28"/>
        <v>74.8</v>
      </c>
      <c r="BO180" s="64">
        <f t="shared" si="29"/>
        <v>0.14245014245014245</v>
      </c>
      <c r="BP180" s="64">
        <f t="shared" si="30"/>
        <v>0.14529914529914531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97">
        <v>4680115880191</v>
      </c>
      <c r="E181" s="398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9"/>
      <c r="R181" s="389"/>
      <c r="S181" s="389"/>
      <c r="T181" s="390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97">
        <v>4680115883963</v>
      </c>
      <c r="E182" s="398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395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9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88.095238095238074</v>
      </c>
      <c r="Y183" s="379">
        <f>IFERROR(Y175/H175,"0")+IFERROR(Y176/H176,"0")+IFERROR(Y177/H177,"0")+IFERROR(Y178/H178,"0")+IFERROR(Y179/H179,"0")+IFERROR(Y180/H180,"0")+IFERROR(Y181/H181,"0")+IFERROR(Y182/H182,"0")</f>
        <v>90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0.46434999999999998</v>
      </c>
      <c r="AA183" s="380"/>
      <c r="AB183" s="380"/>
      <c r="AC183" s="380"/>
    </row>
    <row r="184" spans="1:68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9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195</v>
      </c>
      <c r="Y184" s="379">
        <f>IFERROR(SUM(Y175:Y182),"0")</f>
        <v>199.50000000000003</v>
      </c>
      <c r="Z184" s="37"/>
      <c r="AA184" s="380"/>
      <c r="AB184" s="380"/>
      <c r="AC184" s="380"/>
    </row>
    <row r="185" spans="1:68" ht="16.5" customHeight="1" x14ac:dyDescent="0.25">
      <c r="A185" s="391" t="s">
        <v>271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72"/>
      <c r="AB185" s="372"/>
      <c r="AC185" s="372"/>
    </row>
    <row r="186" spans="1:68" ht="14.25" customHeight="1" x14ac:dyDescent="0.25">
      <c r="A186" s="393" t="s">
        <v>109</v>
      </c>
      <c r="B186" s="387"/>
      <c r="C186" s="387"/>
      <c r="D186" s="387"/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97">
        <v>4680115881402</v>
      </c>
      <c r="E187" s="398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6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9"/>
      <c r="R187" s="389"/>
      <c r="S187" s="389"/>
      <c r="T187" s="390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97">
        <v>4680115881396</v>
      </c>
      <c r="E188" s="398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9"/>
      <c r="R188" s="389"/>
      <c r="S188" s="389"/>
      <c r="T188" s="390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395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96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96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3" t="s">
        <v>149</v>
      </c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  <c r="U191" s="387"/>
      <c r="V191" s="387"/>
      <c r="W191" s="387"/>
      <c r="X191" s="387"/>
      <c r="Y191" s="387"/>
      <c r="Z191" s="387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97">
        <v>4680115882935</v>
      </c>
      <c r="E192" s="398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6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9"/>
      <c r="R192" s="389"/>
      <c r="S192" s="389"/>
      <c r="T192" s="390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97">
        <v>4680115880764</v>
      </c>
      <c r="E193" s="398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5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9"/>
      <c r="R193" s="389"/>
      <c r="S193" s="389"/>
      <c r="T193" s="390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395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6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6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3" t="s">
        <v>63</v>
      </c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  <c r="U196" s="387"/>
      <c r="V196" s="387"/>
      <c r="W196" s="387"/>
      <c r="X196" s="387"/>
      <c r="Y196" s="387"/>
      <c r="Z196" s="387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97">
        <v>4680115882683</v>
      </c>
      <c r="E197" s="398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9"/>
      <c r="R197" s="389"/>
      <c r="S197" s="389"/>
      <c r="T197" s="390"/>
      <c r="U197" s="34"/>
      <c r="V197" s="34"/>
      <c r="W197" s="35" t="s">
        <v>68</v>
      </c>
      <c r="X197" s="377">
        <v>50</v>
      </c>
      <c r="Y197" s="378">
        <f t="shared" ref="Y197:Y204" si="31">IFERROR(IF(X197="",0,CEILING((X197/$H197),1)*$H197),"")</f>
        <v>54</v>
      </c>
      <c r="Z197" s="36">
        <f>IFERROR(IF(Y197=0,"",ROUNDUP(Y197/H197,0)*0.00937),"")</f>
        <v>9.3700000000000006E-2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51.944444444444443</v>
      </c>
      <c r="BN197" s="64">
        <f t="shared" ref="BN197:BN204" si="33">IFERROR(Y197*I197/H197,"0")</f>
        <v>56.099999999999994</v>
      </c>
      <c r="BO197" s="64">
        <f t="shared" ref="BO197:BO204" si="34">IFERROR(1/J197*(X197/H197),"0")</f>
        <v>7.716049382716049E-2</v>
      </c>
      <c r="BP197" s="64">
        <f t="shared" ref="BP197:BP204" si="35">IFERROR(1/J197*(Y197/H197),"0")</f>
        <v>8.3333333333333329E-2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97">
        <v>4680115882690</v>
      </c>
      <c r="E198" s="398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7">
        <v>70</v>
      </c>
      <c r="Y198" s="378">
        <f t="shared" si="31"/>
        <v>70.2</v>
      </c>
      <c r="Z198" s="36">
        <f>IFERROR(IF(Y198=0,"",ROUNDUP(Y198/H198,0)*0.00937),"")</f>
        <v>0.12181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72.722222222222229</v>
      </c>
      <c r="BN198" s="64">
        <f t="shared" si="33"/>
        <v>72.930000000000007</v>
      </c>
      <c r="BO198" s="64">
        <f t="shared" si="34"/>
        <v>0.10802469135802469</v>
      </c>
      <c r="BP198" s="64">
        <f t="shared" si="35"/>
        <v>0.10833333333333334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97">
        <v>4680115882669</v>
      </c>
      <c r="E199" s="398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9"/>
      <c r="R199" s="389"/>
      <c r="S199" s="389"/>
      <c r="T199" s="390"/>
      <c r="U199" s="34"/>
      <c r="V199" s="34"/>
      <c r="W199" s="35" t="s">
        <v>68</v>
      </c>
      <c r="X199" s="377">
        <v>150</v>
      </c>
      <c r="Y199" s="378">
        <f t="shared" si="31"/>
        <v>151.20000000000002</v>
      </c>
      <c r="Z199" s="36">
        <f>IFERROR(IF(Y199=0,"",ROUNDUP(Y199/H199,0)*0.00937),"")</f>
        <v>0.26235999999999998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155.83333333333331</v>
      </c>
      <c r="BN199" s="64">
        <f t="shared" si="33"/>
        <v>157.08000000000001</v>
      </c>
      <c r="BO199" s="64">
        <f t="shared" si="34"/>
        <v>0.23148148148148145</v>
      </c>
      <c r="BP199" s="64">
        <f t="shared" si="35"/>
        <v>0.23333333333333334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97">
        <v>4680115882676</v>
      </c>
      <c r="E200" s="398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4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77">
        <v>50</v>
      </c>
      <c r="Y200" s="378">
        <f t="shared" si="31"/>
        <v>54</v>
      </c>
      <c r="Z200" s="36">
        <f>IFERROR(IF(Y200=0,"",ROUNDUP(Y200/H200,0)*0.00937),"")</f>
        <v>9.3700000000000006E-2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51.944444444444443</v>
      </c>
      <c r="BN200" s="64">
        <f t="shared" si="33"/>
        <v>56.099999999999994</v>
      </c>
      <c r="BO200" s="64">
        <f t="shared" si="34"/>
        <v>7.716049382716049E-2</v>
      </c>
      <c r="BP200" s="64">
        <f t="shared" si="35"/>
        <v>8.3333333333333329E-2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97">
        <v>4680115884014</v>
      </c>
      <c r="E201" s="398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4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9"/>
      <c r="R201" s="389"/>
      <c r="S201" s="389"/>
      <c r="T201" s="390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97">
        <v>4680115884007</v>
      </c>
      <c r="E202" s="398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9"/>
      <c r="R202" s="389"/>
      <c r="S202" s="389"/>
      <c r="T202" s="390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97">
        <v>4680115884038</v>
      </c>
      <c r="E203" s="398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97">
        <v>4680115884021</v>
      </c>
      <c r="E204" s="398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395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6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59.25925925925926</v>
      </c>
      <c r="Y205" s="379">
        <f>IFERROR(Y197/H197,"0")+IFERROR(Y198/H198,"0")+IFERROR(Y199/H199,"0")+IFERROR(Y200/H200,"0")+IFERROR(Y201/H201,"0")+IFERROR(Y202/H202,"0")+IFERROR(Y203/H203,"0")+IFERROR(Y204/H204,"0")</f>
        <v>61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0.57157000000000002</v>
      </c>
      <c r="AA205" s="380"/>
      <c r="AB205" s="380"/>
      <c r="AC205" s="380"/>
    </row>
    <row r="206" spans="1:68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6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320</v>
      </c>
      <c r="Y206" s="379">
        <f>IFERROR(SUM(Y197:Y204),"0")</f>
        <v>329.40000000000003</v>
      </c>
      <c r="Z206" s="37"/>
      <c r="AA206" s="380"/>
      <c r="AB206" s="380"/>
      <c r="AC206" s="380"/>
    </row>
    <row r="207" spans="1:68" ht="14.25" customHeight="1" x14ac:dyDescent="0.25">
      <c r="A207" s="393" t="s">
        <v>71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87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97">
        <v>4680115881594</v>
      </c>
      <c r="E208" s="398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97">
        <v>4680115880962</v>
      </c>
      <c r="E209" s="398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7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9"/>
      <c r="R209" s="389"/>
      <c r="S209" s="389"/>
      <c r="T209" s="390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97">
        <v>4680115881617</v>
      </c>
      <c r="E210" s="398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9"/>
      <c r="R210" s="389"/>
      <c r="S210" s="389"/>
      <c r="T210" s="390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97">
        <v>4680115880573</v>
      </c>
      <c r="E211" s="398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7">
        <v>100</v>
      </c>
      <c r="Y211" s="378">
        <f t="shared" si="36"/>
        <v>104.39999999999999</v>
      </c>
      <c r="Z211" s="36">
        <f>IFERROR(IF(Y211=0,"",ROUNDUP(Y211/H211,0)*0.02175),"")</f>
        <v>0.26100000000000001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106.48275862068967</v>
      </c>
      <c r="BN211" s="64">
        <f t="shared" si="38"/>
        <v>111.16799999999999</v>
      </c>
      <c r="BO211" s="64">
        <f t="shared" si="39"/>
        <v>0.20525451559934318</v>
      </c>
      <c r="BP211" s="64">
        <f t="shared" si="40"/>
        <v>0.21428571428571427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97">
        <v>4680115882195</v>
      </c>
      <c r="E212" s="398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7">
        <v>240</v>
      </c>
      <c r="Y212" s="378">
        <f t="shared" si="36"/>
        <v>240</v>
      </c>
      <c r="Z212" s="36">
        <f t="shared" ref="Z212:Z218" si="41">IFERROR(IF(Y212=0,"",ROUNDUP(Y212/H212,0)*0.00753),"")</f>
        <v>0.753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269</v>
      </c>
      <c r="BN212" s="64">
        <f t="shared" si="38"/>
        <v>269</v>
      </c>
      <c r="BO212" s="64">
        <f t="shared" si="39"/>
        <v>0.64102564102564097</v>
      </c>
      <c r="BP212" s="64">
        <f t="shared" si="40"/>
        <v>0.64102564102564097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97">
        <v>4680115882607</v>
      </c>
      <c r="E213" s="398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97">
        <v>4680115880092</v>
      </c>
      <c r="E214" s="398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4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7">
        <v>160</v>
      </c>
      <c r="Y214" s="378">
        <f t="shared" si="36"/>
        <v>160.79999999999998</v>
      </c>
      <c r="Z214" s="36">
        <f t="shared" si="41"/>
        <v>0.50451000000000001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178.13333333333335</v>
      </c>
      <c r="BN214" s="64">
        <f t="shared" si="38"/>
        <v>179.024</v>
      </c>
      <c r="BO214" s="64">
        <f t="shared" si="39"/>
        <v>0.42735042735042739</v>
      </c>
      <c r="BP214" s="64">
        <f t="shared" si="40"/>
        <v>0.42948717948717946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97">
        <v>4680115880221</v>
      </c>
      <c r="E215" s="398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97">
        <v>4680115882942</v>
      </c>
      <c r="E216" s="398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6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97">
        <v>4680115880504</v>
      </c>
      <c r="E217" s="398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9"/>
      <c r="R217" s="389"/>
      <c r="S217" s="389"/>
      <c r="T217" s="390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97">
        <v>4680115882164</v>
      </c>
      <c r="E218" s="398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9"/>
      <c r="R218" s="389"/>
      <c r="S218" s="389"/>
      <c r="T218" s="390"/>
      <c r="U218" s="34"/>
      <c r="V218" s="34"/>
      <c r="W218" s="35" t="s">
        <v>68</v>
      </c>
      <c r="X218" s="377">
        <v>180</v>
      </c>
      <c r="Y218" s="378">
        <f t="shared" si="36"/>
        <v>180</v>
      </c>
      <c r="Z218" s="36">
        <f t="shared" si="41"/>
        <v>0.56474999999999997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200.85</v>
      </c>
      <c r="BN218" s="64">
        <f t="shared" si="38"/>
        <v>200.85</v>
      </c>
      <c r="BO218" s="64">
        <f t="shared" si="39"/>
        <v>0.48076923076923073</v>
      </c>
      <c r="BP218" s="64">
        <f t="shared" si="40"/>
        <v>0.48076923076923073</v>
      </c>
    </row>
    <row r="219" spans="1:68" x14ac:dyDescent="0.2">
      <c r="A219" s="395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96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253.16091954022988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254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2.0832600000000001</v>
      </c>
      <c r="AA219" s="380"/>
      <c r="AB219" s="380"/>
      <c r="AC219" s="380"/>
    </row>
    <row r="220" spans="1:68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96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680</v>
      </c>
      <c r="Y220" s="379">
        <f>IFERROR(SUM(Y208:Y218),"0")</f>
        <v>685.19999999999993</v>
      </c>
      <c r="Z220" s="37"/>
      <c r="AA220" s="380"/>
      <c r="AB220" s="380"/>
      <c r="AC220" s="380"/>
    </row>
    <row r="221" spans="1:68" ht="14.25" customHeight="1" x14ac:dyDescent="0.25">
      <c r="A221" s="393" t="s">
        <v>170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87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97">
        <v>4680115882874</v>
      </c>
      <c r="E222" s="398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5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97">
        <v>4680115882874</v>
      </c>
      <c r="E223" s="398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7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97">
        <v>4680115884434</v>
      </c>
      <c r="E224" s="398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6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97">
        <v>4680115880818</v>
      </c>
      <c r="E225" s="398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7">
        <v>20</v>
      </c>
      <c r="Y225" s="378">
        <f>IFERROR(IF(X225="",0,CEILING((X225/$H225),1)*$H225),"")</f>
        <v>21.599999999999998</v>
      </c>
      <c r="Z225" s="36">
        <f>IFERROR(IF(Y225=0,"",ROUNDUP(Y225/H225,0)*0.00753),"")</f>
        <v>6.7769999999999997E-2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22.266666666666669</v>
      </c>
      <c r="BN225" s="64">
        <f>IFERROR(Y225*I225/H225,"0")</f>
        <v>24.047999999999998</v>
      </c>
      <c r="BO225" s="64">
        <f>IFERROR(1/J225*(X225/H225),"0")</f>
        <v>5.3418803418803423E-2</v>
      </c>
      <c r="BP225" s="64">
        <f>IFERROR(1/J225*(Y225/H225),"0")</f>
        <v>5.7692307692307689E-2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97">
        <v>4680115880801</v>
      </c>
      <c r="E226" s="398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395"/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96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8.3333333333333339</v>
      </c>
      <c r="Y227" s="379">
        <f>IFERROR(Y222/H222,"0")+IFERROR(Y223/H223,"0")+IFERROR(Y224/H224,"0")+IFERROR(Y225/H225,"0")+IFERROR(Y226/H226,"0")</f>
        <v>9</v>
      </c>
      <c r="Z227" s="379">
        <f>IFERROR(IF(Z222="",0,Z222),"0")+IFERROR(IF(Z223="",0,Z223),"0")+IFERROR(IF(Z224="",0,Z224),"0")+IFERROR(IF(Z225="",0,Z225),"0")+IFERROR(IF(Z226="",0,Z226),"0")</f>
        <v>6.7769999999999997E-2</v>
      </c>
      <c r="AA227" s="380"/>
      <c r="AB227" s="380"/>
      <c r="AC227" s="380"/>
    </row>
    <row r="228" spans="1:68" x14ac:dyDescent="0.2">
      <c r="A228" s="387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96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20</v>
      </c>
      <c r="Y228" s="379">
        <f>IFERROR(SUM(Y222:Y226),"0")</f>
        <v>21.599999999999998</v>
      </c>
      <c r="Z228" s="37"/>
      <c r="AA228" s="380"/>
      <c r="AB228" s="380"/>
      <c r="AC228" s="380"/>
    </row>
    <row r="229" spans="1:68" ht="16.5" customHeight="1" x14ac:dyDescent="0.25">
      <c r="A229" s="391" t="s">
        <v>327</v>
      </c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  <c r="U229" s="387"/>
      <c r="V229" s="387"/>
      <c r="W229" s="387"/>
      <c r="X229" s="387"/>
      <c r="Y229" s="387"/>
      <c r="Z229" s="387"/>
      <c r="AA229" s="372"/>
      <c r="AB229" s="372"/>
      <c r="AC229" s="372"/>
    </row>
    <row r="230" spans="1:68" ht="14.25" customHeight="1" x14ac:dyDescent="0.25">
      <c r="A230" s="393" t="s">
        <v>109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97">
        <v>4680115884274</v>
      </c>
      <c r="E231" s="398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7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9"/>
      <c r="R231" s="389"/>
      <c r="S231" s="389"/>
      <c r="T231" s="390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97">
        <v>4680115884274</v>
      </c>
      <c r="E232" s="398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97">
        <v>4680115884298</v>
      </c>
      <c r="E233" s="398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97">
        <v>4680115884250</v>
      </c>
      <c r="E234" s="398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7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97">
        <v>4680115884250</v>
      </c>
      <c r="E235" s="398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97">
        <v>4680115884281</v>
      </c>
      <c r="E236" s="398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7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97">
        <v>4680115884199</v>
      </c>
      <c r="E237" s="398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7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97">
        <v>4680115884267</v>
      </c>
      <c r="E238" s="398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395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6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87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96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391" t="s">
        <v>342</v>
      </c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  <c r="U241" s="387"/>
      <c r="V241" s="387"/>
      <c r="W241" s="387"/>
      <c r="X241" s="387"/>
      <c r="Y241" s="387"/>
      <c r="Z241" s="387"/>
      <c r="AA241" s="372"/>
      <c r="AB241" s="372"/>
      <c r="AC241" s="372"/>
    </row>
    <row r="242" spans="1:68" ht="14.25" customHeight="1" x14ac:dyDescent="0.25">
      <c r="A242" s="393" t="s">
        <v>109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97">
        <v>4680115884137</v>
      </c>
      <c r="E243" s="398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4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97">
        <v>4680115884137</v>
      </c>
      <c r="E244" s="398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7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7">
        <v>50</v>
      </c>
      <c r="Y244" s="378">
        <f t="shared" si="47"/>
        <v>58</v>
      </c>
      <c r="Z244" s="36">
        <f>IFERROR(IF(Y244=0,"",ROUNDUP(Y244/H244,0)*0.02175),"")</f>
        <v>0.10874999999999999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52.068965517241381</v>
      </c>
      <c r="BN244" s="64">
        <f t="shared" si="49"/>
        <v>60.4</v>
      </c>
      <c r="BO244" s="64">
        <f t="shared" si="50"/>
        <v>7.6970443349753698E-2</v>
      </c>
      <c r="BP244" s="64">
        <f t="shared" si="51"/>
        <v>8.9285714285714274E-2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97">
        <v>4680115884236</v>
      </c>
      <c r="E245" s="398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97">
        <v>4680115884175</v>
      </c>
      <c r="E246" s="398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97">
        <v>4680115884144</v>
      </c>
      <c r="E247" s="398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97">
        <v>4680115885288</v>
      </c>
      <c r="E248" s="398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97">
        <v>4680115884182</v>
      </c>
      <c r="E249" s="398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97">
        <v>4680115884205</v>
      </c>
      <c r="E250" s="398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9"/>
      <c r="R250" s="389"/>
      <c r="S250" s="389"/>
      <c r="T250" s="390"/>
      <c r="U250" s="34"/>
      <c r="V250" s="34"/>
      <c r="W250" s="35" t="s">
        <v>68</v>
      </c>
      <c r="X250" s="377">
        <v>32</v>
      </c>
      <c r="Y250" s="378">
        <f t="shared" si="47"/>
        <v>32</v>
      </c>
      <c r="Z250" s="36">
        <f>IFERROR(IF(Y250=0,"",ROUNDUP(Y250/H250,0)*0.00937),"")</f>
        <v>7.4959999999999999E-2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33.92</v>
      </c>
      <c r="BN250" s="64">
        <f t="shared" si="49"/>
        <v>33.92</v>
      </c>
      <c r="BO250" s="64">
        <f t="shared" si="50"/>
        <v>6.6666666666666666E-2</v>
      </c>
      <c r="BP250" s="64">
        <f t="shared" si="51"/>
        <v>6.6666666666666666E-2</v>
      </c>
    </row>
    <row r="251" spans="1:68" x14ac:dyDescent="0.2">
      <c r="A251" s="395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6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12.310344827586206</v>
      </c>
      <c r="Y251" s="379">
        <f>IFERROR(Y243/H243,"0")+IFERROR(Y244/H244,"0")+IFERROR(Y245/H245,"0")+IFERROR(Y246/H246,"0")+IFERROR(Y247/H247,"0")+IFERROR(Y248/H248,"0")+IFERROR(Y249/H249,"0")+IFERROR(Y250/H250,"0")</f>
        <v>13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0.18370999999999998</v>
      </c>
      <c r="AA251" s="380"/>
      <c r="AB251" s="380"/>
      <c r="AC251" s="380"/>
    </row>
    <row r="252" spans="1:68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96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82</v>
      </c>
      <c r="Y252" s="379">
        <f>IFERROR(SUM(Y243:Y250),"0")</f>
        <v>90</v>
      </c>
      <c r="Z252" s="37"/>
      <c r="AA252" s="380"/>
      <c r="AB252" s="380"/>
      <c r="AC252" s="380"/>
    </row>
    <row r="253" spans="1:68" ht="16.5" customHeight="1" x14ac:dyDescent="0.25">
      <c r="A253" s="391" t="s">
        <v>358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87"/>
      <c r="AA253" s="372"/>
      <c r="AB253" s="372"/>
      <c r="AC253" s="372"/>
    </row>
    <row r="254" spans="1:68" ht="14.25" customHeight="1" x14ac:dyDescent="0.25">
      <c r="A254" s="393" t="s">
        <v>109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87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97">
        <v>4680115885837</v>
      </c>
      <c r="E255" s="398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97">
        <v>4680115885806</v>
      </c>
      <c r="E256" s="398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6" t="s">
        <v>363</v>
      </c>
      <c r="Q256" s="389"/>
      <c r="R256" s="389"/>
      <c r="S256" s="389"/>
      <c r="T256" s="390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97">
        <v>4680115885806</v>
      </c>
      <c r="E257" s="398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97">
        <v>4680115885851</v>
      </c>
      <c r="E258" s="398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97">
        <v>4680115885844</v>
      </c>
      <c r="E259" s="398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97">
        <v>4680115885820</v>
      </c>
      <c r="E260" s="398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395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96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6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391" t="s">
        <v>371</v>
      </c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  <c r="U263" s="387"/>
      <c r="V263" s="387"/>
      <c r="W263" s="387"/>
      <c r="X263" s="387"/>
      <c r="Y263" s="387"/>
      <c r="Z263" s="387"/>
      <c r="AA263" s="372"/>
      <c r="AB263" s="372"/>
      <c r="AC263" s="372"/>
    </row>
    <row r="264" spans="1:68" ht="14.25" customHeight="1" x14ac:dyDescent="0.25">
      <c r="A264" s="393" t="s">
        <v>109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87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97">
        <v>4680115885707</v>
      </c>
      <c r="E265" s="398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7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9"/>
      <c r="R265" s="389"/>
      <c r="S265" s="389"/>
      <c r="T265" s="390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395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96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87"/>
      <c r="B267" s="387"/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96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391" t="s">
        <v>374</v>
      </c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  <c r="U268" s="387"/>
      <c r="V268" s="387"/>
      <c r="W268" s="387"/>
      <c r="X268" s="387"/>
      <c r="Y268" s="387"/>
      <c r="Z268" s="387"/>
      <c r="AA268" s="372"/>
      <c r="AB268" s="372"/>
      <c r="AC268" s="372"/>
    </row>
    <row r="269" spans="1:68" ht="14.25" customHeight="1" x14ac:dyDescent="0.25">
      <c r="A269" s="393" t="s">
        <v>109</v>
      </c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  <c r="U269" s="387"/>
      <c r="V269" s="387"/>
      <c r="W269" s="387"/>
      <c r="X269" s="387"/>
      <c r="Y269" s="387"/>
      <c r="Z269" s="387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97">
        <v>4607091383423</v>
      </c>
      <c r="E270" s="398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9"/>
      <c r="R270" s="389"/>
      <c r="S270" s="389"/>
      <c r="T270" s="390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97">
        <v>4680115885691</v>
      </c>
      <c r="E271" s="398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7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9"/>
      <c r="R271" s="389"/>
      <c r="S271" s="389"/>
      <c r="T271" s="390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97">
        <v>4680115885660</v>
      </c>
      <c r="E272" s="398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6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9"/>
      <c r="R272" s="389"/>
      <c r="S272" s="389"/>
      <c r="T272" s="390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5"/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96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87"/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96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391" t="s">
        <v>381</v>
      </c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  <c r="U275" s="387"/>
      <c r="V275" s="387"/>
      <c r="W275" s="387"/>
      <c r="X275" s="387"/>
      <c r="Y275" s="387"/>
      <c r="Z275" s="387"/>
      <c r="AA275" s="372"/>
      <c r="AB275" s="372"/>
      <c r="AC275" s="372"/>
    </row>
    <row r="276" spans="1:68" ht="14.25" customHeight="1" x14ac:dyDescent="0.25">
      <c r="A276" s="393" t="s">
        <v>71</v>
      </c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97">
        <v>4680115881556</v>
      </c>
      <c r="E277" s="398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9"/>
      <c r="R277" s="389"/>
      <c r="S277" s="389"/>
      <c r="T277" s="390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97">
        <v>4680115881037</v>
      </c>
      <c r="E278" s="398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4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9"/>
      <c r="R278" s="389"/>
      <c r="S278" s="389"/>
      <c r="T278" s="390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97">
        <v>4680115881228</v>
      </c>
      <c r="E279" s="398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5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9"/>
      <c r="R279" s="389"/>
      <c r="S279" s="389"/>
      <c r="T279" s="390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97">
        <v>4680115881211</v>
      </c>
      <c r="E280" s="398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7">
        <v>120</v>
      </c>
      <c r="Y280" s="378">
        <f>IFERROR(IF(X280="",0,CEILING((X280/$H280),1)*$H280),"")</f>
        <v>120</v>
      </c>
      <c r="Z280" s="36">
        <f>IFERROR(IF(Y280=0,"",ROUNDUP(Y280/H280,0)*0.00753),"")</f>
        <v>0.3765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130</v>
      </c>
      <c r="BN280" s="64">
        <f>IFERROR(Y280*I280/H280,"0")</f>
        <v>130</v>
      </c>
      <c r="BO280" s="64">
        <f>IFERROR(1/J280*(X280/H280),"0")</f>
        <v>0.32051282051282048</v>
      </c>
      <c r="BP280" s="64">
        <f>IFERROR(1/J280*(Y280/H280),"0")</f>
        <v>0.32051282051282048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97">
        <v>4680115881020</v>
      </c>
      <c r="E281" s="398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6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9"/>
      <c r="R281" s="389"/>
      <c r="S281" s="389"/>
      <c r="T281" s="390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5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96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50</v>
      </c>
      <c r="Y282" s="379">
        <f>IFERROR(Y277/H277,"0")+IFERROR(Y278/H278,"0")+IFERROR(Y279/H279,"0")+IFERROR(Y280/H280,"0")+IFERROR(Y281/H281,"0")</f>
        <v>50</v>
      </c>
      <c r="Z282" s="379">
        <f>IFERROR(IF(Z277="",0,Z277),"0")+IFERROR(IF(Z278="",0,Z278),"0")+IFERROR(IF(Z279="",0,Z279),"0")+IFERROR(IF(Z280="",0,Z280),"0")+IFERROR(IF(Z281="",0,Z281),"0")</f>
        <v>0.3765</v>
      </c>
      <c r="AA282" s="380"/>
      <c r="AB282" s="380"/>
      <c r="AC282" s="380"/>
    </row>
    <row r="283" spans="1:68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6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120</v>
      </c>
      <c r="Y283" s="379">
        <f>IFERROR(SUM(Y277:Y281),"0")</f>
        <v>120</v>
      </c>
      <c r="Z283" s="37"/>
      <c r="AA283" s="380"/>
      <c r="AB283" s="380"/>
      <c r="AC283" s="380"/>
    </row>
    <row r="284" spans="1:68" ht="16.5" customHeight="1" x14ac:dyDescent="0.25">
      <c r="A284" s="391" t="s">
        <v>392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87"/>
      <c r="AA284" s="372"/>
      <c r="AB284" s="372"/>
      <c r="AC284" s="372"/>
    </row>
    <row r="285" spans="1:68" ht="14.25" customHeight="1" x14ac:dyDescent="0.25">
      <c r="A285" s="393" t="s">
        <v>71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87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97">
        <v>4680115884618</v>
      </c>
      <c r="E286" s="398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6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395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96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96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391" t="s">
        <v>395</v>
      </c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72"/>
      <c r="AB289" s="372"/>
      <c r="AC289" s="372"/>
    </row>
    <row r="290" spans="1:68" ht="14.25" customHeight="1" x14ac:dyDescent="0.25">
      <c r="A290" s="393" t="s">
        <v>109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87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97">
        <v>4680115882973</v>
      </c>
      <c r="E291" s="398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42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9"/>
      <c r="R291" s="389"/>
      <c r="S291" s="389"/>
      <c r="T291" s="390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5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6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6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3" t="s">
        <v>63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  <c r="X294" s="387"/>
      <c r="Y294" s="387"/>
      <c r="Z294" s="387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97">
        <v>4607091389845</v>
      </c>
      <c r="E295" s="398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55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9"/>
      <c r="R295" s="389"/>
      <c r="S295" s="389"/>
      <c r="T295" s="390"/>
      <c r="U295" s="34"/>
      <c r="V295" s="34"/>
      <c r="W295" s="35" t="s">
        <v>68</v>
      </c>
      <c r="X295" s="377">
        <v>35</v>
      </c>
      <c r="Y295" s="378">
        <f>IFERROR(IF(X295="",0,CEILING((X295/$H295),1)*$H295),"")</f>
        <v>35.700000000000003</v>
      </c>
      <c r="Z295" s="36">
        <f>IFERROR(IF(Y295=0,"",ROUNDUP(Y295/H295,0)*0.00502),"")</f>
        <v>8.5339999999999999E-2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36.666666666666664</v>
      </c>
      <c r="BN295" s="64">
        <f>IFERROR(Y295*I295/H295,"0")</f>
        <v>37.4</v>
      </c>
      <c r="BO295" s="64">
        <f>IFERROR(1/J295*(X295/H295),"0")</f>
        <v>7.1225071225071226E-2</v>
      </c>
      <c r="BP295" s="64">
        <f>IFERROR(1/J295*(Y295/H295),"0")</f>
        <v>7.2649572649572655E-2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97">
        <v>4680115882881</v>
      </c>
      <c r="E296" s="398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5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6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16.666666666666664</v>
      </c>
      <c r="Y297" s="379">
        <f>IFERROR(Y295/H295,"0")+IFERROR(Y296/H296,"0")</f>
        <v>17</v>
      </c>
      <c r="Z297" s="379">
        <f>IFERROR(IF(Z295="",0,Z295),"0")+IFERROR(IF(Z296="",0,Z296),"0")</f>
        <v>8.5339999999999999E-2</v>
      </c>
      <c r="AA297" s="380"/>
      <c r="AB297" s="380"/>
      <c r="AC297" s="380"/>
    </row>
    <row r="298" spans="1:68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6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35</v>
      </c>
      <c r="Y298" s="379">
        <f>IFERROR(SUM(Y295:Y296),"0")</f>
        <v>35.700000000000003</v>
      </c>
      <c r="Z298" s="37"/>
      <c r="AA298" s="380"/>
      <c r="AB298" s="380"/>
      <c r="AC298" s="380"/>
    </row>
    <row r="299" spans="1:68" ht="16.5" customHeight="1" x14ac:dyDescent="0.25">
      <c r="A299" s="391" t="s">
        <v>402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87"/>
      <c r="AA299" s="372"/>
      <c r="AB299" s="372"/>
      <c r="AC299" s="372"/>
    </row>
    <row r="300" spans="1:68" ht="14.25" customHeight="1" x14ac:dyDescent="0.25">
      <c r="A300" s="393" t="s">
        <v>109</v>
      </c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  <c r="U300" s="387"/>
      <c r="V300" s="387"/>
      <c r="W300" s="387"/>
      <c r="X300" s="387"/>
      <c r="Y300" s="387"/>
      <c r="Z300" s="387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97">
        <v>4680115885615</v>
      </c>
      <c r="E301" s="398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5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97">
        <v>4680115885646</v>
      </c>
      <c r="E302" s="398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9"/>
      <c r="R302" s="389"/>
      <c r="S302" s="389"/>
      <c r="T302" s="390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97">
        <v>4680115885554</v>
      </c>
      <c r="E303" s="398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646" t="s">
        <v>409</v>
      </c>
      <c r="Q303" s="389"/>
      <c r="R303" s="389"/>
      <c r="S303" s="389"/>
      <c r="T303" s="390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97">
        <v>4680115885554</v>
      </c>
      <c r="E304" s="398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9"/>
      <c r="R304" s="389"/>
      <c r="S304" s="389"/>
      <c r="T304" s="390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97">
        <v>4680115885622</v>
      </c>
      <c r="E305" s="398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9"/>
      <c r="R305" s="389"/>
      <c r="S305" s="389"/>
      <c r="T305" s="390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97">
        <v>4680115881938</v>
      </c>
      <c r="E306" s="398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97">
        <v>4607091387346</v>
      </c>
      <c r="E307" s="398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9"/>
      <c r="R307" s="389"/>
      <c r="S307" s="389"/>
      <c r="T307" s="390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97">
        <v>4680115885608</v>
      </c>
      <c r="E308" s="398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6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9"/>
      <c r="R308" s="389"/>
      <c r="S308" s="389"/>
      <c r="T308" s="390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395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96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96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3" t="s">
        <v>63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87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97">
        <v>4607091387193</v>
      </c>
      <c r="E312" s="398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9"/>
      <c r="R312" s="389"/>
      <c r="S312" s="389"/>
      <c r="T312" s="390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97">
        <v>4607091387230</v>
      </c>
      <c r="E313" s="398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9"/>
      <c r="R313" s="389"/>
      <c r="S313" s="389"/>
      <c r="T313" s="390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97">
        <v>4607091387292</v>
      </c>
      <c r="E314" s="398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97">
        <v>4607091387285</v>
      </c>
      <c r="E315" s="398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9"/>
      <c r="R315" s="389"/>
      <c r="S315" s="389"/>
      <c r="T315" s="390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395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96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96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3" t="s">
        <v>71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87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97">
        <v>4607091387766</v>
      </c>
      <c r="E319" s="398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4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9"/>
      <c r="R319" s="389"/>
      <c r="S319" s="389"/>
      <c r="T319" s="390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97">
        <v>4607091387957</v>
      </c>
      <c r="E320" s="398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97">
        <v>4607091387964</v>
      </c>
      <c r="E321" s="398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97">
        <v>4680115884588</v>
      </c>
      <c r="E322" s="398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9"/>
      <c r="R322" s="389"/>
      <c r="S322" s="389"/>
      <c r="T322" s="390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97">
        <v>4607091387537</v>
      </c>
      <c r="E323" s="398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4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97">
        <v>4607091387513</v>
      </c>
      <c r="E324" s="398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395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6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6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3" t="s">
        <v>170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87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97">
        <v>4607091380880</v>
      </c>
      <c r="E328" s="398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75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77">
        <v>40</v>
      </c>
      <c r="Y328" s="378">
        <f>IFERROR(IF(X328="",0,CEILING((X328/$H328),1)*$H328),"")</f>
        <v>42</v>
      </c>
      <c r="Z328" s="36">
        <f>IFERROR(IF(Y328=0,"",ROUNDUP(Y328/H328,0)*0.02175),"")</f>
        <v>0.10874999999999999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42.685714285714283</v>
      </c>
      <c r="BN328" s="64">
        <f>IFERROR(Y328*I328/H328,"0")</f>
        <v>44.82</v>
      </c>
      <c r="BO328" s="64">
        <f>IFERROR(1/J328*(X328/H328),"0")</f>
        <v>8.5034013605442174E-2</v>
      </c>
      <c r="BP328" s="64">
        <f>IFERROR(1/J328*(Y328/H328),"0")</f>
        <v>8.9285714285714274E-2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97">
        <v>4607091384482</v>
      </c>
      <c r="E329" s="398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7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7">
        <v>250</v>
      </c>
      <c r="Y329" s="378">
        <f>IFERROR(IF(X329="",0,CEILING((X329/$H329),1)*$H329),"")</f>
        <v>257.39999999999998</v>
      </c>
      <c r="Z329" s="36">
        <f>IFERROR(IF(Y329=0,"",ROUNDUP(Y329/H329,0)*0.02175),"")</f>
        <v>0.71775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268.07692307692309</v>
      </c>
      <c r="BN329" s="64">
        <f>IFERROR(Y329*I329/H329,"0")</f>
        <v>276.012</v>
      </c>
      <c r="BO329" s="64">
        <f>IFERROR(1/J329*(X329/H329),"0")</f>
        <v>0.57234432234432231</v>
      </c>
      <c r="BP329" s="64">
        <f>IFERROR(1/J329*(Y329/H329),"0")</f>
        <v>0.5892857142857143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97">
        <v>4607091380897</v>
      </c>
      <c r="E330" s="398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7">
        <v>50</v>
      </c>
      <c r="Y330" s="378">
        <f>IFERROR(IF(X330="",0,CEILING((X330/$H330),1)*$H330),"")</f>
        <v>50.400000000000006</v>
      </c>
      <c r="Z330" s="36">
        <f>IFERROR(IF(Y330=0,"",ROUNDUP(Y330/H330,0)*0.02175),"")</f>
        <v>0.1305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53.357142857142861</v>
      </c>
      <c r="BN330" s="64">
        <f>IFERROR(Y330*I330/H330,"0")</f>
        <v>53.784000000000006</v>
      </c>
      <c r="BO330" s="64">
        <f>IFERROR(1/J330*(X330/H330),"0")</f>
        <v>0.10629251700680271</v>
      </c>
      <c r="BP330" s="64">
        <f>IFERROR(1/J330*(Y330/H330),"0")</f>
        <v>0.10714285714285714</v>
      </c>
    </row>
    <row r="331" spans="1:68" x14ac:dyDescent="0.2">
      <c r="A331" s="395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96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42.765567765567766</v>
      </c>
      <c r="Y331" s="379">
        <f>IFERROR(Y328/H328,"0")+IFERROR(Y329/H329,"0")+IFERROR(Y330/H330,"0")</f>
        <v>44</v>
      </c>
      <c r="Z331" s="379">
        <f>IFERROR(IF(Z328="",0,Z328),"0")+IFERROR(IF(Z329="",0,Z329),"0")+IFERROR(IF(Z330="",0,Z330),"0")</f>
        <v>0.95700000000000007</v>
      </c>
      <c r="AA331" s="380"/>
      <c r="AB331" s="380"/>
      <c r="AC331" s="380"/>
    </row>
    <row r="332" spans="1:68" x14ac:dyDescent="0.2">
      <c r="A332" s="387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96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340</v>
      </c>
      <c r="Y332" s="379">
        <f>IFERROR(SUM(Y328:Y330),"0")</f>
        <v>349.79999999999995</v>
      </c>
      <c r="Z332" s="37"/>
      <c r="AA332" s="380"/>
      <c r="AB332" s="380"/>
      <c r="AC332" s="380"/>
    </row>
    <row r="333" spans="1:68" ht="14.25" customHeight="1" x14ac:dyDescent="0.25">
      <c r="A333" s="393" t="s">
        <v>95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387"/>
      <c r="Z333" s="387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97">
        <v>4607091388374</v>
      </c>
      <c r="E334" s="398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724" t="s">
        <v>447</v>
      </c>
      <c r="Q334" s="389"/>
      <c r="R334" s="389"/>
      <c r="S334" s="389"/>
      <c r="T334" s="390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97">
        <v>4607091388381</v>
      </c>
      <c r="E335" s="398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536" t="s">
        <v>450</v>
      </c>
      <c r="Q335" s="389"/>
      <c r="R335" s="389"/>
      <c r="S335" s="389"/>
      <c r="T335" s="390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97">
        <v>4607091383102</v>
      </c>
      <c r="E336" s="398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4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97">
        <v>4607091388404</v>
      </c>
      <c r="E337" s="398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9"/>
      <c r="R337" s="389"/>
      <c r="S337" s="389"/>
      <c r="T337" s="390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395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9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9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3" t="s">
        <v>455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87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97">
        <v>4680115881808</v>
      </c>
      <c r="E341" s="398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9"/>
      <c r="R341" s="389"/>
      <c r="S341" s="389"/>
      <c r="T341" s="390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97">
        <v>4680115881822</v>
      </c>
      <c r="E342" s="398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4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9"/>
      <c r="R342" s="389"/>
      <c r="S342" s="389"/>
      <c r="T342" s="390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97">
        <v>4680115880016</v>
      </c>
      <c r="E343" s="398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5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9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9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391" t="s">
        <v>464</v>
      </c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  <c r="U346" s="387"/>
      <c r="V346" s="387"/>
      <c r="W346" s="387"/>
      <c r="X346" s="387"/>
      <c r="Y346" s="387"/>
      <c r="Z346" s="387"/>
      <c r="AA346" s="372"/>
      <c r="AB346" s="372"/>
      <c r="AC346" s="372"/>
    </row>
    <row r="347" spans="1:68" ht="14.25" customHeight="1" x14ac:dyDescent="0.25">
      <c r="A347" s="393" t="s">
        <v>63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87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97">
        <v>4607091383836</v>
      </c>
      <c r="E348" s="398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9"/>
      <c r="R348" s="389"/>
      <c r="S348" s="389"/>
      <c r="T348" s="390"/>
      <c r="U348" s="34"/>
      <c r="V348" s="34"/>
      <c r="W348" s="35" t="s">
        <v>68</v>
      </c>
      <c r="X348" s="377">
        <v>15</v>
      </c>
      <c r="Y348" s="378">
        <f>IFERROR(IF(X348="",0,CEILING((X348/$H348),1)*$H348),"")</f>
        <v>16.2</v>
      </c>
      <c r="Z348" s="36">
        <f>IFERROR(IF(Y348=0,"",ROUNDUP(Y348/H348,0)*0.00753),"")</f>
        <v>6.7769999999999997E-2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17.066666666666666</v>
      </c>
      <c r="BN348" s="64">
        <f>IFERROR(Y348*I348/H348,"0")</f>
        <v>18.431999999999999</v>
      </c>
      <c r="BO348" s="64">
        <f>IFERROR(1/J348*(X348/H348),"0")</f>
        <v>5.3418803418803423E-2</v>
      </c>
      <c r="BP348" s="64">
        <f>IFERROR(1/J348*(Y348/H348),"0")</f>
        <v>5.7692307692307689E-2</v>
      </c>
    </row>
    <row r="349" spans="1:68" x14ac:dyDescent="0.2">
      <c r="A349" s="395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96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8.3333333333333339</v>
      </c>
      <c r="Y349" s="379">
        <f>IFERROR(Y348/H348,"0")</f>
        <v>9</v>
      </c>
      <c r="Z349" s="379">
        <f>IFERROR(IF(Z348="",0,Z348),"0")</f>
        <v>6.7769999999999997E-2</v>
      </c>
      <c r="AA349" s="380"/>
      <c r="AB349" s="380"/>
      <c r="AC349" s="380"/>
    </row>
    <row r="350" spans="1:68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96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15</v>
      </c>
      <c r="Y350" s="379">
        <f>IFERROR(SUM(Y348:Y348),"0")</f>
        <v>16.2</v>
      </c>
      <c r="Z350" s="37"/>
      <c r="AA350" s="380"/>
      <c r="AB350" s="380"/>
      <c r="AC350" s="380"/>
    </row>
    <row r="351" spans="1:68" ht="14.25" customHeight="1" x14ac:dyDescent="0.25">
      <c r="A351" s="393" t="s">
        <v>71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87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97">
        <v>4607091387919</v>
      </c>
      <c r="E352" s="398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6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97">
        <v>4680115883604</v>
      </c>
      <c r="E353" s="398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9"/>
      <c r="R353" s="389"/>
      <c r="S353" s="389"/>
      <c r="T353" s="390"/>
      <c r="U353" s="34"/>
      <c r="V353" s="34"/>
      <c r="W353" s="35" t="s">
        <v>68</v>
      </c>
      <c r="X353" s="377">
        <v>210</v>
      </c>
      <c r="Y353" s="378">
        <f>IFERROR(IF(X353="",0,CEILING((X353/$H353),1)*$H353),"")</f>
        <v>210</v>
      </c>
      <c r="Z353" s="36">
        <f>IFERROR(IF(Y353=0,"",ROUNDUP(Y353/H353,0)*0.00753),"")</f>
        <v>0.753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237.2</v>
      </c>
      <c r="BN353" s="64">
        <f>IFERROR(Y353*I353/H353,"0")</f>
        <v>237.2</v>
      </c>
      <c r="BO353" s="64">
        <f>IFERROR(1/J353*(X353/H353),"0")</f>
        <v>0.64102564102564097</v>
      </c>
      <c r="BP353" s="64">
        <f>IFERROR(1/J353*(Y353/H353),"0")</f>
        <v>0.64102564102564097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97">
        <v>4680115883567</v>
      </c>
      <c r="E354" s="398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9"/>
      <c r="R354" s="389"/>
      <c r="S354" s="389"/>
      <c r="T354" s="390"/>
      <c r="U354" s="34"/>
      <c r="V354" s="34"/>
      <c r="W354" s="35" t="s">
        <v>68</v>
      </c>
      <c r="X354" s="377">
        <v>175</v>
      </c>
      <c r="Y354" s="378">
        <f>IFERROR(IF(X354="",0,CEILING((X354/$H354),1)*$H354),"")</f>
        <v>176.4</v>
      </c>
      <c r="Z354" s="36">
        <f>IFERROR(IF(Y354=0,"",ROUNDUP(Y354/H354,0)*0.00753),"")</f>
        <v>0.63251999999999997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196.66666666666666</v>
      </c>
      <c r="BN354" s="64">
        <f>IFERROR(Y354*I354/H354,"0")</f>
        <v>198.23999999999998</v>
      </c>
      <c r="BO354" s="64">
        <f>IFERROR(1/J354*(X354/H354),"0")</f>
        <v>0.53418803418803418</v>
      </c>
      <c r="BP354" s="64">
        <f>IFERROR(1/J354*(Y354/H354),"0")</f>
        <v>0.53846153846153844</v>
      </c>
    </row>
    <row r="355" spans="1:68" x14ac:dyDescent="0.2">
      <c r="A355" s="395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96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183.33333333333331</v>
      </c>
      <c r="Y355" s="379">
        <f>IFERROR(Y352/H352,"0")+IFERROR(Y353/H353,"0")+IFERROR(Y354/H354,"0")</f>
        <v>184</v>
      </c>
      <c r="Z355" s="379">
        <f>IFERROR(IF(Z352="",0,Z352),"0")+IFERROR(IF(Z353="",0,Z353),"0")+IFERROR(IF(Z354="",0,Z354),"0")</f>
        <v>1.3855200000000001</v>
      </c>
      <c r="AA355" s="380"/>
      <c r="AB355" s="380"/>
      <c r="AC355" s="380"/>
    </row>
    <row r="356" spans="1:68" x14ac:dyDescent="0.2">
      <c r="A356" s="387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96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385</v>
      </c>
      <c r="Y356" s="379">
        <f>IFERROR(SUM(Y352:Y354),"0")</f>
        <v>386.4</v>
      </c>
      <c r="Z356" s="37"/>
      <c r="AA356" s="380"/>
      <c r="AB356" s="380"/>
      <c r="AC356" s="380"/>
    </row>
    <row r="357" spans="1:68" ht="27.75" customHeight="1" x14ac:dyDescent="0.2">
      <c r="A357" s="426" t="s">
        <v>473</v>
      </c>
      <c r="B357" s="427"/>
      <c r="C357" s="427"/>
      <c r="D357" s="427"/>
      <c r="E357" s="427"/>
      <c r="F357" s="427"/>
      <c r="G357" s="427"/>
      <c r="H357" s="427"/>
      <c r="I357" s="427"/>
      <c r="J357" s="427"/>
      <c r="K357" s="427"/>
      <c r="L357" s="427"/>
      <c r="M357" s="427"/>
      <c r="N357" s="427"/>
      <c r="O357" s="427"/>
      <c r="P357" s="427"/>
      <c r="Q357" s="427"/>
      <c r="R357" s="427"/>
      <c r="S357" s="427"/>
      <c r="T357" s="427"/>
      <c r="U357" s="427"/>
      <c r="V357" s="427"/>
      <c r="W357" s="427"/>
      <c r="X357" s="427"/>
      <c r="Y357" s="427"/>
      <c r="Z357" s="427"/>
      <c r="AA357" s="48"/>
      <c r="AB357" s="48"/>
      <c r="AC357" s="48"/>
    </row>
    <row r="358" spans="1:68" ht="16.5" customHeight="1" x14ac:dyDescent="0.25">
      <c r="A358" s="391" t="s">
        <v>474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87"/>
      <c r="AA358" s="372"/>
      <c r="AB358" s="372"/>
      <c r="AC358" s="372"/>
    </row>
    <row r="359" spans="1:68" ht="14.25" customHeight="1" x14ac:dyDescent="0.25">
      <c r="A359" s="393" t="s">
        <v>109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87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97">
        <v>4680115884847</v>
      </c>
      <c r="E360" s="398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4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9"/>
      <c r="R360" s="389"/>
      <c r="S360" s="389"/>
      <c r="T360" s="390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97">
        <v>4680115884847</v>
      </c>
      <c r="E361" s="398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6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9"/>
      <c r="R361" s="389"/>
      <c r="S361" s="389"/>
      <c r="T361" s="390"/>
      <c r="U361" s="34"/>
      <c r="V361" s="34"/>
      <c r="W361" s="35" t="s">
        <v>68</v>
      </c>
      <c r="X361" s="377">
        <v>300</v>
      </c>
      <c r="Y361" s="378">
        <f t="shared" si="67"/>
        <v>300</v>
      </c>
      <c r="Z361" s="36">
        <f>IFERROR(IF(Y361=0,"",ROUNDUP(Y361/H361,0)*0.02175),"")</f>
        <v>0.43499999999999994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309.60000000000002</v>
      </c>
      <c r="BN361" s="64">
        <f t="shared" si="69"/>
        <v>309.60000000000002</v>
      </c>
      <c r="BO361" s="64">
        <f t="shared" si="70"/>
        <v>0.41666666666666663</v>
      </c>
      <c r="BP361" s="64">
        <f t="shared" si="71"/>
        <v>0.41666666666666663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97">
        <v>4680115884854</v>
      </c>
      <c r="E362" s="398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4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9"/>
      <c r="R362" s="389"/>
      <c r="S362" s="389"/>
      <c r="T362" s="390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97">
        <v>4680115884854</v>
      </c>
      <c r="E363" s="398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4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9"/>
      <c r="R363" s="389"/>
      <c r="S363" s="389"/>
      <c r="T363" s="390"/>
      <c r="U363" s="34"/>
      <c r="V363" s="34"/>
      <c r="W363" s="35" t="s">
        <v>68</v>
      </c>
      <c r="X363" s="377">
        <v>900</v>
      </c>
      <c r="Y363" s="378">
        <f t="shared" si="67"/>
        <v>900</v>
      </c>
      <c r="Z363" s="36">
        <f>IFERROR(IF(Y363=0,"",ROUNDUP(Y363/H363,0)*0.02175),"")</f>
        <v>1.3049999999999999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928.8</v>
      </c>
      <c r="BN363" s="64">
        <f t="shared" si="69"/>
        <v>928.8</v>
      </c>
      <c r="BO363" s="64">
        <f t="shared" si="70"/>
        <v>1.25</v>
      </c>
      <c r="BP363" s="64">
        <f t="shared" si="71"/>
        <v>1.25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97">
        <v>4680115884830</v>
      </c>
      <c r="E364" s="398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4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9"/>
      <c r="R364" s="389"/>
      <c r="S364" s="389"/>
      <c r="T364" s="390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97">
        <v>4680115884830</v>
      </c>
      <c r="E365" s="398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4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9"/>
      <c r="R365" s="389"/>
      <c r="S365" s="389"/>
      <c r="T365" s="390"/>
      <c r="U365" s="34"/>
      <c r="V365" s="34"/>
      <c r="W365" s="35" t="s">
        <v>68</v>
      </c>
      <c r="X365" s="377">
        <v>1100</v>
      </c>
      <c r="Y365" s="378">
        <f t="shared" si="67"/>
        <v>1110</v>
      </c>
      <c r="Z365" s="36">
        <f>IFERROR(IF(Y365=0,"",ROUNDUP(Y365/H365,0)*0.02175),"")</f>
        <v>1.6094999999999999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1135.2</v>
      </c>
      <c r="BN365" s="64">
        <f t="shared" si="69"/>
        <v>1145.52</v>
      </c>
      <c r="BO365" s="64">
        <f t="shared" si="70"/>
        <v>1.5277777777777777</v>
      </c>
      <c r="BP365" s="64">
        <f t="shared" si="71"/>
        <v>1.5416666666666665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97">
        <v>4680115882638</v>
      </c>
      <c r="E366" s="398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7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97">
        <v>4680115884922</v>
      </c>
      <c r="E367" s="398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4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97">
        <v>4680115884861</v>
      </c>
      <c r="E368" s="398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4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395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96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153.33333333333331</v>
      </c>
      <c r="Y369" s="379">
        <f>IFERROR(Y360/H360,"0")+IFERROR(Y361/H361,"0")+IFERROR(Y362/H362,"0")+IFERROR(Y363/H363,"0")+IFERROR(Y364/H364,"0")+IFERROR(Y365/H365,"0")+IFERROR(Y366/H366,"0")+IFERROR(Y367/H367,"0")+IFERROR(Y368/H368,"0")</f>
        <v>154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3.3494999999999999</v>
      </c>
      <c r="AA369" s="380"/>
      <c r="AB369" s="380"/>
      <c r="AC369" s="380"/>
    </row>
    <row r="370" spans="1:68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96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2300</v>
      </c>
      <c r="Y370" s="379">
        <f>IFERROR(SUM(Y360:Y368),"0")</f>
        <v>2310</v>
      </c>
      <c r="Z370" s="37"/>
      <c r="AA370" s="380"/>
      <c r="AB370" s="380"/>
      <c r="AC370" s="380"/>
    </row>
    <row r="371" spans="1:68" ht="14.25" customHeight="1" x14ac:dyDescent="0.25">
      <c r="A371" s="393" t="s">
        <v>149</v>
      </c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  <c r="U371" s="387"/>
      <c r="V371" s="387"/>
      <c r="W371" s="387"/>
      <c r="X371" s="387"/>
      <c r="Y371" s="387"/>
      <c r="Z371" s="387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97">
        <v>4607091383980</v>
      </c>
      <c r="E372" s="398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7">
        <v>900</v>
      </c>
      <c r="Y372" s="378">
        <f>IFERROR(IF(X372="",0,CEILING((X372/$H372),1)*$H372),"")</f>
        <v>900</v>
      </c>
      <c r="Z372" s="36">
        <f>IFERROR(IF(Y372=0,"",ROUNDUP(Y372/H372,0)*0.02175),"")</f>
        <v>1.3049999999999999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928.8</v>
      </c>
      <c r="BN372" s="64">
        <f>IFERROR(Y372*I372/H372,"0")</f>
        <v>928.8</v>
      </c>
      <c r="BO372" s="64">
        <f>IFERROR(1/J372*(X372/H372),"0")</f>
        <v>1.25</v>
      </c>
      <c r="BP372" s="64">
        <f>IFERROR(1/J372*(Y372/H372),"0")</f>
        <v>1.25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97">
        <v>4607091384178</v>
      </c>
      <c r="E373" s="398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5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96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60</v>
      </c>
      <c r="Y374" s="379">
        <f>IFERROR(Y372/H372,"0")+IFERROR(Y373/H373,"0")</f>
        <v>60</v>
      </c>
      <c r="Z374" s="379">
        <f>IFERROR(IF(Z372="",0,Z372),"0")+IFERROR(IF(Z373="",0,Z373),"0")</f>
        <v>1.3049999999999999</v>
      </c>
      <c r="AA374" s="380"/>
      <c r="AB374" s="380"/>
      <c r="AC374" s="380"/>
    </row>
    <row r="375" spans="1:68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96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900</v>
      </c>
      <c r="Y375" s="379">
        <f>IFERROR(SUM(Y372:Y373),"0")</f>
        <v>900</v>
      </c>
      <c r="Z375" s="37"/>
      <c r="AA375" s="380"/>
      <c r="AB375" s="380"/>
      <c r="AC375" s="380"/>
    </row>
    <row r="376" spans="1:68" ht="14.25" customHeight="1" x14ac:dyDescent="0.25">
      <c r="A376" s="393" t="s">
        <v>71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87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97">
        <v>4607091383928</v>
      </c>
      <c r="E377" s="398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5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97">
        <v>4607091383928</v>
      </c>
      <c r="E378" s="398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9"/>
      <c r="R378" s="389"/>
      <c r="S378" s="389"/>
      <c r="T378" s="390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97">
        <v>4607091384260</v>
      </c>
      <c r="E379" s="398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7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9"/>
      <c r="R379" s="389"/>
      <c r="S379" s="389"/>
      <c r="T379" s="390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5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96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96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3" t="s">
        <v>170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87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97">
        <v>4607091384673</v>
      </c>
      <c r="E383" s="398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4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9"/>
      <c r="R383" s="389"/>
      <c r="S383" s="389"/>
      <c r="T383" s="390"/>
      <c r="U383" s="34"/>
      <c r="V383" s="34"/>
      <c r="W383" s="35" t="s">
        <v>68</v>
      </c>
      <c r="X383" s="377">
        <v>30</v>
      </c>
      <c r="Y383" s="3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32.169230769230772</v>
      </c>
      <c r="BN383" s="64">
        <f>IFERROR(Y383*I383/H383,"0")</f>
        <v>33.456000000000003</v>
      </c>
      <c r="BO383" s="64">
        <f>IFERROR(1/J383*(X383/H383),"0")</f>
        <v>6.8681318681318673E-2</v>
      </c>
      <c r="BP383" s="64">
        <f>IFERROR(1/J383*(Y383/H383),"0")</f>
        <v>7.1428571428571425E-2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97">
        <v>4607091384673</v>
      </c>
      <c r="E384" s="398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7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395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96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3.8461538461538463</v>
      </c>
      <c r="Y385" s="379">
        <f>IFERROR(Y383/H383,"0")+IFERROR(Y384/H384,"0")</f>
        <v>4</v>
      </c>
      <c r="Z385" s="379">
        <f>IFERROR(IF(Z383="",0,Z383),"0")+IFERROR(IF(Z384="",0,Z384),"0")</f>
        <v>8.6999999999999994E-2</v>
      </c>
      <c r="AA385" s="380"/>
      <c r="AB385" s="380"/>
      <c r="AC385" s="380"/>
    </row>
    <row r="386" spans="1:68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96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30</v>
      </c>
      <c r="Y386" s="379">
        <f>IFERROR(SUM(Y383:Y384),"0")</f>
        <v>31.2</v>
      </c>
      <c r="Z386" s="37"/>
      <c r="AA386" s="380"/>
      <c r="AB386" s="380"/>
      <c r="AC386" s="380"/>
    </row>
    <row r="387" spans="1:68" ht="16.5" customHeight="1" x14ac:dyDescent="0.25">
      <c r="A387" s="391" t="s">
        <v>502</v>
      </c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  <c r="U387" s="387"/>
      <c r="V387" s="387"/>
      <c r="W387" s="387"/>
      <c r="X387" s="387"/>
      <c r="Y387" s="387"/>
      <c r="Z387" s="387"/>
      <c r="AA387" s="372"/>
      <c r="AB387" s="372"/>
      <c r="AC387" s="372"/>
    </row>
    <row r="388" spans="1:68" ht="14.25" customHeight="1" x14ac:dyDescent="0.25">
      <c r="A388" s="393" t="s">
        <v>109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87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97">
        <v>4680115881907</v>
      </c>
      <c r="E389" s="398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767" t="s">
        <v>505</v>
      </c>
      <c r="Q389" s="389"/>
      <c r="R389" s="389"/>
      <c r="S389" s="389"/>
      <c r="T389" s="390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97">
        <v>4680115884892</v>
      </c>
      <c r="E390" s="398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5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9"/>
      <c r="R390" s="389"/>
      <c r="S390" s="389"/>
      <c r="T390" s="390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97">
        <v>4680115884885</v>
      </c>
      <c r="E391" s="398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9"/>
      <c r="R391" s="389"/>
      <c r="S391" s="389"/>
      <c r="T391" s="390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97">
        <v>4680115884908</v>
      </c>
      <c r="E392" s="398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7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5"/>
      <c r="B393" s="387"/>
      <c r="C393" s="387"/>
      <c r="D393" s="387"/>
      <c r="E393" s="387"/>
      <c r="F393" s="387"/>
      <c r="G393" s="387"/>
      <c r="H393" s="387"/>
      <c r="I393" s="387"/>
      <c r="J393" s="387"/>
      <c r="K393" s="387"/>
      <c r="L393" s="387"/>
      <c r="M393" s="387"/>
      <c r="N393" s="387"/>
      <c r="O393" s="39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customHeight="1" x14ac:dyDescent="0.25">
      <c r="A395" s="393" t="s">
        <v>63</v>
      </c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  <c r="U395" s="387"/>
      <c r="V395" s="387"/>
      <c r="W395" s="387"/>
      <c r="X395" s="387"/>
      <c r="Y395" s="387"/>
      <c r="Z395" s="387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97">
        <v>4607091384802</v>
      </c>
      <c r="E396" s="398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5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9"/>
      <c r="R396" s="389"/>
      <c r="S396" s="389"/>
      <c r="T396" s="390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97">
        <v>4607091384826</v>
      </c>
      <c r="E397" s="398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7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9"/>
      <c r="R397" s="389"/>
      <c r="S397" s="389"/>
      <c r="T397" s="390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395"/>
      <c r="B398" s="387"/>
      <c r="C398" s="387"/>
      <c r="D398" s="387"/>
      <c r="E398" s="387"/>
      <c r="F398" s="387"/>
      <c r="G398" s="387"/>
      <c r="H398" s="387"/>
      <c r="I398" s="387"/>
      <c r="J398" s="387"/>
      <c r="K398" s="387"/>
      <c r="L398" s="387"/>
      <c r="M398" s="387"/>
      <c r="N398" s="387"/>
      <c r="O398" s="39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87"/>
      <c r="B399" s="387"/>
      <c r="C399" s="387"/>
      <c r="D399" s="387"/>
      <c r="E399" s="387"/>
      <c r="F399" s="387"/>
      <c r="G399" s="387"/>
      <c r="H399" s="387"/>
      <c r="I399" s="387"/>
      <c r="J399" s="387"/>
      <c r="K399" s="387"/>
      <c r="L399" s="387"/>
      <c r="M399" s="387"/>
      <c r="N399" s="387"/>
      <c r="O399" s="39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3" t="s">
        <v>71</v>
      </c>
      <c r="B400" s="387"/>
      <c r="C400" s="387"/>
      <c r="D400" s="387"/>
      <c r="E400" s="387"/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  <c r="U400" s="387"/>
      <c r="V400" s="387"/>
      <c r="W400" s="387"/>
      <c r="X400" s="387"/>
      <c r="Y400" s="387"/>
      <c r="Z400" s="387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97">
        <v>4607091384246</v>
      </c>
      <c r="E401" s="398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69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7">
        <v>20</v>
      </c>
      <c r="Y401" s="378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97">
        <v>4680115881976</v>
      </c>
      <c r="E402" s="398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9"/>
      <c r="R402" s="389"/>
      <c r="S402" s="389"/>
      <c r="T402" s="390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97">
        <v>4607091384253</v>
      </c>
      <c r="E403" s="398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6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97">
        <v>4607091384253</v>
      </c>
      <c r="E404" s="398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7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9"/>
      <c r="R404" s="389"/>
      <c r="S404" s="389"/>
      <c r="T404" s="390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97">
        <v>4680115881969</v>
      </c>
      <c r="E405" s="398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9"/>
      <c r="R405" s="389"/>
      <c r="S405" s="389"/>
      <c r="T405" s="390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395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9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2.5641025641025643</v>
      </c>
      <c r="Y406" s="379">
        <f>IFERROR(Y401/H401,"0")+IFERROR(Y402/H402,"0")+IFERROR(Y403/H403,"0")+IFERROR(Y404/H404,"0")+IFERROR(Y405/H405,"0")</f>
        <v>3</v>
      </c>
      <c r="Z406" s="379">
        <f>IFERROR(IF(Z401="",0,Z401),"0")+IFERROR(IF(Z402="",0,Z402),"0")+IFERROR(IF(Z403="",0,Z403),"0")+IFERROR(IF(Z404="",0,Z404),"0")+IFERROR(IF(Z405="",0,Z405),"0")</f>
        <v>6.5250000000000002E-2</v>
      </c>
      <c r="AA406" s="380"/>
      <c r="AB406" s="380"/>
      <c r="AC406" s="380"/>
    </row>
    <row r="407" spans="1:68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20</v>
      </c>
      <c r="Y407" s="379">
        <f>IFERROR(SUM(Y401:Y405),"0")</f>
        <v>23.4</v>
      </c>
      <c r="Z407" s="37"/>
      <c r="AA407" s="380"/>
      <c r="AB407" s="380"/>
      <c r="AC407" s="380"/>
    </row>
    <row r="408" spans="1:68" ht="14.25" customHeight="1" x14ac:dyDescent="0.25">
      <c r="A408" s="393" t="s">
        <v>170</v>
      </c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  <c r="U408" s="387"/>
      <c r="V408" s="387"/>
      <c r="W408" s="387"/>
      <c r="X408" s="387"/>
      <c r="Y408" s="387"/>
      <c r="Z408" s="387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97">
        <v>4607091389357</v>
      </c>
      <c r="E409" s="398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9"/>
      <c r="R409" s="389"/>
      <c r="S409" s="389"/>
      <c r="T409" s="390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395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96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7"/>
      <c r="O411" s="396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26" t="s">
        <v>527</v>
      </c>
      <c r="B412" s="427"/>
      <c r="C412" s="427"/>
      <c r="D412" s="427"/>
      <c r="E412" s="427"/>
      <c r="F412" s="427"/>
      <c r="G412" s="427"/>
      <c r="H412" s="427"/>
      <c r="I412" s="427"/>
      <c r="J412" s="427"/>
      <c r="K412" s="427"/>
      <c r="L412" s="427"/>
      <c r="M412" s="427"/>
      <c r="N412" s="427"/>
      <c r="O412" s="427"/>
      <c r="P412" s="427"/>
      <c r="Q412" s="427"/>
      <c r="R412" s="427"/>
      <c r="S412" s="427"/>
      <c r="T412" s="427"/>
      <c r="U412" s="427"/>
      <c r="V412" s="427"/>
      <c r="W412" s="427"/>
      <c r="X412" s="427"/>
      <c r="Y412" s="427"/>
      <c r="Z412" s="427"/>
      <c r="AA412" s="48"/>
      <c r="AB412" s="48"/>
      <c r="AC412" s="48"/>
    </row>
    <row r="413" spans="1:68" ht="16.5" customHeight="1" x14ac:dyDescent="0.25">
      <c r="A413" s="391" t="s">
        <v>528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87"/>
      <c r="AA413" s="372"/>
      <c r="AB413" s="372"/>
      <c r="AC413" s="372"/>
    </row>
    <row r="414" spans="1:68" ht="14.25" customHeight="1" x14ac:dyDescent="0.25">
      <c r="A414" s="393" t="s">
        <v>109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87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97">
        <v>4607091389708</v>
      </c>
      <c r="E415" s="398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9"/>
      <c r="R415" s="389"/>
      <c r="S415" s="389"/>
      <c r="T415" s="390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395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6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87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96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3" t="s">
        <v>63</v>
      </c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  <c r="U418" s="387"/>
      <c r="V418" s="387"/>
      <c r="W418" s="387"/>
      <c r="X418" s="387"/>
      <c r="Y418" s="387"/>
      <c r="Z418" s="387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97">
        <v>4607091389753</v>
      </c>
      <c r="E419" s="398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6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9"/>
      <c r="R419" s="389"/>
      <c r="S419" s="389"/>
      <c r="T419" s="390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97">
        <v>4607091389753</v>
      </c>
      <c r="E420" s="398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4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9"/>
      <c r="R420" s="389"/>
      <c r="S420" s="389"/>
      <c r="T420" s="390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97">
        <v>4607091389760</v>
      </c>
      <c r="E421" s="398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4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9"/>
      <c r="R421" s="389"/>
      <c r="S421" s="389"/>
      <c r="T421" s="390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97">
        <v>4607091389746</v>
      </c>
      <c r="E422" s="398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6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9"/>
      <c r="R422" s="389"/>
      <c r="S422" s="389"/>
      <c r="T422" s="390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97">
        <v>4607091389746</v>
      </c>
      <c r="E423" s="398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6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97">
        <v>4680115883147</v>
      </c>
      <c r="E424" s="398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9"/>
      <c r="R424" s="389"/>
      <c r="S424" s="389"/>
      <c r="T424" s="390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97">
        <v>4680115883147</v>
      </c>
      <c r="E425" s="398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9"/>
      <c r="R425" s="389"/>
      <c r="S425" s="389"/>
      <c r="T425" s="390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97">
        <v>4607091384338</v>
      </c>
      <c r="E426" s="398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9"/>
      <c r="R426" s="389"/>
      <c r="S426" s="389"/>
      <c r="T426" s="390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97">
        <v>4607091384338</v>
      </c>
      <c r="E427" s="398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9"/>
      <c r="R427" s="389"/>
      <c r="S427" s="389"/>
      <c r="T427" s="390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97">
        <v>4680115883154</v>
      </c>
      <c r="E428" s="398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97">
        <v>4680115883154</v>
      </c>
      <c r="E429" s="398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6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9"/>
      <c r="R429" s="389"/>
      <c r="S429" s="389"/>
      <c r="T429" s="390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97">
        <v>4607091389524</v>
      </c>
      <c r="E430" s="398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4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97">
        <v>4607091389524</v>
      </c>
      <c r="E431" s="398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53" t="s">
        <v>551</v>
      </c>
      <c r="Q431" s="389"/>
      <c r="R431" s="389"/>
      <c r="S431" s="389"/>
      <c r="T431" s="390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97">
        <v>4680115883161</v>
      </c>
      <c r="E432" s="398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7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9"/>
      <c r="R432" s="389"/>
      <c r="S432" s="389"/>
      <c r="T432" s="390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97">
        <v>4680115883161</v>
      </c>
      <c r="E433" s="398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97">
        <v>4607091389531</v>
      </c>
      <c r="E434" s="398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9"/>
      <c r="R434" s="389"/>
      <c r="S434" s="389"/>
      <c r="T434" s="390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97">
        <v>4607091389531</v>
      </c>
      <c r="E435" s="398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7">
        <v>35</v>
      </c>
      <c r="Y435" s="378">
        <f t="shared" si="72"/>
        <v>35.700000000000003</v>
      </c>
      <c r="Z435" s="36">
        <f t="shared" si="77"/>
        <v>8.5339999999999999E-2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37.166666666666664</v>
      </c>
      <c r="BN435" s="64">
        <f t="shared" si="74"/>
        <v>37.910000000000004</v>
      </c>
      <c r="BO435" s="64">
        <f t="shared" si="75"/>
        <v>7.1225071225071226E-2</v>
      </c>
      <c r="BP435" s="64">
        <f t="shared" si="76"/>
        <v>7.2649572649572655E-2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97">
        <v>4607091384345</v>
      </c>
      <c r="E436" s="398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97">
        <v>4680115883185</v>
      </c>
      <c r="E437" s="398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97">
        <v>4680115883185</v>
      </c>
      <c r="E438" s="398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97">
        <v>4680115882928</v>
      </c>
      <c r="E439" s="398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77">
        <v>56.000000000000007</v>
      </c>
      <c r="Y439" s="378">
        <f t="shared" si="72"/>
        <v>57.12</v>
      </c>
      <c r="Z439" s="36">
        <f>IFERROR(IF(Y439=0,"",ROUNDUP(Y439/H439,0)*0.00753),"")</f>
        <v>0.25602000000000003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86.666666666666686</v>
      </c>
      <c r="BN439" s="64">
        <f t="shared" si="74"/>
        <v>88.4</v>
      </c>
      <c r="BO439" s="64">
        <f t="shared" si="75"/>
        <v>0.21367521367521369</v>
      </c>
      <c r="BP439" s="64">
        <f t="shared" si="76"/>
        <v>0.21794871794871795</v>
      </c>
    </row>
    <row r="440" spans="1:68" x14ac:dyDescent="0.2">
      <c r="A440" s="395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387"/>
      <c r="O440" s="396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50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51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0.34136</v>
      </c>
      <c r="AA440" s="380"/>
      <c r="AB440" s="380"/>
      <c r="AC440" s="380"/>
    </row>
    <row r="441" spans="1:68" x14ac:dyDescent="0.2">
      <c r="A441" s="387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96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91</v>
      </c>
      <c r="Y441" s="379">
        <f>IFERROR(SUM(Y419:Y439),"0")</f>
        <v>92.82</v>
      </c>
      <c r="Z441" s="37"/>
      <c r="AA441" s="380"/>
      <c r="AB441" s="380"/>
      <c r="AC441" s="380"/>
    </row>
    <row r="442" spans="1:68" ht="14.25" customHeight="1" x14ac:dyDescent="0.25">
      <c r="A442" s="393" t="s">
        <v>71</v>
      </c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  <c r="U442" s="387"/>
      <c r="V442" s="387"/>
      <c r="W442" s="387"/>
      <c r="X442" s="387"/>
      <c r="Y442" s="387"/>
      <c r="Z442" s="387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97">
        <v>4607091384352</v>
      </c>
      <c r="E443" s="398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97">
        <v>4607091389654</v>
      </c>
      <c r="E444" s="398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395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96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96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3" t="s">
        <v>95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87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97">
        <v>4680115884342</v>
      </c>
      <c r="E448" s="398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5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395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6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6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391" t="s">
        <v>573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387"/>
      <c r="AA451" s="372"/>
      <c r="AB451" s="372"/>
      <c r="AC451" s="372"/>
    </row>
    <row r="452" spans="1:68" ht="14.25" customHeight="1" x14ac:dyDescent="0.25">
      <c r="A452" s="393" t="s">
        <v>149</v>
      </c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  <c r="U452" s="387"/>
      <c r="V452" s="387"/>
      <c r="W452" s="387"/>
      <c r="X452" s="387"/>
      <c r="Y452" s="387"/>
      <c r="Z452" s="387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97">
        <v>4607091389364</v>
      </c>
      <c r="E453" s="398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5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6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6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3" t="s">
        <v>63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87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97">
        <v>4607091389739</v>
      </c>
      <c r="E457" s="398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7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9"/>
      <c r="R457" s="389"/>
      <c r="S457" s="389"/>
      <c r="T457" s="390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97">
        <v>4607091389739</v>
      </c>
      <c r="E458" s="398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7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77">
        <v>40</v>
      </c>
      <c r="Y458" s="378">
        <f t="shared" si="78"/>
        <v>42</v>
      </c>
      <c r="Z458" s="36">
        <f>IFERROR(IF(Y458=0,"",ROUNDUP(Y458/H458,0)*0.00753),"")</f>
        <v>7.5300000000000006E-2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42.190476190476183</v>
      </c>
      <c r="BN458" s="64">
        <f t="shared" si="80"/>
        <v>44.3</v>
      </c>
      <c r="BO458" s="64">
        <f t="shared" si="81"/>
        <v>6.1050061050061048E-2</v>
      </c>
      <c r="BP458" s="64">
        <f t="shared" si="82"/>
        <v>6.4102564102564097E-2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97">
        <v>4607091389425</v>
      </c>
      <c r="E459" s="398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5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97">
        <v>4680115880771</v>
      </c>
      <c r="E460" s="398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5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9"/>
      <c r="R460" s="389"/>
      <c r="S460" s="389"/>
      <c r="T460" s="390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97">
        <v>4607091389500</v>
      </c>
      <c r="E461" s="398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5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9"/>
      <c r="R461" s="389"/>
      <c r="S461" s="389"/>
      <c r="T461" s="390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97">
        <v>4607091389500</v>
      </c>
      <c r="E462" s="398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5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395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6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9.5238095238095237</v>
      </c>
      <c r="Y463" s="379">
        <f>IFERROR(Y457/H457,"0")+IFERROR(Y458/H458,"0")+IFERROR(Y459/H459,"0")+IFERROR(Y460/H460,"0")+IFERROR(Y461/H461,"0")+IFERROR(Y462/H462,"0")</f>
        <v>10</v>
      </c>
      <c r="Z463" s="379">
        <f>IFERROR(IF(Z457="",0,Z457),"0")+IFERROR(IF(Z458="",0,Z458),"0")+IFERROR(IF(Z459="",0,Z459),"0")+IFERROR(IF(Z460="",0,Z460),"0")+IFERROR(IF(Z461="",0,Z461),"0")+IFERROR(IF(Z462="",0,Z462),"0")</f>
        <v>7.5300000000000006E-2</v>
      </c>
      <c r="AA463" s="380"/>
      <c r="AB463" s="380"/>
      <c r="AC463" s="380"/>
    </row>
    <row r="464" spans="1:68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6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40</v>
      </c>
      <c r="Y464" s="379">
        <f>IFERROR(SUM(Y457:Y462),"0")</f>
        <v>42</v>
      </c>
      <c r="Z464" s="37"/>
      <c r="AA464" s="380"/>
      <c r="AB464" s="380"/>
      <c r="AC464" s="380"/>
    </row>
    <row r="465" spans="1:68" ht="14.25" customHeight="1" x14ac:dyDescent="0.25">
      <c r="A465" s="393" t="s">
        <v>104</v>
      </c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  <c r="U465" s="387"/>
      <c r="V465" s="387"/>
      <c r="W465" s="387"/>
      <c r="X465" s="387"/>
      <c r="Y465" s="387"/>
      <c r="Z465" s="387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97">
        <v>4680115884090</v>
      </c>
      <c r="E466" s="398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6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5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387"/>
      <c r="N467" s="387"/>
      <c r="O467" s="39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387"/>
      <c r="O468" s="39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391" t="s">
        <v>588</v>
      </c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  <c r="U469" s="387"/>
      <c r="V469" s="387"/>
      <c r="W469" s="387"/>
      <c r="X469" s="387"/>
      <c r="Y469" s="387"/>
      <c r="Z469" s="387"/>
      <c r="AA469" s="372"/>
      <c r="AB469" s="372"/>
      <c r="AC469" s="372"/>
    </row>
    <row r="470" spans="1:68" ht="14.25" customHeight="1" x14ac:dyDescent="0.25">
      <c r="A470" s="393" t="s">
        <v>63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387"/>
      <c r="Z470" s="387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97">
        <v>4680115885189</v>
      </c>
      <c r="E471" s="398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7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9"/>
      <c r="R471" s="389"/>
      <c r="S471" s="389"/>
      <c r="T471" s="390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97">
        <v>4680115885172</v>
      </c>
      <c r="E472" s="398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5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9"/>
      <c r="R472" s="389"/>
      <c r="S472" s="389"/>
      <c r="T472" s="390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97">
        <v>4680115885110</v>
      </c>
      <c r="E473" s="398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7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9"/>
      <c r="R473" s="389"/>
      <c r="S473" s="389"/>
      <c r="T473" s="390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395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87"/>
      <c r="O474" s="396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7"/>
      <c r="O475" s="396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391" t="s">
        <v>595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87"/>
      <c r="AA476" s="372"/>
      <c r="AB476" s="372"/>
      <c r="AC476" s="372"/>
    </row>
    <row r="477" spans="1:68" ht="14.25" customHeight="1" x14ac:dyDescent="0.25">
      <c r="A477" s="393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87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97">
        <v>4680115885103</v>
      </c>
      <c r="E478" s="398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4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5"/>
      <c r="B479" s="387"/>
      <c r="C479" s="387"/>
      <c r="D479" s="387"/>
      <c r="E479" s="387"/>
      <c r="F479" s="387"/>
      <c r="G479" s="387"/>
      <c r="H479" s="387"/>
      <c r="I479" s="387"/>
      <c r="J479" s="387"/>
      <c r="K479" s="387"/>
      <c r="L479" s="387"/>
      <c r="M479" s="387"/>
      <c r="N479" s="387"/>
      <c r="O479" s="396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87"/>
      <c r="B480" s="387"/>
      <c r="C480" s="387"/>
      <c r="D480" s="387"/>
      <c r="E480" s="387"/>
      <c r="F480" s="387"/>
      <c r="G480" s="387"/>
      <c r="H480" s="387"/>
      <c r="I480" s="387"/>
      <c r="J480" s="387"/>
      <c r="K480" s="387"/>
      <c r="L480" s="387"/>
      <c r="M480" s="387"/>
      <c r="N480" s="387"/>
      <c r="O480" s="396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26" t="s">
        <v>598</v>
      </c>
      <c r="B481" s="427"/>
      <c r="C481" s="427"/>
      <c r="D481" s="427"/>
      <c r="E481" s="427"/>
      <c r="F481" s="427"/>
      <c r="G481" s="427"/>
      <c r="H481" s="427"/>
      <c r="I481" s="427"/>
      <c r="J481" s="427"/>
      <c r="K481" s="427"/>
      <c r="L481" s="427"/>
      <c r="M481" s="427"/>
      <c r="N481" s="427"/>
      <c r="O481" s="427"/>
      <c r="P481" s="427"/>
      <c r="Q481" s="427"/>
      <c r="R481" s="427"/>
      <c r="S481" s="427"/>
      <c r="T481" s="427"/>
      <c r="U481" s="427"/>
      <c r="V481" s="427"/>
      <c r="W481" s="427"/>
      <c r="X481" s="427"/>
      <c r="Y481" s="427"/>
      <c r="Z481" s="427"/>
      <c r="AA481" s="48"/>
      <c r="AB481" s="48"/>
      <c r="AC481" s="48"/>
    </row>
    <row r="482" spans="1:68" ht="16.5" customHeight="1" x14ac:dyDescent="0.25">
      <c r="A482" s="391" t="s">
        <v>598</v>
      </c>
      <c r="B482" s="387"/>
      <c r="C482" s="387"/>
      <c r="D482" s="387"/>
      <c r="E482" s="387"/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  <c r="U482" s="387"/>
      <c r="V482" s="387"/>
      <c r="W482" s="387"/>
      <c r="X482" s="387"/>
      <c r="Y482" s="387"/>
      <c r="Z482" s="387"/>
      <c r="AA482" s="372"/>
      <c r="AB482" s="372"/>
      <c r="AC482" s="372"/>
    </row>
    <row r="483" spans="1:68" ht="14.25" customHeight="1" x14ac:dyDescent="0.25">
      <c r="A483" s="393" t="s">
        <v>109</v>
      </c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  <c r="U483" s="387"/>
      <c r="V483" s="387"/>
      <c r="W483" s="387"/>
      <c r="X483" s="387"/>
      <c r="Y483" s="387"/>
      <c r="Z483" s="387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97">
        <v>4607091389067</v>
      </c>
      <c r="E484" s="398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9"/>
      <c r="R484" s="389"/>
      <c r="S484" s="389"/>
      <c r="T484" s="390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97">
        <v>4680115885271</v>
      </c>
      <c r="E485" s="398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5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97">
        <v>4680115884502</v>
      </c>
      <c r="E486" s="398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97">
        <v>4607091389104</v>
      </c>
      <c r="E487" s="398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77">
        <v>50</v>
      </c>
      <c r="Y487" s="378">
        <f t="shared" si="83"/>
        <v>52.800000000000004</v>
      </c>
      <c r="Z487" s="36">
        <f t="shared" si="84"/>
        <v>0.1196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53.409090909090907</v>
      </c>
      <c r="BN487" s="64">
        <f t="shared" si="86"/>
        <v>56.400000000000006</v>
      </c>
      <c r="BO487" s="64">
        <f t="shared" si="87"/>
        <v>9.1054778554778545E-2</v>
      </c>
      <c r="BP487" s="64">
        <f t="shared" si="88"/>
        <v>9.6153846153846159E-2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97">
        <v>4680115884519</v>
      </c>
      <c r="E488" s="398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5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97">
        <v>4680115885226</v>
      </c>
      <c r="E489" s="398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6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9"/>
      <c r="R489" s="389"/>
      <c r="S489" s="389"/>
      <c r="T489" s="390"/>
      <c r="U489" s="34"/>
      <c r="V489" s="34"/>
      <c r="W489" s="35" t="s">
        <v>68</v>
      </c>
      <c r="X489" s="377">
        <v>40</v>
      </c>
      <c r="Y489" s="378">
        <f t="shared" si="83"/>
        <v>42.24</v>
      </c>
      <c r="Z489" s="36">
        <f t="shared" si="84"/>
        <v>9.5680000000000001E-2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42.727272727272727</v>
      </c>
      <c r="BN489" s="64">
        <f t="shared" si="86"/>
        <v>45.12</v>
      </c>
      <c r="BO489" s="64">
        <f t="shared" si="87"/>
        <v>7.2843822843822847E-2</v>
      </c>
      <c r="BP489" s="64">
        <f t="shared" si="88"/>
        <v>7.6923076923076927E-2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97">
        <v>4680115880603</v>
      </c>
      <c r="E490" s="398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5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9"/>
      <c r="R490" s="389"/>
      <c r="S490" s="389"/>
      <c r="T490" s="390"/>
      <c r="U490" s="34"/>
      <c r="V490" s="34"/>
      <c r="W490" s="35" t="s">
        <v>68</v>
      </c>
      <c r="X490" s="377">
        <v>18</v>
      </c>
      <c r="Y490" s="378">
        <f t="shared" si="83"/>
        <v>18</v>
      </c>
      <c r="Z490" s="36">
        <f>IFERROR(IF(Y490=0,"",ROUNDUP(Y490/H490,0)*0.00937),"")</f>
        <v>4.6850000000000003E-2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19.2</v>
      </c>
      <c r="BN490" s="64">
        <f t="shared" si="86"/>
        <v>19.2</v>
      </c>
      <c r="BO490" s="64">
        <f t="shared" si="87"/>
        <v>4.1666666666666664E-2</v>
      </c>
      <c r="BP490" s="64">
        <f t="shared" si="88"/>
        <v>4.1666666666666664E-2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97">
        <v>4607091389982</v>
      </c>
      <c r="E491" s="398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9"/>
      <c r="R491" s="389"/>
      <c r="S491" s="389"/>
      <c r="T491" s="390"/>
      <c r="U491" s="34"/>
      <c r="V491" s="34"/>
      <c r="W491" s="35" t="s">
        <v>68</v>
      </c>
      <c r="X491" s="377">
        <v>30</v>
      </c>
      <c r="Y491" s="378">
        <f t="shared" si="83"/>
        <v>32.4</v>
      </c>
      <c r="Z491" s="36">
        <f>IFERROR(IF(Y491=0,"",ROUNDUP(Y491/H491,0)*0.00937),"")</f>
        <v>8.4330000000000002E-2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31.999999999999996</v>
      </c>
      <c r="BN491" s="64">
        <f t="shared" si="86"/>
        <v>34.559999999999995</v>
      </c>
      <c r="BO491" s="64">
        <f t="shared" si="87"/>
        <v>6.9444444444444448E-2</v>
      </c>
      <c r="BP491" s="64">
        <f t="shared" si="88"/>
        <v>7.4999999999999997E-2</v>
      </c>
    </row>
    <row r="492" spans="1:68" x14ac:dyDescent="0.2">
      <c r="A492" s="395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9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30.378787878787875</v>
      </c>
      <c r="Y492" s="379">
        <f>IFERROR(Y484/H484,"0")+IFERROR(Y485/H485,"0")+IFERROR(Y486/H486,"0")+IFERROR(Y487/H487,"0")+IFERROR(Y488/H488,"0")+IFERROR(Y489/H489,"0")+IFERROR(Y490/H490,"0")+IFERROR(Y491/H491,"0")</f>
        <v>32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0.34645999999999999</v>
      </c>
      <c r="AA492" s="380"/>
      <c r="AB492" s="380"/>
      <c r="AC492" s="380"/>
    </row>
    <row r="493" spans="1:68" x14ac:dyDescent="0.2">
      <c r="A493" s="387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9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138</v>
      </c>
      <c r="Y493" s="379">
        <f>IFERROR(SUM(Y484:Y491),"0")</f>
        <v>145.44</v>
      </c>
      <c r="Z493" s="37"/>
      <c r="AA493" s="380"/>
      <c r="AB493" s="380"/>
      <c r="AC493" s="380"/>
    </row>
    <row r="494" spans="1:68" ht="14.25" customHeight="1" x14ac:dyDescent="0.25">
      <c r="A494" s="393" t="s">
        <v>149</v>
      </c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  <c r="U494" s="387"/>
      <c r="V494" s="387"/>
      <c r="W494" s="387"/>
      <c r="X494" s="387"/>
      <c r="Y494" s="387"/>
      <c r="Z494" s="387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97">
        <v>4607091388930</v>
      </c>
      <c r="E495" s="398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9"/>
      <c r="R495" s="389"/>
      <c r="S495" s="389"/>
      <c r="T495" s="390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97">
        <v>4680115880054</v>
      </c>
      <c r="E496" s="398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5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96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96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3" t="s">
        <v>63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87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97">
        <v>4680115883116</v>
      </c>
      <c r="E500" s="398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9"/>
      <c r="R500" s="389"/>
      <c r="S500" s="389"/>
      <c r="T500" s="390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97">
        <v>4680115883093</v>
      </c>
      <c r="E501" s="398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6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97">
        <v>4680115883109</v>
      </c>
      <c r="E502" s="398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7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9"/>
      <c r="R502" s="389"/>
      <c r="S502" s="389"/>
      <c r="T502" s="390"/>
      <c r="U502" s="34"/>
      <c r="V502" s="34"/>
      <c r="W502" s="35" t="s">
        <v>68</v>
      </c>
      <c r="X502" s="377">
        <v>50</v>
      </c>
      <c r="Y502" s="378">
        <f t="shared" si="89"/>
        <v>52.800000000000004</v>
      </c>
      <c r="Z502" s="36">
        <f>IFERROR(IF(Y502=0,"",ROUNDUP(Y502/H502,0)*0.01196),"")</f>
        <v>0.1196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53.409090909090907</v>
      </c>
      <c r="BN502" s="64">
        <f t="shared" si="91"/>
        <v>56.400000000000006</v>
      </c>
      <c r="BO502" s="64">
        <f t="shared" si="92"/>
        <v>9.1054778554778545E-2</v>
      </c>
      <c r="BP502" s="64">
        <f t="shared" si="93"/>
        <v>9.6153846153846159E-2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97">
        <v>4680115882072</v>
      </c>
      <c r="E503" s="398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9"/>
      <c r="R503" s="389"/>
      <c r="S503" s="389"/>
      <c r="T503" s="390"/>
      <c r="U503" s="34"/>
      <c r="V503" s="34"/>
      <c r="W503" s="35" t="s">
        <v>68</v>
      </c>
      <c r="X503" s="377">
        <v>18</v>
      </c>
      <c r="Y503" s="378">
        <f t="shared" si="89"/>
        <v>18</v>
      </c>
      <c r="Z503" s="36">
        <f>IFERROR(IF(Y503=0,"",ROUNDUP(Y503/H503,0)*0.00937),"")</f>
        <v>4.6850000000000003E-2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19.2</v>
      </c>
      <c r="BN503" s="64">
        <f t="shared" si="91"/>
        <v>19.2</v>
      </c>
      <c r="BO503" s="64">
        <f t="shared" si="92"/>
        <v>4.1666666666666664E-2</v>
      </c>
      <c r="BP503" s="64">
        <f t="shared" si="93"/>
        <v>4.1666666666666664E-2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97">
        <v>4680115882102</v>
      </c>
      <c r="E504" s="398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5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9"/>
      <c r="R504" s="389"/>
      <c r="S504" s="389"/>
      <c r="T504" s="390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97">
        <v>4680115882096</v>
      </c>
      <c r="E505" s="398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9"/>
      <c r="R505" s="389"/>
      <c r="S505" s="389"/>
      <c r="T505" s="390"/>
      <c r="U505" s="34"/>
      <c r="V505" s="34"/>
      <c r="W505" s="35" t="s">
        <v>68</v>
      </c>
      <c r="X505" s="377">
        <v>42</v>
      </c>
      <c r="Y505" s="378">
        <f t="shared" si="89"/>
        <v>43.2</v>
      </c>
      <c r="Z505" s="36">
        <f>IFERROR(IF(Y505=0,"",ROUNDUP(Y505/H505,0)*0.00937),"")</f>
        <v>0.11244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44.45</v>
      </c>
      <c r="BN505" s="64">
        <f t="shared" si="91"/>
        <v>45.720000000000006</v>
      </c>
      <c r="BO505" s="64">
        <f t="shared" si="92"/>
        <v>9.722222222222221E-2</v>
      </c>
      <c r="BP505" s="64">
        <f t="shared" si="93"/>
        <v>0.1</v>
      </c>
    </row>
    <row r="506" spans="1:68" x14ac:dyDescent="0.2">
      <c r="A506" s="395"/>
      <c r="B506" s="387"/>
      <c r="C506" s="387"/>
      <c r="D506" s="387"/>
      <c r="E506" s="387"/>
      <c r="F506" s="387"/>
      <c r="G506" s="387"/>
      <c r="H506" s="387"/>
      <c r="I506" s="387"/>
      <c r="J506" s="387"/>
      <c r="K506" s="387"/>
      <c r="L506" s="387"/>
      <c r="M506" s="387"/>
      <c r="N506" s="387"/>
      <c r="O506" s="396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26.136363636363633</v>
      </c>
      <c r="Y506" s="379">
        <f>IFERROR(Y500/H500,"0")+IFERROR(Y501/H501,"0")+IFERROR(Y502/H502,"0")+IFERROR(Y503/H503,"0")+IFERROR(Y504/H504,"0")+IFERROR(Y505/H505,"0")</f>
        <v>27</v>
      </c>
      <c r="Z506" s="379">
        <f>IFERROR(IF(Z500="",0,Z500),"0")+IFERROR(IF(Z501="",0,Z501),"0")+IFERROR(IF(Z502="",0,Z502),"0")+IFERROR(IF(Z503="",0,Z503),"0")+IFERROR(IF(Z504="",0,Z504),"0")+IFERROR(IF(Z505="",0,Z505),"0")</f>
        <v>0.27888999999999997</v>
      </c>
      <c r="AA506" s="380"/>
      <c r="AB506" s="380"/>
      <c r="AC506" s="380"/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6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110</v>
      </c>
      <c r="Y507" s="379">
        <f>IFERROR(SUM(Y500:Y505),"0")</f>
        <v>114.00000000000001</v>
      </c>
      <c r="Z507" s="37"/>
      <c r="AA507" s="380"/>
      <c r="AB507" s="380"/>
      <c r="AC507" s="380"/>
    </row>
    <row r="508" spans="1:68" ht="14.25" customHeight="1" x14ac:dyDescent="0.25">
      <c r="A508" s="393" t="s">
        <v>71</v>
      </c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97">
        <v>4607091383409</v>
      </c>
      <c r="E509" s="398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4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9"/>
      <c r="R509" s="389"/>
      <c r="S509" s="389"/>
      <c r="T509" s="390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97">
        <v>4607091383416</v>
      </c>
      <c r="E510" s="398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97">
        <v>4680115883536</v>
      </c>
      <c r="E511" s="398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395"/>
      <c r="B512" s="387"/>
      <c r="C512" s="387"/>
      <c r="D512" s="387"/>
      <c r="E512" s="387"/>
      <c r="F512" s="387"/>
      <c r="G512" s="387"/>
      <c r="H512" s="387"/>
      <c r="I512" s="387"/>
      <c r="J512" s="387"/>
      <c r="K512" s="387"/>
      <c r="L512" s="387"/>
      <c r="M512" s="387"/>
      <c r="N512" s="387"/>
      <c r="O512" s="396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87"/>
      <c r="B513" s="387"/>
      <c r="C513" s="387"/>
      <c r="D513" s="387"/>
      <c r="E513" s="387"/>
      <c r="F513" s="387"/>
      <c r="G513" s="387"/>
      <c r="H513" s="387"/>
      <c r="I513" s="387"/>
      <c r="J513" s="387"/>
      <c r="K513" s="387"/>
      <c r="L513" s="387"/>
      <c r="M513" s="387"/>
      <c r="N513" s="387"/>
      <c r="O513" s="396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3" t="s">
        <v>170</v>
      </c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  <c r="U514" s="387"/>
      <c r="V514" s="387"/>
      <c r="W514" s="387"/>
      <c r="X514" s="387"/>
      <c r="Y514" s="387"/>
      <c r="Z514" s="387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97">
        <v>4680115885035</v>
      </c>
      <c r="E515" s="398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4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395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6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6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26" t="s">
        <v>639</v>
      </c>
      <c r="B518" s="427"/>
      <c r="C518" s="427"/>
      <c r="D518" s="427"/>
      <c r="E518" s="427"/>
      <c r="F518" s="427"/>
      <c r="G518" s="427"/>
      <c r="H518" s="427"/>
      <c r="I518" s="427"/>
      <c r="J518" s="427"/>
      <c r="K518" s="427"/>
      <c r="L518" s="427"/>
      <c r="M518" s="427"/>
      <c r="N518" s="427"/>
      <c r="O518" s="427"/>
      <c r="P518" s="427"/>
      <c r="Q518" s="427"/>
      <c r="R518" s="427"/>
      <c r="S518" s="427"/>
      <c r="T518" s="427"/>
      <c r="U518" s="427"/>
      <c r="V518" s="427"/>
      <c r="W518" s="427"/>
      <c r="X518" s="427"/>
      <c r="Y518" s="427"/>
      <c r="Z518" s="427"/>
      <c r="AA518" s="48"/>
      <c r="AB518" s="48"/>
      <c r="AC518" s="48"/>
    </row>
    <row r="519" spans="1:68" ht="16.5" customHeight="1" x14ac:dyDescent="0.25">
      <c r="A519" s="391" t="s">
        <v>639</v>
      </c>
      <c r="B519" s="387"/>
      <c r="C519" s="387"/>
      <c r="D519" s="387"/>
      <c r="E519" s="387"/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  <c r="U519" s="387"/>
      <c r="V519" s="387"/>
      <c r="W519" s="387"/>
      <c r="X519" s="387"/>
      <c r="Y519" s="387"/>
      <c r="Z519" s="387"/>
      <c r="AA519" s="372"/>
      <c r="AB519" s="372"/>
      <c r="AC519" s="372"/>
    </row>
    <row r="520" spans="1:68" ht="14.25" customHeight="1" x14ac:dyDescent="0.25">
      <c r="A520" s="393" t="s">
        <v>109</v>
      </c>
      <c r="B520" s="387"/>
      <c r="C520" s="387"/>
      <c r="D520" s="387"/>
      <c r="E520" s="387"/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  <c r="U520" s="387"/>
      <c r="V520" s="387"/>
      <c r="W520" s="387"/>
      <c r="X520" s="387"/>
      <c r="Y520" s="387"/>
      <c r="Z520" s="387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97">
        <v>4640242181011</v>
      </c>
      <c r="E521" s="398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725" t="s">
        <v>642</v>
      </c>
      <c r="Q521" s="389"/>
      <c r="R521" s="389"/>
      <c r="S521" s="389"/>
      <c r="T521" s="390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97">
        <v>4640242180441</v>
      </c>
      <c r="E522" s="398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713" t="s">
        <v>645</v>
      </c>
      <c r="Q522" s="389"/>
      <c r="R522" s="389"/>
      <c r="S522" s="389"/>
      <c r="T522" s="390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97">
        <v>4640242180564</v>
      </c>
      <c r="E523" s="398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670" t="s">
        <v>648</v>
      </c>
      <c r="Q523" s="389"/>
      <c r="R523" s="389"/>
      <c r="S523" s="389"/>
      <c r="T523" s="390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97">
        <v>4640242180922</v>
      </c>
      <c r="E524" s="398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644" t="s">
        <v>651</v>
      </c>
      <c r="Q524" s="389"/>
      <c r="R524" s="389"/>
      <c r="S524" s="389"/>
      <c r="T524" s="390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97">
        <v>4640242181189</v>
      </c>
      <c r="E525" s="398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521" t="s">
        <v>654</v>
      </c>
      <c r="Q525" s="389"/>
      <c r="R525" s="389"/>
      <c r="S525" s="389"/>
      <c r="T525" s="390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97">
        <v>4640242180038</v>
      </c>
      <c r="E526" s="398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501" t="s">
        <v>657</v>
      </c>
      <c r="Q526" s="389"/>
      <c r="R526" s="389"/>
      <c r="S526" s="389"/>
      <c r="T526" s="390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97">
        <v>4640242181172</v>
      </c>
      <c r="E527" s="398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714" t="s">
        <v>660</v>
      </c>
      <c r="Q527" s="389"/>
      <c r="R527" s="389"/>
      <c r="S527" s="389"/>
      <c r="T527" s="390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395"/>
      <c r="B528" s="387"/>
      <c r="C528" s="387"/>
      <c r="D528" s="387"/>
      <c r="E528" s="387"/>
      <c r="F528" s="387"/>
      <c r="G528" s="387"/>
      <c r="H528" s="387"/>
      <c r="I528" s="387"/>
      <c r="J528" s="387"/>
      <c r="K528" s="387"/>
      <c r="L528" s="387"/>
      <c r="M528" s="387"/>
      <c r="N528" s="387"/>
      <c r="O528" s="396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87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387"/>
      <c r="O529" s="396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3" t="s">
        <v>149</v>
      </c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  <c r="U530" s="387"/>
      <c r="V530" s="387"/>
      <c r="W530" s="387"/>
      <c r="X530" s="387"/>
      <c r="Y530" s="387"/>
      <c r="Z530" s="387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97">
        <v>4640242180519</v>
      </c>
      <c r="E531" s="398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750" t="s">
        <v>663</v>
      </c>
      <c r="Q531" s="389"/>
      <c r="R531" s="389"/>
      <c r="S531" s="389"/>
      <c r="T531" s="390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97">
        <v>4640242180526</v>
      </c>
      <c r="E532" s="398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60" t="s">
        <v>666</v>
      </c>
      <c r="Q532" s="389"/>
      <c r="R532" s="389"/>
      <c r="S532" s="389"/>
      <c r="T532" s="390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97">
        <v>4640242180090</v>
      </c>
      <c r="E533" s="398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03" t="s">
        <v>669</v>
      </c>
      <c r="Q533" s="389"/>
      <c r="R533" s="389"/>
      <c r="S533" s="389"/>
      <c r="T533" s="390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97">
        <v>4640242181363</v>
      </c>
      <c r="E534" s="398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399" t="s">
        <v>672</v>
      </c>
      <c r="Q534" s="389"/>
      <c r="R534" s="389"/>
      <c r="S534" s="389"/>
      <c r="T534" s="390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395"/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96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87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387"/>
      <c r="O536" s="396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3" t="s">
        <v>63</v>
      </c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  <c r="U537" s="387"/>
      <c r="V537" s="387"/>
      <c r="W537" s="387"/>
      <c r="X537" s="387"/>
      <c r="Y537" s="387"/>
      <c r="Z537" s="387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97">
        <v>4640242180816</v>
      </c>
      <c r="E538" s="398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580" t="s">
        <v>675</v>
      </c>
      <c r="Q538" s="389"/>
      <c r="R538" s="389"/>
      <c r="S538" s="389"/>
      <c r="T538" s="390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97">
        <v>4640242180595</v>
      </c>
      <c r="E539" s="398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701" t="s">
        <v>678</v>
      </c>
      <c r="Q539" s="389"/>
      <c r="R539" s="389"/>
      <c r="S539" s="389"/>
      <c r="T539" s="390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97">
        <v>4640242181615</v>
      </c>
      <c r="E540" s="398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8" t="s">
        <v>681</v>
      </c>
      <c r="Q540" s="389"/>
      <c r="R540" s="389"/>
      <c r="S540" s="389"/>
      <c r="T540" s="390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97">
        <v>4640242181639</v>
      </c>
      <c r="E541" s="398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524" t="s">
        <v>684</v>
      </c>
      <c r="Q541" s="389"/>
      <c r="R541" s="389"/>
      <c r="S541" s="389"/>
      <c r="T541" s="390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97">
        <v>4640242181622</v>
      </c>
      <c r="E542" s="398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719" t="s">
        <v>687</v>
      </c>
      <c r="Q542" s="389"/>
      <c r="R542" s="389"/>
      <c r="S542" s="389"/>
      <c r="T542" s="390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97">
        <v>4640242180908</v>
      </c>
      <c r="E543" s="398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613" t="s">
        <v>690</v>
      </c>
      <c r="Q543" s="389"/>
      <c r="R543" s="389"/>
      <c r="S543" s="389"/>
      <c r="T543" s="390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97">
        <v>4640242180489</v>
      </c>
      <c r="E544" s="398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637" t="s">
        <v>693</v>
      </c>
      <c r="Q544" s="389"/>
      <c r="R544" s="389"/>
      <c r="S544" s="389"/>
      <c r="T544" s="390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395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6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6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3" t="s">
        <v>71</v>
      </c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  <c r="U547" s="387"/>
      <c r="V547" s="387"/>
      <c r="W547" s="387"/>
      <c r="X547" s="387"/>
      <c r="Y547" s="387"/>
      <c r="Z547" s="387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97">
        <v>4640242180533</v>
      </c>
      <c r="E548" s="398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669" t="s">
        <v>696</v>
      </c>
      <c r="Q548" s="389"/>
      <c r="R548" s="389"/>
      <c r="S548" s="389"/>
      <c r="T548" s="390"/>
      <c r="U548" s="34"/>
      <c r="V548" s="34"/>
      <c r="W548" s="35" t="s">
        <v>68</v>
      </c>
      <c r="X548" s="377">
        <v>400</v>
      </c>
      <c r="Y548" s="378">
        <f>IFERROR(IF(X548="",0,CEILING((X548/$H548),1)*$H548),"")</f>
        <v>405.59999999999997</v>
      </c>
      <c r="Z548" s="36">
        <f>IFERROR(IF(Y548=0,"",ROUNDUP(Y548/H548,0)*0.02175),"")</f>
        <v>1.131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428.92307692307696</v>
      </c>
      <c r="BN548" s="64">
        <f>IFERROR(Y548*I548/H548,"0")</f>
        <v>434.928</v>
      </c>
      <c r="BO548" s="64">
        <f>IFERROR(1/J548*(X548/H548),"0")</f>
        <v>0.91575091575091572</v>
      </c>
      <c r="BP548" s="64">
        <f>IFERROR(1/J548*(Y548/H548),"0")</f>
        <v>0.92857142857142849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97">
        <v>4640242180540</v>
      </c>
      <c r="E549" s="398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747" t="s">
        <v>699</v>
      </c>
      <c r="Q549" s="389"/>
      <c r="R549" s="389"/>
      <c r="S549" s="389"/>
      <c r="T549" s="390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97">
        <v>4640242181233</v>
      </c>
      <c r="E550" s="398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708" t="s">
        <v>702</v>
      </c>
      <c r="Q550" s="389"/>
      <c r="R550" s="389"/>
      <c r="S550" s="389"/>
      <c r="T550" s="390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97">
        <v>4640242181226</v>
      </c>
      <c r="E551" s="398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503" t="s">
        <v>706</v>
      </c>
      <c r="Q551" s="389"/>
      <c r="R551" s="389"/>
      <c r="S551" s="389"/>
      <c r="T551" s="390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395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387"/>
      <c r="O552" s="396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51.282051282051285</v>
      </c>
      <c r="Y552" s="379">
        <f>IFERROR(Y548/H548,"0")+IFERROR(Y549/H549,"0")+IFERROR(Y550/H550,"0")+IFERROR(Y551/H551,"0")</f>
        <v>52</v>
      </c>
      <c r="Z552" s="379">
        <f>IFERROR(IF(Z548="",0,Z548),"0")+IFERROR(IF(Z549="",0,Z549),"0")+IFERROR(IF(Z550="",0,Z550),"0")+IFERROR(IF(Z551="",0,Z551),"0")</f>
        <v>1.131</v>
      </c>
      <c r="AA552" s="380"/>
      <c r="AB552" s="380"/>
      <c r="AC552" s="380"/>
    </row>
    <row r="553" spans="1:68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387"/>
      <c r="O553" s="396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400</v>
      </c>
      <c r="Y553" s="379">
        <f>IFERROR(SUM(Y548:Y551),"0")</f>
        <v>405.59999999999997</v>
      </c>
      <c r="Z553" s="37"/>
      <c r="AA553" s="380"/>
      <c r="AB553" s="380"/>
      <c r="AC553" s="380"/>
    </row>
    <row r="554" spans="1:68" ht="14.25" customHeight="1" x14ac:dyDescent="0.25">
      <c r="A554" s="393" t="s">
        <v>170</v>
      </c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Y554" s="387"/>
      <c r="Z554" s="387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97">
        <v>4640242180120</v>
      </c>
      <c r="E555" s="398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507" t="s">
        <v>709</v>
      </c>
      <c r="Q555" s="389"/>
      <c r="R555" s="389"/>
      <c r="S555" s="389"/>
      <c r="T555" s="390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97">
        <v>4640242180120</v>
      </c>
      <c r="E556" s="398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698" t="s">
        <v>711</v>
      </c>
      <c r="Q556" s="389"/>
      <c r="R556" s="389"/>
      <c r="S556" s="389"/>
      <c r="T556" s="390"/>
      <c r="U556" s="34"/>
      <c r="V556" s="34"/>
      <c r="W556" s="35" t="s">
        <v>68</v>
      </c>
      <c r="X556" s="377">
        <v>10</v>
      </c>
      <c r="Y556" s="378">
        <f>IFERROR(IF(X556="",0,CEILING((X556/$H556),1)*$H556),"")</f>
        <v>15.6</v>
      </c>
      <c r="Z556" s="36">
        <f>IFERROR(IF(Y556=0,"",ROUNDUP(Y556/H556,0)*0.02175),"")</f>
        <v>4.3499999999999997E-2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10.615384615384615</v>
      </c>
      <c r="BN556" s="64">
        <f>IFERROR(Y556*I556/H556,"0")</f>
        <v>16.559999999999999</v>
      </c>
      <c r="BO556" s="64">
        <f>IFERROR(1/J556*(X556/H556),"0")</f>
        <v>2.2893772893772896E-2</v>
      </c>
      <c r="BP556" s="64">
        <f>IFERROR(1/J556*(Y556/H556),"0")</f>
        <v>3.5714285714285712E-2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97">
        <v>4640242180137</v>
      </c>
      <c r="E557" s="398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492" t="s">
        <v>714</v>
      </c>
      <c r="Q557" s="389"/>
      <c r="R557" s="389"/>
      <c r="S557" s="389"/>
      <c r="T557" s="390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97">
        <v>4640242180137</v>
      </c>
      <c r="E558" s="398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1" t="s">
        <v>716</v>
      </c>
      <c r="Q558" s="389"/>
      <c r="R558" s="389"/>
      <c r="S558" s="389"/>
      <c r="T558" s="390"/>
      <c r="U558" s="34"/>
      <c r="V558" s="34"/>
      <c r="W558" s="35" t="s">
        <v>68</v>
      </c>
      <c r="X558" s="377">
        <v>10</v>
      </c>
      <c r="Y558" s="378">
        <f>IFERROR(IF(X558="",0,CEILING((X558/$H558),1)*$H558),"")</f>
        <v>15.6</v>
      </c>
      <c r="Z558" s="36">
        <f>IFERROR(IF(Y558=0,"",ROUNDUP(Y558/H558,0)*0.02175),"")</f>
        <v>4.3499999999999997E-2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10.615384615384615</v>
      </c>
      <c r="BN558" s="64">
        <f>IFERROR(Y558*I558/H558,"0")</f>
        <v>16.559999999999999</v>
      </c>
      <c r="BO558" s="64">
        <f>IFERROR(1/J558*(X558/H558),"0")</f>
        <v>2.2893772893772896E-2</v>
      </c>
      <c r="BP558" s="64">
        <f>IFERROR(1/J558*(Y558/H558),"0")</f>
        <v>3.5714285714285712E-2</v>
      </c>
    </row>
    <row r="559" spans="1:68" x14ac:dyDescent="0.2">
      <c r="A559" s="395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6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2.5641025641025643</v>
      </c>
      <c r="Y559" s="379">
        <f>IFERROR(Y555/H555,"0")+IFERROR(Y556/H556,"0")+IFERROR(Y557/H557,"0")+IFERROR(Y558/H558,"0")</f>
        <v>4</v>
      </c>
      <c r="Z559" s="379">
        <f>IFERROR(IF(Z555="",0,Z555),"0")+IFERROR(IF(Z556="",0,Z556),"0")+IFERROR(IF(Z557="",0,Z557),"0")+IFERROR(IF(Z558="",0,Z558),"0")</f>
        <v>8.6999999999999994E-2</v>
      </c>
      <c r="AA559" s="380"/>
      <c r="AB559" s="380"/>
      <c r="AC559" s="380"/>
    </row>
    <row r="560" spans="1:68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6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20</v>
      </c>
      <c r="Y560" s="379">
        <f>IFERROR(SUM(Y555:Y558),"0")</f>
        <v>31.2</v>
      </c>
      <c r="Z560" s="37"/>
      <c r="AA560" s="380"/>
      <c r="AB560" s="380"/>
      <c r="AC560" s="380"/>
    </row>
    <row r="561" spans="1:68" ht="16.5" customHeight="1" x14ac:dyDescent="0.25">
      <c r="A561" s="391" t="s">
        <v>717</v>
      </c>
      <c r="B561" s="387"/>
      <c r="C561" s="387"/>
      <c r="D561" s="387"/>
      <c r="E561" s="387"/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7"/>
      <c r="Z561" s="387"/>
      <c r="AA561" s="372"/>
      <c r="AB561" s="372"/>
      <c r="AC561" s="372"/>
    </row>
    <row r="562" spans="1:68" ht="14.25" customHeight="1" x14ac:dyDescent="0.25">
      <c r="A562" s="393" t="s">
        <v>109</v>
      </c>
      <c r="B562" s="387"/>
      <c r="C562" s="387"/>
      <c r="D562" s="387"/>
      <c r="E562" s="387"/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  <c r="U562" s="387"/>
      <c r="V562" s="387"/>
      <c r="W562" s="387"/>
      <c r="X562" s="387"/>
      <c r="Y562" s="387"/>
      <c r="Z562" s="387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97">
        <v>4640242180045</v>
      </c>
      <c r="E563" s="398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732" t="s">
        <v>720</v>
      </c>
      <c r="Q563" s="389"/>
      <c r="R563" s="389"/>
      <c r="S563" s="389"/>
      <c r="T563" s="390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97">
        <v>4640242180601</v>
      </c>
      <c r="E564" s="398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569" t="s">
        <v>723</v>
      </c>
      <c r="Q564" s="389"/>
      <c r="R564" s="389"/>
      <c r="S564" s="389"/>
      <c r="T564" s="390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395"/>
      <c r="B565" s="387"/>
      <c r="C565" s="387"/>
      <c r="D565" s="387"/>
      <c r="E565" s="387"/>
      <c r="F565" s="387"/>
      <c r="G565" s="387"/>
      <c r="H565" s="387"/>
      <c r="I565" s="387"/>
      <c r="J565" s="387"/>
      <c r="K565" s="387"/>
      <c r="L565" s="387"/>
      <c r="M565" s="387"/>
      <c r="N565" s="387"/>
      <c r="O565" s="396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6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3" t="s">
        <v>149</v>
      </c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  <c r="U567" s="387"/>
      <c r="V567" s="387"/>
      <c r="W567" s="387"/>
      <c r="X567" s="387"/>
      <c r="Y567" s="387"/>
      <c r="Z567" s="387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97">
        <v>4640242180090</v>
      </c>
      <c r="E568" s="398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444" t="s">
        <v>726</v>
      </c>
      <c r="Q568" s="389"/>
      <c r="R568" s="389"/>
      <c r="S568" s="389"/>
      <c r="T568" s="390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395"/>
      <c r="B569" s="387"/>
      <c r="C569" s="387"/>
      <c r="D569" s="387"/>
      <c r="E569" s="387"/>
      <c r="F569" s="387"/>
      <c r="G569" s="387"/>
      <c r="H569" s="387"/>
      <c r="I569" s="387"/>
      <c r="J569" s="387"/>
      <c r="K569" s="387"/>
      <c r="L569" s="387"/>
      <c r="M569" s="387"/>
      <c r="N569" s="387"/>
      <c r="O569" s="39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87"/>
      <c r="B570" s="387"/>
      <c r="C570" s="387"/>
      <c r="D570" s="387"/>
      <c r="E570" s="387"/>
      <c r="F570" s="387"/>
      <c r="G570" s="387"/>
      <c r="H570" s="387"/>
      <c r="I570" s="387"/>
      <c r="J570" s="387"/>
      <c r="K570" s="387"/>
      <c r="L570" s="387"/>
      <c r="M570" s="387"/>
      <c r="N570" s="387"/>
      <c r="O570" s="39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3" t="s">
        <v>63</v>
      </c>
      <c r="B571" s="387"/>
      <c r="C571" s="387"/>
      <c r="D571" s="387"/>
      <c r="E571" s="387"/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  <c r="U571" s="387"/>
      <c r="V571" s="387"/>
      <c r="W571" s="387"/>
      <c r="X571" s="387"/>
      <c r="Y571" s="387"/>
      <c r="Z571" s="387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97">
        <v>4640242180076</v>
      </c>
      <c r="E572" s="398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689" t="s">
        <v>729</v>
      </c>
      <c r="Q572" s="389"/>
      <c r="R572" s="389"/>
      <c r="S572" s="389"/>
      <c r="T572" s="390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395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6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87"/>
      <c r="B574" s="387"/>
      <c r="C574" s="387"/>
      <c r="D574" s="387"/>
      <c r="E574" s="387"/>
      <c r="F574" s="387"/>
      <c r="G574" s="387"/>
      <c r="H574" s="387"/>
      <c r="I574" s="387"/>
      <c r="J574" s="387"/>
      <c r="K574" s="387"/>
      <c r="L574" s="387"/>
      <c r="M574" s="387"/>
      <c r="N574" s="387"/>
      <c r="O574" s="396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3" t="s">
        <v>71</v>
      </c>
      <c r="B575" s="387"/>
      <c r="C575" s="387"/>
      <c r="D575" s="387"/>
      <c r="E575" s="387"/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  <c r="U575" s="387"/>
      <c r="V575" s="387"/>
      <c r="W575" s="387"/>
      <c r="X575" s="387"/>
      <c r="Y575" s="387"/>
      <c r="Z575" s="387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97">
        <v>4640242180106</v>
      </c>
      <c r="E576" s="398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490" t="s">
        <v>732</v>
      </c>
      <c r="Q576" s="389"/>
      <c r="R576" s="389"/>
      <c r="S576" s="389"/>
      <c r="T576" s="390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395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6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87"/>
      <c r="B578" s="387"/>
      <c r="C578" s="387"/>
      <c r="D578" s="387"/>
      <c r="E578" s="387"/>
      <c r="F578" s="387"/>
      <c r="G578" s="387"/>
      <c r="H578" s="387"/>
      <c r="I578" s="387"/>
      <c r="J578" s="387"/>
      <c r="K578" s="387"/>
      <c r="L578" s="387"/>
      <c r="M578" s="387"/>
      <c r="N578" s="387"/>
      <c r="O578" s="396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707"/>
      <c r="B579" s="387"/>
      <c r="C579" s="387"/>
      <c r="D579" s="387"/>
      <c r="E579" s="387"/>
      <c r="F579" s="387"/>
      <c r="G579" s="387"/>
      <c r="H579" s="387"/>
      <c r="I579" s="387"/>
      <c r="J579" s="387"/>
      <c r="K579" s="387"/>
      <c r="L579" s="387"/>
      <c r="M579" s="387"/>
      <c r="N579" s="387"/>
      <c r="O579" s="605"/>
      <c r="P579" s="413" t="s">
        <v>733</v>
      </c>
      <c r="Q579" s="414"/>
      <c r="R579" s="414"/>
      <c r="S579" s="414"/>
      <c r="T579" s="414"/>
      <c r="U579" s="414"/>
      <c r="V579" s="415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7485.7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7588.5599999999986</v>
      </c>
      <c r="Z579" s="37"/>
      <c r="AA579" s="380"/>
      <c r="AB579" s="380"/>
      <c r="AC579" s="380"/>
    </row>
    <row r="580" spans="1:32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605"/>
      <c r="P580" s="413" t="s">
        <v>734</v>
      </c>
      <c r="Q580" s="414"/>
      <c r="R580" s="414"/>
      <c r="S580" s="414"/>
      <c r="T580" s="414"/>
      <c r="U580" s="414"/>
      <c r="V580" s="415"/>
      <c r="W580" s="37" t="s">
        <v>68</v>
      </c>
      <c r="X580" s="379">
        <f>IFERROR(SUM(BM22:BM576),"0")</f>
        <v>7941.6682531644592</v>
      </c>
      <c r="Y580" s="379">
        <f>IFERROR(SUM(BN22:BN576),"0")</f>
        <v>8051.2459999999992</v>
      </c>
      <c r="Z580" s="37"/>
      <c r="AA580" s="380"/>
      <c r="AB580" s="380"/>
      <c r="AC580" s="380"/>
    </row>
    <row r="581" spans="1:32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605"/>
      <c r="P581" s="413" t="s">
        <v>735</v>
      </c>
      <c r="Q581" s="414"/>
      <c r="R581" s="414"/>
      <c r="S581" s="414"/>
      <c r="T581" s="414"/>
      <c r="U581" s="414"/>
      <c r="V581" s="415"/>
      <c r="W581" s="37" t="s">
        <v>736</v>
      </c>
      <c r="X581" s="38">
        <f>ROUNDUP(SUM(BO22:BO576),0)</f>
        <v>15</v>
      </c>
      <c r="Y581" s="38">
        <f>ROUNDUP(SUM(BP22:BP576),0)</f>
        <v>15</v>
      </c>
      <c r="Z581" s="37"/>
      <c r="AA581" s="380"/>
      <c r="AB581" s="380"/>
      <c r="AC581" s="380"/>
    </row>
    <row r="582" spans="1:32" x14ac:dyDescent="0.2">
      <c r="A582" s="387"/>
      <c r="B582" s="387"/>
      <c r="C582" s="387"/>
      <c r="D582" s="387"/>
      <c r="E582" s="387"/>
      <c r="F582" s="387"/>
      <c r="G582" s="387"/>
      <c r="H582" s="387"/>
      <c r="I582" s="387"/>
      <c r="J582" s="387"/>
      <c r="K582" s="387"/>
      <c r="L582" s="387"/>
      <c r="M582" s="387"/>
      <c r="N582" s="387"/>
      <c r="O582" s="605"/>
      <c r="P582" s="413" t="s">
        <v>737</v>
      </c>
      <c r="Q582" s="414"/>
      <c r="R582" s="414"/>
      <c r="S582" s="414"/>
      <c r="T582" s="414"/>
      <c r="U582" s="414"/>
      <c r="V582" s="415"/>
      <c r="W582" s="37" t="s">
        <v>68</v>
      </c>
      <c r="X582" s="379">
        <f>GrossWeightTotal+PalletQtyTotal*25</f>
        <v>8316.6682531644583</v>
      </c>
      <c r="Y582" s="379">
        <f>GrossWeightTotalR+PalletQtyTotalR*25</f>
        <v>8426.2459999999992</v>
      </c>
      <c r="Z582" s="37"/>
      <c r="AA582" s="380"/>
      <c r="AB582" s="380"/>
      <c r="AC582" s="380"/>
    </row>
    <row r="583" spans="1:32" x14ac:dyDescent="0.2">
      <c r="A583" s="387"/>
      <c r="B583" s="387"/>
      <c r="C583" s="387"/>
      <c r="D583" s="387"/>
      <c r="E583" s="387"/>
      <c r="F583" s="387"/>
      <c r="G583" s="387"/>
      <c r="H583" s="387"/>
      <c r="I583" s="387"/>
      <c r="J583" s="387"/>
      <c r="K583" s="387"/>
      <c r="L583" s="387"/>
      <c r="M583" s="387"/>
      <c r="N583" s="387"/>
      <c r="O583" s="605"/>
      <c r="P583" s="413" t="s">
        <v>738</v>
      </c>
      <c r="Q583" s="414"/>
      <c r="R583" s="414"/>
      <c r="S583" s="414"/>
      <c r="T583" s="414"/>
      <c r="U583" s="414"/>
      <c r="V583" s="415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1333.6327325292843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1352</v>
      </c>
      <c r="Z583" s="37"/>
      <c r="AA583" s="380"/>
      <c r="AB583" s="380"/>
      <c r="AC583" s="380"/>
    </row>
    <row r="584" spans="1:32" ht="14.25" customHeight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605"/>
      <c r="P584" s="413" t="s">
        <v>739</v>
      </c>
      <c r="Q584" s="414"/>
      <c r="R584" s="414"/>
      <c r="S584" s="414"/>
      <c r="T584" s="414"/>
      <c r="U584" s="414"/>
      <c r="V584" s="415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16.376430000000003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381" t="s">
        <v>107</v>
      </c>
      <c r="D586" s="575"/>
      <c r="E586" s="575"/>
      <c r="F586" s="575"/>
      <c r="G586" s="432"/>
      <c r="H586" s="381" t="s">
        <v>253</v>
      </c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  <c r="U586" s="432"/>
      <c r="V586" s="381" t="s">
        <v>473</v>
      </c>
      <c r="W586" s="432"/>
      <c r="X586" s="381" t="s">
        <v>527</v>
      </c>
      <c r="Y586" s="575"/>
      <c r="Z586" s="575"/>
      <c r="AA586" s="432"/>
      <c r="AB586" s="374" t="s">
        <v>598</v>
      </c>
      <c r="AC586" s="381" t="s">
        <v>639</v>
      </c>
      <c r="AD586" s="432"/>
      <c r="AF586" s="375"/>
    </row>
    <row r="587" spans="1:32" ht="14.25" customHeight="1" thickTop="1" x14ac:dyDescent="0.2">
      <c r="A587" s="733" t="s">
        <v>742</v>
      </c>
      <c r="B587" s="381" t="s">
        <v>62</v>
      </c>
      <c r="C587" s="381" t="s">
        <v>108</v>
      </c>
      <c r="D587" s="381" t="s">
        <v>128</v>
      </c>
      <c r="E587" s="381" t="s">
        <v>176</v>
      </c>
      <c r="F587" s="381" t="s">
        <v>196</v>
      </c>
      <c r="G587" s="381" t="s">
        <v>107</v>
      </c>
      <c r="H587" s="381" t="s">
        <v>254</v>
      </c>
      <c r="I587" s="381" t="s">
        <v>271</v>
      </c>
      <c r="J587" s="381" t="s">
        <v>327</v>
      </c>
      <c r="K587" s="381" t="s">
        <v>342</v>
      </c>
      <c r="L587" s="375"/>
      <c r="M587" s="381" t="s">
        <v>358</v>
      </c>
      <c r="N587" s="375"/>
      <c r="O587" s="381" t="s">
        <v>371</v>
      </c>
      <c r="P587" s="381" t="s">
        <v>374</v>
      </c>
      <c r="Q587" s="381" t="s">
        <v>381</v>
      </c>
      <c r="R587" s="381" t="s">
        <v>392</v>
      </c>
      <c r="S587" s="381" t="s">
        <v>395</v>
      </c>
      <c r="T587" s="381" t="s">
        <v>402</v>
      </c>
      <c r="U587" s="381" t="s">
        <v>464</v>
      </c>
      <c r="V587" s="381" t="s">
        <v>474</v>
      </c>
      <c r="W587" s="381" t="s">
        <v>502</v>
      </c>
      <c r="X587" s="381" t="s">
        <v>528</v>
      </c>
      <c r="Y587" s="381" t="s">
        <v>573</v>
      </c>
      <c r="Z587" s="381" t="s">
        <v>588</v>
      </c>
      <c r="AA587" s="381" t="s">
        <v>595</v>
      </c>
      <c r="AB587" s="381" t="s">
        <v>598</v>
      </c>
      <c r="AC587" s="381" t="s">
        <v>639</v>
      </c>
      <c r="AD587" s="381" t="s">
        <v>717</v>
      </c>
      <c r="AF587" s="375"/>
    </row>
    <row r="588" spans="1:32" ht="13.5" customHeight="1" thickBot="1" x14ac:dyDescent="0.25">
      <c r="A588" s="734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75"/>
      <c r="M588" s="382"/>
      <c r="N588" s="375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  <c r="AA588" s="382"/>
      <c r="AB588" s="382"/>
      <c r="AC588" s="382"/>
      <c r="AD588" s="382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80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335.40000000000003</v>
      </c>
      <c r="E589" s="46">
        <f>IFERROR(Y105*1,"0")+IFERROR(Y106*1,"0")+IFERROR(Y107*1,"0")+IFERROR(Y108*1,"0")+IFERROR(Y109*1,"0")+IFERROR(Y113*1,"0")+IFERROR(Y114*1,"0")+IFERROR(Y115*1,"0")+IFERROR(Y116*1,"0")+IFERROR(Y117*1,"0")</f>
        <v>95.4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688.30000000000007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199.50000000000003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1036.1999999999998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90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120</v>
      </c>
      <c r="R589" s="46">
        <f>IFERROR(Y286*1,"0")</f>
        <v>0</v>
      </c>
      <c r="S589" s="46">
        <f>IFERROR(Y291*1,"0")+IFERROR(Y295*1,"0")+IFERROR(Y296*1,"0")</f>
        <v>35.700000000000003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349.79999999999995</v>
      </c>
      <c r="U589" s="46">
        <f>IFERROR(Y348*1,"0")+IFERROR(Y352*1,"0")+IFERROR(Y353*1,"0")+IFERROR(Y354*1,"0")</f>
        <v>402.6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3241.2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83.4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92.82</v>
      </c>
      <c r="Y589" s="46">
        <f>IFERROR(Y453*1,"0")+IFERROR(Y457*1,"0")+IFERROR(Y458*1,"0")+IFERROR(Y459*1,"0")+IFERROR(Y460*1,"0")+IFERROR(Y461*1,"0")+IFERROR(Y462*1,"0")+IFERROR(Y466*1,"0")</f>
        <v>42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259.44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436.8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