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D9A231-E1B5-4273-84A6-A27866CC6B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Y286" i="1" s="1"/>
  <c r="P283" i="1"/>
  <c r="X280" i="1"/>
  <c r="X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N225" i="1"/>
  <c r="BM225" i="1"/>
  <c r="Z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Z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599" i="1" s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Y124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N110" i="1"/>
  <c r="BM110" i="1"/>
  <c r="Z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3" i="1" s="1"/>
  <c r="BO22" i="1"/>
  <c r="BM22" i="1"/>
  <c r="X590" i="1" s="1"/>
  <c r="Y22" i="1"/>
  <c r="P22" i="1"/>
  <c r="H10" i="1"/>
  <c r="A9" i="1"/>
  <c r="F10" i="1" s="1"/>
  <c r="D7" i="1"/>
  <c r="Q6" i="1"/>
  <c r="P2" i="1"/>
  <c r="BP121" i="1" l="1"/>
  <c r="BN121" i="1"/>
  <c r="Z121" i="1"/>
  <c r="BP160" i="1"/>
  <c r="BN160" i="1"/>
  <c r="Z160" i="1"/>
  <c r="BP221" i="1"/>
  <c r="BN221" i="1"/>
  <c r="Z221" i="1"/>
  <c r="BP244" i="1"/>
  <c r="BN244" i="1"/>
  <c r="Z244" i="1"/>
  <c r="BP268" i="1"/>
  <c r="BN268" i="1"/>
  <c r="Z268" i="1"/>
  <c r="BP285" i="1"/>
  <c r="BN285" i="1"/>
  <c r="Z285" i="1"/>
  <c r="BP320" i="1"/>
  <c r="BN320" i="1"/>
  <c r="Z320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Z28" i="1"/>
  <c r="BN28" i="1"/>
  <c r="Z56" i="1"/>
  <c r="BN56" i="1"/>
  <c r="Z72" i="1"/>
  <c r="BN72" i="1"/>
  <c r="Z73" i="1"/>
  <c r="BN73" i="1"/>
  <c r="Z87" i="1"/>
  <c r="BN87" i="1"/>
  <c r="Z104" i="1"/>
  <c r="BN104" i="1"/>
  <c r="BP139" i="1"/>
  <c r="BN139" i="1"/>
  <c r="Z139" i="1"/>
  <c r="BP211" i="1"/>
  <c r="BN211" i="1"/>
  <c r="Z211" i="1"/>
  <c r="BP231" i="1"/>
  <c r="BN231" i="1"/>
  <c r="Z231" i="1"/>
  <c r="BP257" i="1"/>
  <c r="BN257" i="1"/>
  <c r="Z257" i="1"/>
  <c r="BP269" i="1"/>
  <c r="BN269" i="1"/>
  <c r="Z269" i="1"/>
  <c r="BP294" i="1"/>
  <c r="BN294" i="1"/>
  <c r="Z294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B599" i="1"/>
  <c r="X591" i="1"/>
  <c r="X589" i="1"/>
  <c r="Z26" i="1"/>
  <c r="BN26" i="1"/>
  <c r="BP26" i="1"/>
  <c r="Z30" i="1"/>
  <c r="BN30" i="1"/>
  <c r="Z54" i="1"/>
  <c r="BN54" i="1"/>
  <c r="Z58" i="1"/>
  <c r="BN58" i="1"/>
  <c r="Y64" i="1"/>
  <c r="Y76" i="1"/>
  <c r="Z70" i="1"/>
  <c r="BN70" i="1"/>
  <c r="Z79" i="1"/>
  <c r="BN79" i="1"/>
  <c r="Y89" i="1"/>
  <c r="Z85" i="1"/>
  <c r="BN85" i="1"/>
  <c r="Z93" i="1"/>
  <c r="BN93" i="1"/>
  <c r="Y101" i="1"/>
  <c r="Z99" i="1"/>
  <c r="BN99" i="1"/>
  <c r="Y107" i="1"/>
  <c r="Z106" i="1"/>
  <c r="BN106" i="1"/>
  <c r="Y116" i="1"/>
  <c r="Z112" i="1"/>
  <c r="BN112" i="1"/>
  <c r="Z119" i="1"/>
  <c r="BN119" i="1"/>
  <c r="BP119" i="1"/>
  <c r="Z123" i="1"/>
  <c r="BN123" i="1"/>
  <c r="Y133" i="1"/>
  <c r="Z130" i="1"/>
  <c r="BN130" i="1"/>
  <c r="Z131" i="1"/>
  <c r="BN131" i="1"/>
  <c r="Y141" i="1"/>
  <c r="Z137" i="1"/>
  <c r="BN137" i="1"/>
  <c r="Z145" i="1"/>
  <c r="BN145" i="1"/>
  <c r="Y153" i="1"/>
  <c r="Z156" i="1"/>
  <c r="BN156" i="1"/>
  <c r="Y162" i="1"/>
  <c r="Z194" i="1"/>
  <c r="BN194" i="1"/>
  <c r="Z205" i="1"/>
  <c r="BN205" i="1"/>
  <c r="BP205" i="1"/>
  <c r="Z213" i="1"/>
  <c r="BN213" i="1"/>
  <c r="Z217" i="1"/>
  <c r="BN217" i="1"/>
  <c r="Y233" i="1"/>
  <c r="Z223" i="1"/>
  <c r="BN223" i="1"/>
  <c r="Y241" i="1"/>
  <c r="BP235" i="1"/>
  <c r="BN235" i="1"/>
  <c r="Z235" i="1"/>
  <c r="Y253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8" i="1"/>
  <c r="BN318" i="1"/>
  <c r="Z318" i="1"/>
  <c r="Y338" i="1"/>
  <c r="BP332" i="1"/>
  <c r="BN332" i="1"/>
  <c r="Z332" i="1"/>
  <c r="BP350" i="1"/>
  <c r="BN350" i="1"/>
  <c r="Z350" i="1"/>
  <c r="BP373" i="1"/>
  <c r="BN373" i="1"/>
  <c r="Z373" i="1"/>
  <c r="X592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P599" i="1"/>
  <c r="Y279" i="1"/>
  <c r="BP278" i="1"/>
  <c r="BN278" i="1"/>
  <c r="Z278" i="1"/>
  <c r="Z279" i="1" s="1"/>
  <c r="BP283" i="1"/>
  <c r="BN283" i="1"/>
  <c r="Z283" i="1"/>
  <c r="S599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6" i="1"/>
  <c r="BN326" i="1"/>
  <c r="Z326" i="1"/>
  <c r="BP336" i="1"/>
  <c r="BN336" i="1"/>
  <c r="Z336" i="1"/>
  <c r="BP356" i="1"/>
  <c r="BN356" i="1"/>
  <c r="Z356" i="1"/>
  <c r="Y362" i="1"/>
  <c r="BP361" i="1"/>
  <c r="BN361" i="1"/>
  <c r="Z361" i="1"/>
  <c r="Z362" i="1" s="1"/>
  <c r="BP365" i="1"/>
  <c r="BN365" i="1"/>
  <c r="Z365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R599" i="1"/>
  <c r="Y311" i="1"/>
  <c r="Y323" i="1"/>
  <c r="Y358" i="1"/>
  <c r="Y357" i="1"/>
  <c r="Y368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Y458" i="1"/>
  <c r="H9" i="1"/>
  <c r="A10" i="1"/>
  <c r="Y24" i="1"/>
  <c r="Y37" i="1"/>
  <c r="Y41" i="1"/>
  <c r="Y45" i="1"/>
  <c r="Y49" i="1"/>
  <c r="Y59" i="1"/>
  <c r="Y65" i="1"/>
  <c r="Y80" i="1"/>
  <c r="Y90" i="1"/>
  <c r="Y94" i="1"/>
  <c r="Y100" i="1"/>
  <c r="Y115" i="1"/>
  <c r="Y132" i="1"/>
  <c r="Y142" i="1"/>
  <c r="Y146" i="1"/>
  <c r="Y157" i="1"/>
  <c r="Y163" i="1"/>
  <c r="Z167" i="1"/>
  <c r="BN167" i="1"/>
  <c r="Y170" i="1"/>
  <c r="Z173" i="1"/>
  <c r="BN173" i="1"/>
  <c r="Z175" i="1"/>
  <c r="BN175" i="1"/>
  <c r="Y178" i="1"/>
  <c r="Z181" i="1"/>
  <c r="BN181" i="1"/>
  <c r="Y184" i="1"/>
  <c r="I599" i="1"/>
  <c r="Y196" i="1"/>
  <c r="Z189" i="1"/>
  <c r="BN189" i="1"/>
  <c r="Z191" i="1"/>
  <c r="BN191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Z132" i="1" s="1"/>
  <c r="BN129" i="1"/>
  <c r="Z136" i="1"/>
  <c r="BN136" i="1"/>
  <c r="Z138" i="1"/>
  <c r="BN138" i="1"/>
  <c r="Z140" i="1"/>
  <c r="BN140" i="1"/>
  <c r="Z144" i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K599" i="1"/>
  <c r="Y252" i="1"/>
  <c r="O599" i="1"/>
  <c r="Y275" i="1"/>
  <c r="Y280" i="1"/>
  <c r="Q599" i="1"/>
  <c r="Y287" i="1"/>
  <c r="Z291" i="1"/>
  <c r="BN291" i="1"/>
  <c r="BP291" i="1"/>
  <c r="Z293" i="1"/>
  <c r="BN293" i="1"/>
  <c r="Y296" i="1"/>
  <c r="Y301" i="1"/>
  <c r="T599" i="1"/>
  <c r="Y306" i="1"/>
  <c r="Z309" i="1"/>
  <c r="Z310" i="1" s="1"/>
  <c r="BN309" i="1"/>
  <c r="BP309" i="1"/>
  <c r="Z314" i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BP366" i="1"/>
  <c r="BN366" i="1"/>
  <c r="Z366" i="1"/>
  <c r="Z368" i="1" s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9" i="1" l="1"/>
  <c r="Z505" i="1"/>
  <c r="Z232" i="1"/>
  <c r="Z196" i="1"/>
  <c r="Z177" i="1"/>
  <c r="Z169" i="1"/>
  <c r="Z162" i="1"/>
  <c r="Z146" i="1"/>
  <c r="Z286" i="1"/>
  <c r="Z338" i="1"/>
  <c r="Z295" i="1"/>
  <c r="Z252" i="1"/>
  <c r="Z124" i="1"/>
  <c r="Z89" i="1"/>
  <c r="Z75" i="1"/>
  <c r="Z36" i="1"/>
  <c r="Z382" i="1"/>
  <c r="Z141" i="1"/>
  <c r="Z115" i="1"/>
  <c r="Z274" i="1"/>
  <c r="Z548" i="1"/>
  <c r="Z575" i="1"/>
  <c r="Z487" i="1"/>
  <c r="Z476" i="1"/>
  <c r="Z419" i="1"/>
  <c r="Z393" i="1"/>
  <c r="Z59" i="1"/>
  <c r="Y593" i="1"/>
  <c r="Y590" i="1"/>
  <c r="Z264" i="1"/>
  <c r="Z218" i="1"/>
  <c r="Z557" i="1"/>
  <c r="Z541" i="1"/>
  <c r="Z569" i="1"/>
  <c r="Z453" i="1"/>
  <c r="Z406" i="1"/>
  <c r="Z344" i="1"/>
  <c r="Z329" i="1"/>
  <c r="Z322" i="1"/>
  <c r="Z183" i="1"/>
  <c r="Y591" i="1"/>
  <c r="Y589" i="1"/>
  <c r="Z594" i="1" l="1"/>
  <c r="Y592" i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<sst xmlns="http://schemas.openxmlformats.org/spreadsheetml/2006/main" count="2432" uniqueCount="776">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</sst>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775</v>
      </c>
      <c r="I5" s="655"/>
      <c r="J5" s="655"/>
      <c r="K5" s="655"/>
      <c r="L5" s="655"/>
      <c r="M5" s="475"/>
      <c r="N5" s="58"/>
      <c r="P5" s="24" t="s">
        <v>10</v>
      </c>
      <c r="Q5" s="725">
        <v>45540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Четверг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0.54166666666666663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150</v>
      </c>
      <c r="Y70" s="378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156.66666666666666</v>
      </c>
      <c r="BN70" s="64">
        <f t="shared" si="13"/>
        <v>157.91999999999999</v>
      </c>
      <c r="BO70" s="64">
        <f t="shared" si="14"/>
        <v>0.24801587301587297</v>
      </c>
      <c r="BP70" s="64">
        <f t="shared" si="15"/>
        <v>0.25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18</v>
      </c>
      <c r="Y74" s="378">
        <f t="shared" si="11"/>
        <v>18</v>
      </c>
      <c r="Z74" s="36">
        <f>IFERROR(IF(Y74=0,"",ROUNDUP(Y74/H74,0)*0.00937),"")</f>
        <v>3.7479999999999999E-2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18.96</v>
      </c>
      <c r="BN74" s="64">
        <f t="shared" si="13"/>
        <v>18.96</v>
      </c>
      <c r="BO74" s="64">
        <f t="shared" si="14"/>
        <v>3.3333333333333333E-2</v>
      </c>
      <c r="BP74" s="64">
        <f t="shared" si="15"/>
        <v>3.3333333333333333E-2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17.888888888888886</v>
      </c>
      <c r="Y75" s="379">
        <f>IFERROR(Y68/H68,"0")+IFERROR(Y69/H69,"0")+IFERROR(Y70/H70,"0")+IFERROR(Y71/H71,"0")+IFERROR(Y72/H72,"0")+IFERROR(Y73/H73,"0")+IFERROR(Y74/H74,"0")</f>
        <v>18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0.34198000000000001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168</v>
      </c>
      <c r="Y76" s="379">
        <f>IFERROR(SUM(Y68:Y74),"0")</f>
        <v>169.20000000000002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230</v>
      </c>
      <c r="Y78" s="378">
        <f>IFERROR(IF(X78="",0,CEILING((X78/$H78),1)*$H78),"")</f>
        <v>237.60000000000002</v>
      </c>
      <c r="Z78" s="36">
        <f>IFERROR(IF(Y78=0,"",ROUNDUP(Y78/H78,0)*0.02175),"")</f>
        <v>0.47849999999999998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240.22222222222217</v>
      </c>
      <c r="BN78" s="64">
        <f>IFERROR(Y78*I78/H78,"0")</f>
        <v>248.16</v>
      </c>
      <c r="BO78" s="64">
        <f>IFERROR(1/J78*(X78/H78),"0")</f>
        <v>0.38029100529100524</v>
      </c>
      <c r="BP78" s="64">
        <f>IFERROR(1/J78*(Y78/H78),"0")</f>
        <v>0.39285714285714285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21.296296296296294</v>
      </c>
      <c r="Y80" s="379">
        <f>IFERROR(Y78/H78,"0")+IFERROR(Y79/H79,"0")</f>
        <v>22</v>
      </c>
      <c r="Z80" s="379">
        <f>IFERROR(IF(Z78="",0,Z78),"0")+IFERROR(IF(Z79="",0,Z79),"0")</f>
        <v>0.47849999999999998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230</v>
      </c>
      <c r="Y81" s="379">
        <f>IFERROR(SUM(Y78:Y79),"0")</f>
        <v>237.60000000000002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15</v>
      </c>
      <c r="Y111" s="378">
        <f>IFERROR(IF(X111="",0,CEILING((X111/$H111),1)*$H111),"")</f>
        <v>16.8</v>
      </c>
      <c r="Z111" s="36">
        <f>IFERROR(IF(Y111=0,"",ROUNDUP(Y111/H111,0)*0.02175),"")</f>
        <v>4.3499999999999997E-2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16.007142857142856</v>
      </c>
      <c r="BN111" s="64">
        <f>IFERROR(Y111*I111/H111,"0")</f>
        <v>17.928000000000001</v>
      </c>
      <c r="BO111" s="64">
        <f>IFERROR(1/J111*(X111/H111),"0")</f>
        <v>3.188775510204081E-2</v>
      </c>
      <c r="BP111" s="64">
        <f>IFERROR(1/J111*(Y111/H111),"0")</f>
        <v>3.5714285714285712E-2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1.7857142857142856</v>
      </c>
      <c r="Y115" s="379">
        <f>IFERROR(Y110/H110,"0")+IFERROR(Y111/H111,"0")+IFERROR(Y112/H112,"0")+IFERROR(Y113/H113,"0")+IFERROR(Y114/H114,"0")</f>
        <v>2</v>
      </c>
      <c r="Z115" s="379">
        <f>IFERROR(IF(Z110="",0,Z110),"0")+IFERROR(IF(Z111="",0,Z111),"0")+IFERROR(IF(Z112="",0,Z112),"0")+IFERROR(IF(Z113="",0,Z113),"0")+IFERROR(IF(Z114="",0,Z114),"0")</f>
        <v>4.3499999999999997E-2</v>
      </c>
      <c r="AA115" s="380"/>
      <c r="AB115" s="380"/>
      <c r="AC115" s="380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15</v>
      </c>
      <c r="Y116" s="379">
        <f>IFERROR(SUM(Y110:Y114),"0")</f>
        <v>16.8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40</v>
      </c>
      <c r="Y136" s="378">
        <f t="shared" si="21"/>
        <v>42</v>
      </c>
      <c r="Z136" s="36">
        <f>IFERROR(IF(Y136=0,"",ROUNDUP(Y136/H136,0)*0.02175),"")</f>
        <v>0.10874999999999999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42.657142857142851</v>
      </c>
      <c r="BN136" s="64">
        <f t="shared" si="23"/>
        <v>44.79</v>
      </c>
      <c r="BO136" s="64">
        <f t="shared" si="24"/>
        <v>8.5034013605442174E-2</v>
      </c>
      <c r="BP136" s="64">
        <f t="shared" si="25"/>
        <v>8.9285714285714274E-2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4.7619047619047619</v>
      </c>
      <c r="Y141" s="379">
        <f>IFERROR(Y135/H135,"0")+IFERROR(Y136/H136,"0")+IFERROR(Y137/H137,"0")+IFERROR(Y138/H138,"0")+IFERROR(Y139/H139,"0")+IFERROR(Y140/H140,"0")</f>
        <v>5</v>
      </c>
      <c r="Z141" s="379">
        <f>IFERROR(IF(Z135="",0,Z135),"0")+IFERROR(IF(Z136="",0,Z136),"0")+IFERROR(IF(Z137="",0,Z137),"0")+IFERROR(IF(Z138="",0,Z138),"0")+IFERROR(IF(Z139="",0,Z139),"0")+IFERROR(IF(Z140="",0,Z140),"0")</f>
        <v>0.10874999999999999</v>
      </c>
      <c r="AA141" s="380"/>
      <c r="AB141" s="380"/>
      <c r="AC141" s="380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40</v>
      </c>
      <c r="Y142" s="379">
        <f>IFERROR(SUM(Y135:Y140),"0")</f>
        <v>42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10</v>
      </c>
      <c r="Y173" s="378">
        <f>IFERROR(IF(X173="",0,CEILING((X173/$H173),1)*$H173),"")</f>
        <v>12.600000000000001</v>
      </c>
      <c r="Z173" s="36">
        <f>IFERROR(IF(Y173=0,"",ROUNDUP(Y173/H173,0)*0.00937),"")</f>
        <v>2.811E-2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10.714285714285714</v>
      </c>
      <c r="BN173" s="64">
        <f>IFERROR(Y173*I173/H173,"0")</f>
        <v>13.5</v>
      </c>
      <c r="BO173" s="64">
        <f>IFERROR(1/J173*(X173/H173),"0")</f>
        <v>1.984126984126984E-2</v>
      </c>
      <c r="BP173" s="64">
        <f>IFERROR(1/J173*(Y173/H173),"0")</f>
        <v>2.5000000000000001E-2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65</v>
      </c>
      <c r="Y174" s="378">
        <f>IFERROR(IF(X174="",0,CEILING((X174/$H174),1)*$H174),"")</f>
        <v>72</v>
      </c>
      <c r="Z174" s="36">
        <f>IFERROR(IF(Y174=0,"",ROUNDUP(Y174/H174,0)*0.02175),"")</f>
        <v>0.17399999999999999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69.550000000000011</v>
      </c>
      <c r="BN174" s="64">
        <f>IFERROR(Y174*I174/H174,"0")</f>
        <v>77.040000000000006</v>
      </c>
      <c r="BO174" s="64">
        <f>IFERROR(1/J174*(X174/H174),"0")</f>
        <v>0.12896825396825395</v>
      </c>
      <c r="BP174" s="64">
        <f>IFERROR(1/J174*(Y174/H174),"0")</f>
        <v>0.14285714285714285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9.6031746031746028</v>
      </c>
      <c r="Y177" s="379">
        <f>IFERROR(Y172/H172,"0")+IFERROR(Y173/H173,"0")+IFERROR(Y174/H174,"0")+IFERROR(Y175/H175,"0")+IFERROR(Y176/H176,"0")</f>
        <v>11</v>
      </c>
      <c r="Z177" s="379">
        <f>IFERROR(IF(Z172="",0,Z172),"0")+IFERROR(IF(Z173="",0,Z173),"0")+IFERROR(IF(Z174="",0,Z174),"0")+IFERROR(IF(Z175="",0,Z175),"0")+IFERROR(IF(Z176="",0,Z176),"0")</f>
        <v>0.20210999999999998</v>
      </c>
      <c r="AA177" s="380"/>
      <c r="AB177" s="380"/>
      <c r="AC177" s="380"/>
    </row>
    <row r="178" spans="1:68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75</v>
      </c>
      <c r="Y178" s="379">
        <f>IFERROR(SUM(Y172:Y176),"0")</f>
        <v>84.6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10</v>
      </c>
      <c r="Y190" s="378">
        <f t="shared" si="26"/>
        <v>12.600000000000001</v>
      </c>
      <c r="Z190" s="36">
        <f>IFERROR(IF(Y190=0,"",ROUNDUP(Y190/H190,0)*0.00753),"")</f>
        <v>2.2589999999999999E-2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10.476190476190476</v>
      </c>
      <c r="BN190" s="64">
        <f t="shared" si="28"/>
        <v>13.200000000000003</v>
      </c>
      <c r="BO190" s="64">
        <f t="shared" si="29"/>
        <v>1.5262515262515262E-2</v>
      </c>
      <c r="BP190" s="64">
        <f t="shared" si="30"/>
        <v>1.9230769230769232E-2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2.3809523809523809</v>
      </c>
      <c r="Y196" s="379">
        <f>IFERROR(Y188/H188,"0")+IFERROR(Y189/H189,"0")+IFERROR(Y190/H190,"0")+IFERROR(Y191/H191,"0")+IFERROR(Y192/H192,"0")+IFERROR(Y193/H193,"0")+IFERROR(Y194/H194,"0")+IFERROR(Y195/H195,"0")</f>
        <v>3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2.2589999999999999E-2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10</v>
      </c>
      <c r="Y197" s="379">
        <f>IFERROR(SUM(Y188:Y195),"0")</f>
        <v>12.600000000000001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10</v>
      </c>
      <c r="Y314" s="378">
        <f t="shared" ref="Y314:Y321" si="57">IFERROR(IF(X314="",0,CEILING((X314/$H314),1)*$H314),"")</f>
        <v>10.8</v>
      </c>
      <c r="Z314" s="36">
        <f>IFERROR(IF(Y314=0,"",ROUNDUP(Y314/H314,0)*0.02175),"")</f>
        <v>2.1749999999999999E-2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10.444444444444443</v>
      </c>
      <c r="BN314" s="64">
        <f t="shared" ref="BN314:BN321" si="59">IFERROR(Y314*I314/H314,"0")</f>
        <v>11.28</v>
      </c>
      <c r="BO314" s="64">
        <f t="shared" ref="BO314:BO321" si="60">IFERROR(1/J314*(X314/H314),"0")</f>
        <v>1.653439153439153E-2</v>
      </c>
      <c r="BP314" s="64">
        <f t="shared" ref="BP314:BP321" si="61">IFERROR(1/J314*(Y314/H314),"0")</f>
        <v>1.7857142857142856E-2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160</v>
      </c>
      <c r="Y317" s="378">
        <f t="shared" si="57"/>
        <v>162</v>
      </c>
      <c r="Z317" s="36">
        <f>IFERROR(IF(Y317=0,"",ROUNDUP(Y317/H317,0)*0.02175),"")</f>
        <v>0.32624999999999998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167.11111111111109</v>
      </c>
      <c r="BN317" s="64">
        <f t="shared" si="59"/>
        <v>169.2</v>
      </c>
      <c r="BO317" s="64">
        <f t="shared" si="60"/>
        <v>0.26455026455026448</v>
      </c>
      <c r="BP317" s="64">
        <f t="shared" si="61"/>
        <v>0.26785714285714279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15.740740740740739</v>
      </c>
      <c r="Y322" s="379">
        <f>IFERROR(Y314/H314,"0")+IFERROR(Y315/H315,"0")+IFERROR(Y316/H316,"0")+IFERROR(Y317/H317,"0")+IFERROR(Y318/H318,"0")+IFERROR(Y319/H319,"0")+IFERROR(Y320/H320,"0")+IFERROR(Y321/H321,"0")</f>
        <v>15.999999999999998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0.34799999999999998</v>
      </c>
      <c r="AA322" s="380"/>
      <c r="AB322" s="380"/>
      <c r="AC322" s="380"/>
    </row>
    <row r="323" spans="1:68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170</v>
      </c>
      <c r="Y323" s="379">
        <f>IFERROR(SUM(Y314:Y321),"0")</f>
        <v>172.8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60</v>
      </c>
      <c r="Y325" s="378">
        <f>IFERROR(IF(X325="",0,CEILING((X325/$H325),1)*$H325),"")</f>
        <v>63</v>
      </c>
      <c r="Z325" s="36">
        <f>IFERROR(IF(Y325=0,"",ROUNDUP(Y325/H325,0)*0.00753),"")</f>
        <v>0.11295000000000001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63.714285714285715</v>
      </c>
      <c r="BN325" s="64">
        <f>IFERROR(Y325*I325/H325,"0")</f>
        <v>66.900000000000006</v>
      </c>
      <c r="BO325" s="64">
        <f>IFERROR(1/J325*(X325/H325),"0")</f>
        <v>9.1575091575091569E-2</v>
      </c>
      <c r="BP325" s="64">
        <f>IFERROR(1/J325*(Y325/H325),"0")</f>
        <v>9.6153846153846145E-2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100</v>
      </c>
      <c r="Y326" s="378">
        <f>IFERROR(IF(X326="",0,CEILING((X326/$H326),1)*$H326),"")</f>
        <v>100.80000000000001</v>
      </c>
      <c r="Z326" s="36">
        <f>IFERROR(IF(Y326=0,"",ROUNDUP(Y326/H326,0)*0.00753),"")</f>
        <v>0.18071999999999999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106.19047619047619</v>
      </c>
      <c r="BN326" s="64">
        <f>IFERROR(Y326*I326/H326,"0")</f>
        <v>107.04</v>
      </c>
      <c r="BO326" s="64">
        <f>IFERROR(1/J326*(X326/H326),"0")</f>
        <v>0.15262515262515264</v>
      </c>
      <c r="BP326" s="64">
        <f>IFERROR(1/J326*(Y326/H326),"0")</f>
        <v>0.15384615384615385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7</v>
      </c>
      <c r="Y328" s="378">
        <f>IFERROR(IF(X328="",0,CEILING((X328/$H328),1)*$H328),"")</f>
        <v>8.4</v>
      </c>
      <c r="Z328" s="36">
        <f>IFERROR(IF(Y328=0,"",ROUNDUP(Y328/H328,0)*0.00502),"")</f>
        <v>2.0080000000000001E-2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7.4333333333333327</v>
      </c>
      <c r="BN328" s="64">
        <f>IFERROR(Y328*I328/H328,"0")</f>
        <v>8.92</v>
      </c>
      <c r="BO328" s="64">
        <f>IFERROR(1/J328*(X328/H328),"0")</f>
        <v>1.4245014245014245E-2</v>
      </c>
      <c r="BP328" s="64">
        <f>IFERROR(1/J328*(Y328/H328),"0")</f>
        <v>1.7094017094017096E-2</v>
      </c>
    </row>
    <row r="329" spans="1:68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41.428571428571431</v>
      </c>
      <c r="Y329" s="379">
        <f>IFERROR(Y325/H325,"0")+IFERROR(Y326/H326,"0")+IFERROR(Y327/H327,"0")+IFERROR(Y328/H328,"0")</f>
        <v>43</v>
      </c>
      <c r="Z329" s="379">
        <f>IFERROR(IF(Z325="",0,Z325),"0")+IFERROR(IF(Z326="",0,Z326),"0")+IFERROR(IF(Z327="",0,Z327),"0")+IFERROR(IF(Z328="",0,Z328),"0")</f>
        <v>0.31374999999999997</v>
      </c>
      <c r="AA329" s="380"/>
      <c r="AB329" s="380"/>
      <c r="AC329" s="380"/>
    </row>
    <row r="330" spans="1:68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167</v>
      </c>
      <c r="Y330" s="379">
        <f>IFERROR(SUM(Y325:Y328),"0")</f>
        <v>172.20000000000002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700</v>
      </c>
      <c r="Y332" s="378">
        <f t="shared" ref="Y332:Y337" si="62">IFERROR(IF(X332="",0,CEILING((X332/$H332),1)*$H332),"")</f>
        <v>702</v>
      </c>
      <c r="Z332" s="36">
        <f>IFERROR(IF(Y332=0,"",ROUNDUP(Y332/H332,0)*0.02175),"")</f>
        <v>1.9574999999999998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750.07692307692309</v>
      </c>
      <c r="BN332" s="64">
        <f t="shared" ref="BN332:BN337" si="64">IFERROR(Y332*I332/H332,"0")</f>
        <v>752.22000000000014</v>
      </c>
      <c r="BO332" s="64">
        <f t="shared" ref="BO332:BO337" si="65">IFERROR(1/J332*(X332/H332),"0")</f>
        <v>1.6025641025641026</v>
      </c>
      <c r="BP332" s="64">
        <f t="shared" ref="BP332:BP337" si="66">IFERROR(1/J332*(Y332/H332),"0")</f>
        <v>1.607142857142857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89.743589743589752</v>
      </c>
      <c r="Y338" s="379">
        <f>IFERROR(Y332/H332,"0")+IFERROR(Y333/H333,"0")+IFERROR(Y334/H334,"0")+IFERROR(Y335/H335,"0")+IFERROR(Y336/H336,"0")+IFERROR(Y337/H337,"0")</f>
        <v>90</v>
      </c>
      <c r="Z338" s="379">
        <f>IFERROR(IF(Z332="",0,Z332),"0")+IFERROR(IF(Z333="",0,Z333),"0")+IFERROR(IF(Z334="",0,Z334),"0")+IFERROR(IF(Z335="",0,Z335),"0")+IFERROR(IF(Z336="",0,Z336),"0")+IFERROR(IF(Z337="",0,Z337),"0")</f>
        <v>1.9574999999999998</v>
      </c>
      <c r="AA338" s="380"/>
      <c r="AB338" s="380"/>
      <c r="AC338" s="380"/>
    </row>
    <row r="339" spans="1:68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700</v>
      </c>
      <c r="Y339" s="379">
        <f>IFERROR(SUM(Y332:Y337),"0")</f>
        <v>702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200</v>
      </c>
      <c r="Y342" s="378">
        <f>IFERROR(IF(X342="",0,CEILING((X342/$H342),1)*$H342),"")</f>
        <v>202.79999999999998</v>
      </c>
      <c r="Z342" s="36">
        <f>IFERROR(IF(Y342=0,"",ROUNDUP(Y342/H342,0)*0.02175),"")</f>
        <v>0.5655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214.46153846153848</v>
      </c>
      <c r="BN342" s="64">
        <f>IFERROR(Y342*I342/H342,"0")</f>
        <v>217.464</v>
      </c>
      <c r="BO342" s="64">
        <f>IFERROR(1/J342*(X342/H342),"0")</f>
        <v>0.45787545787545786</v>
      </c>
      <c r="BP342" s="64">
        <f>IFERROR(1/J342*(Y342/H342),"0")</f>
        <v>0.46428571428571425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25.641025641025642</v>
      </c>
      <c r="Y344" s="379">
        <f>IFERROR(Y341/H341,"0")+IFERROR(Y342/H342,"0")+IFERROR(Y343/H343,"0")</f>
        <v>26</v>
      </c>
      <c r="Z344" s="379">
        <f>IFERROR(IF(Z341="",0,Z341),"0")+IFERROR(IF(Z342="",0,Z342),"0")+IFERROR(IF(Z343="",0,Z343),"0")</f>
        <v>0.5655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200</v>
      </c>
      <c r="Y345" s="379">
        <f>IFERROR(SUM(Y341:Y343),"0")</f>
        <v>202.79999999999998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170</v>
      </c>
      <c r="Y365" s="378">
        <f>IFERROR(IF(X365="",0,CEILING((X365/$H365),1)*$H365),"")</f>
        <v>170.1</v>
      </c>
      <c r="Z365" s="36">
        <f>IFERROR(IF(Y365=0,"",ROUNDUP(Y365/H365,0)*0.02175),"")</f>
        <v>0.45674999999999999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181.83703703703702</v>
      </c>
      <c r="BN365" s="64">
        <f>IFERROR(Y365*I365/H365,"0")</f>
        <v>181.94400000000002</v>
      </c>
      <c r="BO365" s="64">
        <f>IFERROR(1/J365*(X365/H365),"0")</f>
        <v>0.37477954144620812</v>
      </c>
      <c r="BP365" s="64">
        <f>IFERROR(1/J365*(Y365/H365),"0")</f>
        <v>0.375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20.987654320987655</v>
      </c>
      <c r="Y368" s="379">
        <f>IFERROR(Y365/H365,"0")+IFERROR(Y366/H366,"0")+IFERROR(Y367/H367,"0")</f>
        <v>21</v>
      </c>
      <c r="Z368" s="379">
        <f>IFERROR(IF(Z365="",0,Z365),"0")+IFERROR(IF(Z366="",0,Z366),"0")+IFERROR(IF(Z367="",0,Z367),"0")</f>
        <v>0.45674999999999999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170</v>
      </c>
      <c r="Y369" s="379">
        <f>IFERROR(SUM(Y365:Y367),"0")</f>
        <v>170.1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30</v>
      </c>
      <c r="Y373" s="378">
        <f t="shared" ref="Y373:Y381" si="67">IFERROR(IF(X373="",0,CEILING((X373/$H373),1)*$H373),"")</f>
        <v>30</v>
      </c>
      <c r="Z373" s="36">
        <f>IFERROR(IF(Y373=0,"",ROUNDUP(Y373/H373,0)*0.02175),"")</f>
        <v>4.3499999999999997E-2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30.96</v>
      </c>
      <c r="BN373" s="64">
        <f t="shared" ref="BN373:BN381" si="69">IFERROR(Y373*I373/H373,"0")</f>
        <v>30.96</v>
      </c>
      <c r="BO373" s="64">
        <f t="shared" ref="BO373:BO381" si="70">IFERROR(1/J373*(X373/H373),"0")</f>
        <v>4.1666666666666664E-2</v>
      </c>
      <c r="BP373" s="64">
        <f t="shared" ref="BP373:BP381" si="71">IFERROR(1/J373*(Y373/H373),"0")</f>
        <v>4.1666666666666664E-2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30</v>
      </c>
      <c r="Y375" s="378">
        <f t="shared" si="67"/>
        <v>30</v>
      </c>
      <c r="Z375" s="36">
        <f>IFERROR(IF(Y375=0,"",ROUNDUP(Y375/H375,0)*0.02175),"")</f>
        <v>4.3499999999999997E-2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30.96</v>
      </c>
      <c r="BN375" s="64">
        <f t="shared" si="69"/>
        <v>30.96</v>
      </c>
      <c r="BO375" s="64">
        <f t="shared" si="70"/>
        <v>4.1666666666666664E-2</v>
      </c>
      <c r="BP375" s="64">
        <f t="shared" si="71"/>
        <v>4.1666666666666664E-2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45</v>
      </c>
      <c r="Y378" s="378">
        <f t="shared" si="67"/>
        <v>45</v>
      </c>
      <c r="Z378" s="36">
        <f>IFERROR(IF(Y378=0,"",ROUNDUP(Y378/H378,0)*0.02175),"")</f>
        <v>6.5250000000000002E-2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46.440000000000005</v>
      </c>
      <c r="BN378" s="64">
        <f t="shared" si="69"/>
        <v>46.440000000000005</v>
      </c>
      <c r="BO378" s="64">
        <f t="shared" si="70"/>
        <v>6.25E-2</v>
      </c>
      <c r="BP378" s="64">
        <f t="shared" si="71"/>
        <v>6.25E-2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7</v>
      </c>
      <c r="Y382" s="379">
        <f>IFERROR(Y373/H373,"0")+IFERROR(Y374/H374,"0")+IFERROR(Y375/H375,"0")+IFERROR(Y376/H376,"0")+IFERROR(Y377/H377,"0")+IFERROR(Y378/H378,"0")+IFERROR(Y379/H379,"0")+IFERROR(Y380/H380,"0")+IFERROR(Y381/H381,"0")</f>
        <v>7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0.15225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105</v>
      </c>
      <c r="Y383" s="379">
        <f>IFERROR(SUM(Y373:Y381),"0")</f>
        <v>105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90</v>
      </c>
      <c r="Y385" s="378">
        <f>IFERROR(IF(X385="",0,CEILING((X385/$H385),1)*$H385),"")</f>
        <v>90</v>
      </c>
      <c r="Z385" s="36">
        <f>IFERROR(IF(Y385=0,"",ROUNDUP(Y385/H385,0)*0.02175),"")</f>
        <v>0.1305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92.88000000000001</v>
      </c>
      <c r="BN385" s="64">
        <f>IFERROR(Y385*I385/H385,"0")</f>
        <v>92.88000000000001</v>
      </c>
      <c r="BO385" s="64">
        <f>IFERROR(1/J385*(X385/H385),"0")</f>
        <v>0.125</v>
      </c>
      <c r="BP385" s="64">
        <f>IFERROR(1/J385*(Y385/H385),"0")</f>
        <v>0.125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6</v>
      </c>
      <c r="Y387" s="379">
        <f>IFERROR(Y385/H385,"0")+IFERROR(Y386/H386,"0")</f>
        <v>6</v>
      </c>
      <c r="Z387" s="379">
        <f>IFERROR(IF(Z385="",0,Z385),"0")+IFERROR(IF(Z386="",0,Z386),"0")</f>
        <v>0.1305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90</v>
      </c>
      <c r="Y388" s="379">
        <f>IFERROR(SUM(Y385:Y386),"0")</f>
        <v>90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10</v>
      </c>
      <c r="Y508" s="378">
        <f>IFERROR(IF(X508="",0,CEILING((X508/$H508),1)*$H508),"")</f>
        <v>10.56</v>
      </c>
      <c r="Z508" s="36">
        <f>IFERROR(IF(Y508=0,"",ROUNDUP(Y508/H508,0)*0.01196),"")</f>
        <v>2.392E-2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10.681818181818182</v>
      </c>
      <c r="BN508" s="64">
        <f>IFERROR(Y508*I508/H508,"0")</f>
        <v>11.28</v>
      </c>
      <c r="BO508" s="64">
        <f>IFERROR(1/J508*(X508/H508),"0")</f>
        <v>1.8210955710955712E-2</v>
      </c>
      <c r="BP508" s="64">
        <f>IFERROR(1/J508*(Y508/H508),"0")</f>
        <v>1.9230769230769232E-2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1.8939393939393938</v>
      </c>
      <c r="Y510" s="379">
        <f>IFERROR(Y508/H508,"0")+IFERROR(Y509/H509,"0")</f>
        <v>2</v>
      </c>
      <c r="Z510" s="379">
        <f>IFERROR(IF(Z508="",0,Z508),"0")+IFERROR(IF(Z509="",0,Z509),"0")</f>
        <v>2.392E-2</v>
      </c>
      <c r="AA510" s="380"/>
      <c r="AB510" s="380"/>
      <c r="AC510" s="380"/>
    </row>
    <row r="511" spans="1:68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10</v>
      </c>
      <c r="Y511" s="379">
        <f>IFERROR(SUM(Y508:Y509),"0")</f>
        <v>10.56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15</v>
      </c>
      <c r="Y552" s="378">
        <f t="shared" si="99"/>
        <v>16.8</v>
      </c>
      <c r="Z552" s="36">
        <f>IFERROR(IF(Y552=0,"",ROUNDUP(Y552/H552,0)*0.00753),"")</f>
        <v>3.0120000000000001E-2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15.928571428571429</v>
      </c>
      <c r="BN552" s="64">
        <f t="shared" si="101"/>
        <v>17.84</v>
      </c>
      <c r="BO552" s="64">
        <f t="shared" si="102"/>
        <v>2.2893772893772892E-2</v>
      </c>
      <c r="BP552" s="64">
        <f t="shared" si="103"/>
        <v>2.564102564102564E-2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3.5714285714285712</v>
      </c>
      <c r="Y557" s="379">
        <f>IFERROR(Y551/H551,"0")+IFERROR(Y552/H552,"0")+IFERROR(Y553/H553,"0")+IFERROR(Y554/H554,"0")+IFERROR(Y555/H555,"0")+IFERROR(Y556/H556,"0")</f>
        <v>4</v>
      </c>
      <c r="Z557" s="379">
        <f>IFERROR(IF(Z551="",0,Z551),"0")+IFERROR(IF(Z552="",0,Z552),"0")+IFERROR(IF(Z553="",0,Z553),"0")+IFERROR(IF(Z554="",0,Z554),"0")+IFERROR(IF(Z555="",0,Z555),"0")+IFERROR(IF(Z556="",0,Z556),"0")</f>
        <v>3.0120000000000001E-2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15</v>
      </c>
      <c r="Y558" s="379">
        <f>IFERROR(SUM(Y551:Y556),"0")</f>
        <v>16.8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2165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2205.06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2294.37318977319</v>
      </c>
      <c r="Y590" s="379">
        <f>IFERROR(SUM(BN22:BN586),"0")</f>
        <v>2336.8260000000005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5</v>
      </c>
      <c r="Y591" s="38">
        <f>ROUNDUP(SUM(BP22:BP586),0)</f>
        <v>5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2419.37318977319</v>
      </c>
      <c r="Y592" s="379">
        <f>GrossWeightTotalR+PalletQtyTotalR*25</f>
        <v>2461.8260000000005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269.72388105721433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276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5.1757200000000001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406.80000000000007</v>
      </c>
      <c r="E599" s="46">
        <f>IFERROR(Y104*1,"0")+IFERROR(Y105*1,"0")+IFERROR(Y106*1,"0")+IFERROR(Y110*1,"0")+IFERROR(Y111*1,"0")+IFERROR(Y112*1,"0")+IFERROR(Y113*1,"0")+IFERROR(Y114*1,"0")</f>
        <v>16.8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42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84.6</v>
      </c>
      <c r="I599" s="46">
        <f>IFERROR(Y188*1,"0")+IFERROR(Y189*1,"0")+IFERROR(Y190*1,"0")+IFERROR(Y191*1,"0")+IFERROR(Y192*1,"0")+IFERROR(Y193*1,"0")+IFERROR(Y194*1,"0")+IFERROR(Y195*1,"0")</f>
        <v>12.600000000000001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1249.8</v>
      </c>
      <c r="V599" s="46">
        <f>IFERROR(Y361*1,"0")+IFERROR(Y365*1,"0")+IFERROR(Y366*1,"0")+IFERROR(Y367*1,"0")</f>
        <v>170.1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195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10.56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16.8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79"/>
        <filter val="1,89"/>
        <filter val="10,00"/>
        <filter val="100,00"/>
        <filter val="105,00"/>
        <filter val="15,00"/>
        <filter val="15,74"/>
        <filter val="150,00"/>
        <filter val="160,00"/>
        <filter val="167,00"/>
        <filter val="168,00"/>
        <filter val="17,89"/>
        <filter val="170,00"/>
        <filter val="18,00"/>
        <filter val="2 165,00"/>
        <filter val="2 294,37"/>
        <filter val="2 419,37"/>
        <filter val="2,38"/>
        <filter val="20,99"/>
        <filter val="200,00"/>
        <filter val="21,30"/>
        <filter val="230,00"/>
        <filter val="25,64"/>
        <filter val="269,72"/>
        <filter val="3,57"/>
        <filter val="30,00"/>
        <filter val="4,76"/>
        <filter val="40,00"/>
        <filter val="41,43"/>
        <filter val="45,00"/>
        <filter val="5"/>
        <filter val="6,00"/>
        <filter val="60,00"/>
        <filter val="65,00"/>
        <filter val="7,00"/>
        <filter val="700,00"/>
        <filter val="75,00"/>
        <filter val="89,74"/>
        <filter val="9,60"/>
        <filter val="90,0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