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1D52478-6FDE-49F5-8D58-EE42DB6798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X583" i="1"/>
  <c r="BO582" i="1"/>
  <c r="BM582" i="1"/>
  <c r="Y582" i="1"/>
  <c r="X580" i="1"/>
  <c r="X579" i="1"/>
  <c r="BO578" i="1"/>
  <c r="BM578" i="1"/>
  <c r="Y578" i="1"/>
  <c r="X576" i="1"/>
  <c r="X575" i="1"/>
  <c r="BO574" i="1"/>
  <c r="BM574" i="1"/>
  <c r="Y574" i="1"/>
  <c r="BO573" i="1"/>
  <c r="BM573" i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Y529" i="1" s="1"/>
  <c r="P528" i="1"/>
  <c r="X526" i="1"/>
  <c r="X525" i="1"/>
  <c r="BO524" i="1"/>
  <c r="BM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P522" i="1"/>
  <c r="X520" i="1"/>
  <c r="X519" i="1"/>
  <c r="BO518" i="1"/>
  <c r="BM518" i="1"/>
  <c r="Y518" i="1"/>
  <c r="P518" i="1"/>
  <c r="BO517" i="1"/>
  <c r="BM517" i="1"/>
  <c r="Y517" i="1"/>
  <c r="BP517" i="1" s="1"/>
  <c r="P517" i="1"/>
  <c r="BO516" i="1"/>
  <c r="BM516" i="1"/>
  <c r="Y516" i="1"/>
  <c r="P516" i="1"/>
  <c r="BO515" i="1"/>
  <c r="BM515" i="1"/>
  <c r="Y515" i="1"/>
  <c r="BP515" i="1" s="1"/>
  <c r="P515" i="1"/>
  <c r="BO514" i="1"/>
  <c r="BM514" i="1"/>
  <c r="Y514" i="1"/>
  <c r="P514" i="1"/>
  <c r="BO513" i="1"/>
  <c r="BM513" i="1"/>
  <c r="Y513" i="1"/>
  <c r="Y519" i="1" s="1"/>
  <c r="P513" i="1"/>
  <c r="X511" i="1"/>
  <c r="X510" i="1"/>
  <c r="BO509" i="1"/>
  <c r="BM509" i="1"/>
  <c r="Y509" i="1"/>
  <c r="Y511" i="1" s="1"/>
  <c r="P509" i="1"/>
  <c r="BP508" i="1"/>
  <c r="BO508" i="1"/>
  <c r="BN508" i="1"/>
  <c r="BM508" i="1"/>
  <c r="Z508" i="1"/>
  <c r="Y508" i="1"/>
  <c r="P508" i="1"/>
  <c r="X506" i="1"/>
  <c r="X505" i="1"/>
  <c r="BO504" i="1"/>
  <c r="BM504" i="1"/>
  <c r="Y504" i="1"/>
  <c r="P504" i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Y493" i="1" s="1"/>
  <c r="P491" i="1"/>
  <c r="X488" i="1"/>
  <c r="X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AA599" i="1" s="1"/>
  <c r="P484" i="1"/>
  <c r="X481" i="1"/>
  <c r="X480" i="1"/>
  <c r="BO479" i="1"/>
  <c r="BM479" i="1"/>
  <c r="Y479" i="1"/>
  <c r="Y481" i="1" s="1"/>
  <c r="P479" i="1"/>
  <c r="X477" i="1"/>
  <c r="X476" i="1"/>
  <c r="BO475" i="1"/>
  <c r="BM475" i="1"/>
  <c r="Y475" i="1"/>
  <c r="BP475" i="1" s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X468" i="1"/>
  <c r="Y467" i="1"/>
  <c r="X467" i="1"/>
  <c r="BP466" i="1"/>
  <c r="BO466" i="1"/>
  <c r="BN466" i="1"/>
  <c r="BM466" i="1"/>
  <c r="Z466" i="1"/>
  <c r="Z467" i="1" s="1"/>
  <c r="Y466" i="1"/>
  <c r="P466" i="1"/>
  <c r="X463" i="1"/>
  <c r="X462" i="1"/>
  <c r="BO461" i="1"/>
  <c r="BN461" i="1"/>
  <c r="BM461" i="1"/>
  <c r="Z461" i="1"/>
  <c r="Z462" i="1" s="1"/>
  <c r="Y461" i="1"/>
  <c r="Y463" i="1" s="1"/>
  <c r="P461" i="1"/>
  <c r="X459" i="1"/>
  <c r="X458" i="1"/>
  <c r="BO457" i="1"/>
  <c r="BN457" i="1"/>
  <c r="BM457" i="1"/>
  <c r="Z457" i="1"/>
  <c r="Y457" i="1"/>
  <c r="BP457" i="1" s="1"/>
  <c r="P457" i="1"/>
  <c r="BO456" i="1"/>
  <c r="BM456" i="1"/>
  <c r="Y456" i="1"/>
  <c r="Y459" i="1" s="1"/>
  <c r="P456" i="1"/>
  <c r="X454" i="1"/>
  <c r="X453" i="1"/>
  <c r="BO452" i="1"/>
  <c r="BM452" i="1"/>
  <c r="Y452" i="1"/>
  <c r="BP452" i="1" s="1"/>
  <c r="P452" i="1"/>
  <c r="BO451" i="1"/>
  <c r="BM451" i="1"/>
  <c r="Y451" i="1"/>
  <c r="BP451" i="1" s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Y412" i="1" s="1"/>
  <c r="P409" i="1"/>
  <c r="X407" i="1"/>
  <c r="X406" i="1"/>
  <c r="BO405" i="1"/>
  <c r="BM405" i="1"/>
  <c r="Y405" i="1"/>
  <c r="BP405" i="1" s="1"/>
  <c r="P405" i="1"/>
  <c r="BO404" i="1"/>
  <c r="BM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Y388" i="1" s="1"/>
  <c r="P385" i="1"/>
  <c r="X383" i="1"/>
  <c r="X382" i="1"/>
  <c r="BO381" i="1"/>
  <c r="BM381" i="1"/>
  <c r="Y381" i="1"/>
  <c r="BP381" i="1" s="1"/>
  <c r="P381" i="1"/>
  <c r="BO380" i="1"/>
  <c r="BM380" i="1"/>
  <c r="Y380" i="1"/>
  <c r="BP380" i="1" s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69" i="1"/>
  <c r="X368" i="1"/>
  <c r="BO367" i="1"/>
  <c r="BM367" i="1"/>
  <c r="Y367" i="1"/>
  <c r="BP367" i="1" s="1"/>
  <c r="P367" i="1"/>
  <c r="BO366" i="1"/>
  <c r="BM366" i="1"/>
  <c r="Y366" i="1"/>
  <c r="BP366" i="1" s="1"/>
  <c r="P366" i="1"/>
  <c r="BO365" i="1"/>
  <c r="BM365" i="1"/>
  <c r="Y365" i="1"/>
  <c r="Y368" i="1" s="1"/>
  <c r="P365" i="1"/>
  <c r="X363" i="1"/>
  <c r="X362" i="1"/>
  <c r="BO361" i="1"/>
  <c r="BM361" i="1"/>
  <c r="Y361" i="1"/>
  <c r="V599" i="1" s="1"/>
  <c r="P361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BP350" i="1" s="1"/>
  <c r="P350" i="1"/>
  <c r="BO349" i="1"/>
  <c r="BM349" i="1"/>
  <c r="Y349" i="1"/>
  <c r="BP349" i="1" s="1"/>
  <c r="P349" i="1"/>
  <c r="BO348" i="1"/>
  <c r="BM348" i="1"/>
  <c r="Y348" i="1"/>
  <c r="BP348" i="1" s="1"/>
  <c r="BO347" i="1"/>
  <c r="BM347" i="1"/>
  <c r="Y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O341" i="1"/>
  <c r="BM341" i="1"/>
  <c r="Y341" i="1"/>
  <c r="Y345" i="1" s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BO317" i="1"/>
  <c r="BM317" i="1"/>
  <c r="Y317" i="1"/>
  <c r="BP317" i="1" s="1"/>
  <c r="P317" i="1"/>
  <c r="BO316" i="1"/>
  <c r="BM316" i="1"/>
  <c r="Y316" i="1"/>
  <c r="BO315" i="1"/>
  <c r="BM315" i="1"/>
  <c r="Y315" i="1"/>
  <c r="P315" i="1"/>
  <c r="BO314" i="1"/>
  <c r="BM314" i="1"/>
  <c r="Y314" i="1"/>
  <c r="BP314" i="1" s="1"/>
  <c r="P314" i="1"/>
  <c r="X311" i="1"/>
  <c r="X310" i="1"/>
  <c r="BO309" i="1"/>
  <c r="BM309" i="1"/>
  <c r="Y309" i="1"/>
  <c r="BP309" i="1" s="1"/>
  <c r="P309" i="1"/>
  <c r="BO308" i="1"/>
  <c r="BM308" i="1"/>
  <c r="Y308" i="1"/>
  <c r="Y310" i="1" s="1"/>
  <c r="P308" i="1"/>
  <c r="X306" i="1"/>
  <c r="X305" i="1"/>
  <c r="BO304" i="1"/>
  <c r="BM304" i="1"/>
  <c r="Y304" i="1"/>
  <c r="Y306" i="1" s="1"/>
  <c r="P304" i="1"/>
  <c r="X301" i="1"/>
  <c r="X300" i="1"/>
  <c r="BO299" i="1"/>
  <c r="BM299" i="1"/>
  <c r="Y299" i="1"/>
  <c r="S599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P290" i="1"/>
  <c r="X287" i="1"/>
  <c r="X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X280" i="1"/>
  <c r="X279" i="1"/>
  <c r="BO278" i="1"/>
  <c r="BM278" i="1"/>
  <c r="Y278" i="1"/>
  <c r="P599" i="1" s="1"/>
  <c r="P278" i="1"/>
  <c r="X275" i="1"/>
  <c r="X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BO268" i="1"/>
  <c r="BM268" i="1"/>
  <c r="Y268" i="1"/>
  <c r="O599" i="1" s="1"/>
  <c r="P268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BP256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K599" i="1" s="1"/>
  <c r="P244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3" i="1"/>
  <c r="X202" i="1"/>
  <c r="BO201" i="1"/>
  <c r="BM201" i="1"/>
  <c r="Y201" i="1"/>
  <c r="Y203" i="1" s="1"/>
  <c r="P201" i="1"/>
  <c r="BP200" i="1"/>
  <c r="BO200" i="1"/>
  <c r="BN200" i="1"/>
  <c r="BM200" i="1"/>
  <c r="Z200" i="1"/>
  <c r="Y200" i="1"/>
  <c r="P200" i="1"/>
  <c r="X197" i="1"/>
  <c r="X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Y184" i="1" s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BP160" i="1" s="1"/>
  <c r="P160" i="1"/>
  <c r="X158" i="1"/>
  <c r="X157" i="1"/>
  <c r="BO156" i="1"/>
  <c r="BM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BP150" i="1" s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O135" i="1"/>
  <c r="BM135" i="1"/>
  <c r="Y135" i="1"/>
  <c r="Y142" i="1" s="1"/>
  <c r="P135" i="1"/>
  <c r="X133" i="1"/>
  <c r="X132" i="1"/>
  <c r="BO131" i="1"/>
  <c r="BM131" i="1"/>
  <c r="Y131" i="1"/>
  <c r="BP131" i="1" s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5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BP68" i="1" s="1"/>
  <c r="X65" i="1"/>
  <c r="X64" i="1"/>
  <c r="BO63" i="1"/>
  <c r="BM63" i="1"/>
  <c r="Y63" i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A10" i="1" s="1"/>
  <c r="D7" i="1"/>
  <c r="Q6" i="1"/>
  <c r="P2" i="1"/>
  <c r="BP156" i="1" l="1"/>
  <c r="BN156" i="1"/>
  <c r="Z156" i="1"/>
  <c r="BP193" i="1"/>
  <c r="BN193" i="1"/>
  <c r="Z193" i="1"/>
  <c r="BP222" i="1"/>
  <c r="BN222" i="1"/>
  <c r="Z222" i="1"/>
  <c r="BP247" i="1"/>
  <c r="BN247" i="1"/>
  <c r="Z247" i="1"/>
  <c r="BP284" i="1"/>
  <c r="BN284" i="1"/>
  <c r="Z284" i="1"/>
  <c r="BP337" i="1"/>
  <c r="BN337" i="1"/>
  <c r="Z337" i="1"/>
  <c r="BP378" i="1"/>
  <c r="BN378" i="1"/>
  <c r="Z378" i="1"/>
  <c r="BP410" i="1"/>
  <c r="BN410" i="1"/>
  <c r="Z410" i="1"/>
  <c r="BP440" i="1"/>
  <c r="BN440" i="1"/>
  <c r="Z440" i="1"/>
  <c r="BP474" i="1"/>
  <c r="BN474" i="1"/>
  <c r="Z474" i="1"/>
  <c r="BP516" i="1"/>
  <c r="BN516" i="1"/>
  <c r="Z516" i="1"/>
  <c r="BP561" i="1"/>
  <c r="BN561" i="1"/>
  <c r="Z561" i="1"/>
  <c r="B599" i="1"/>
  <c r="X591" i="1"/>
  <c r="X589" i="1"/>
  <c r="Z26" i="1"/>
  <c r="BN26" i="1"/>
  <c r="Y37" i="1"/>
  <c r="Z54" i="1"/>
  <c r="BN54" i="1"/>
  <c r="Z85" i="1"/>
  <c r="BN85" i="1"/>
  <c r="Z99" i="1"/>
  <c r="BN99" i="1"/>
  <c r="Z112" i="1"/>
  <c r="BN112" i="1"/>
  <c r="Z123" i="1"/>
  <c r="BN123" i="1"/>
  <c r="Y132" i="1"/>
  <c r="Z130" i="1"/>
  <c r="BN130" i="1"/>
  <c r="Z131" i="1"/>
  <c r="BN131" i="1"/>
  <c r="BP137" i="1"/>
  <c r="BN137" i="1"/>
  <c r="Z137" i="1"/>
  <c r="BP175" i="1"/>
  <c r="BN175" i="1"/>
  <c r="Z175" i="1"/>
  <c r="BP210" i="1"/>
  <c r="BN210" i="1"/>
  <c r="Z210" i="1"/>
  <c r="BP230" i="1"/>
  <c r="BN230" i="1"/>
  <c r="Z230" i="1"/>
  <c r="BP258" i="1"/>
  <c r="BN258" i="1"/>
  <c r="Z258" i="1"/>
  <c r="BP325" i="1"/>
  <c r="BN325" i="1"/>
  <c r="Z325" i="1"/>
  <c r="BP355" i="1"/>
  <c r="BN355" i="1"/>
  <c r="Z355" i="1"/>
  <c r="BP390" i="1"/>
  <c r="BN390" i="1"/>
  <c r="Z390" i="1"/>
  <c r="Y424" i="1"/>
  <c r="Y423" i="1"/>
  <c r="BP422" i="1"/>
  <c r="BN422" i="1"/>
  <c r="Z422" i="1"/>
  <c r="Z423" i="1" s="1"/>
  <c r="Y429" i="1"/>
  <c r="BP428" i="1"/>
  <c r="BN428" i="1"/>
  <c r="Z428" i="1"/>
  <c r="Z429" i="1" s="1"/>
  <c r="BP432" i="1"/>
  <c r="BN432" i="1"/>
  <c r="Z432" i="1"/>
  <c r="BP447" i="1"/>
  <c r="BN447" i="1"/>
  <c r="Z447" i="1"/>
  <c r="BP502" i="1"/>
  <c r="BN502" i="1"/>
  <c r="Z502" i="1"/>
  <c r="Y563" i="1"/>
  <c r="Y562" i="1"/>
  <c r="BP560" i="1"/>
  <c r="BN560" i="1"/>
  <c r="Z560" i="1"/>
  <c r="Z562" i="1" s="1"/>
  <c r="Y219" i="1"/>
  <c r="Y241" i="1"/>
  <c r="R599" i="1"/>
  <c r="Y330" i="1"/>
  <c r="BP404" i="1"/>
  <c r="BN404" i="1"/>
  <c r="Z404" i="1"/>
  <c r="BP418" i="1"/>
  <c r="BN418" i="1"/>
  <c r="Z418" i="1"/>
  <c r="BP438" i="1"/>
  <c r="BN438" i="1"/>
  <c r="Z438" i="1"/>
  <c r="BP445" i="1"/>
  <c r="BN445" i="1"/>
  <c r="Z445" i="1"/>
  <c r="BP472" i="1"/>
  <c r="BN472" i="1"/>
  <c r="Z472" i="1"/>
  <c r="BP500" i="1"/>
  <c r="BN500" i="1"/>
  <c r="Z500" i="1"/>
  <c r="BP514" i="1"/>
  <c r="BN514" i="1"/>
  <c r="Z514" i="1"/>
  <c r="BP524" i="1"/>
  <c r="BN524" i="1"/>
  <c r="Z524" i="1"/>
  <c r="BP535" i="1"/>
  <c r="BN535" i="1"/>
  <c r="Z535" i="1"/>
  <c r="Y549" i="1"/>
  <c r="Y548" i="1"/>
  <c r="BP544" i="1"/>
  <c r="BN544" i="1"/>
  <c r="Z544" i="1"/>
  <c r="BP546" i="1"/>
  <c r="BN546" i="1"/>
  <c r="Z546" i="1"/>
  <c r="BP574" i="1"/>
  <c r="BN574" i="1"/>
  <c r="Z574" i="1"/>
  <c r="Y584" i="1"/>
  <c r="Y583" i="1"/>
  <c r="BP582" i="1"/>
  <c r="BN582" i="1"/>
  <c r="Z582" i="1"/>
  <c r="Z583" i="1" s="1"/>
  <c r="X590" i="1"/>
  <c r="X592" i="1" s="1"/>
  <c r="X593" i="1"/>
  <c r="Y36" i="1"/>
  <c r="Z28" i="1"/>
  <c r="BN28" i="1"/>
  <c r="Z34" i="1"/>
  <c r="BN34" i="1"/>
  <c r="C599" i="1"/>
  <c r="Z56" i="1"/>
  <c r="BN56" i="1"/>
  <c r="Z62" i="1"/>
  <c r="BN62" i="1"/>
  <c r="BP62" i="1"/>
  <c r="Y65" i="1"/>
  <c r="Z68" i="1"/>
  <c r="BN68" i="1"/>
  <c r="Y76" i="1"/>
  <c r="Z72" i="1"/>
  <c r="BN72" i="1"/>
  <c r="Z73" i="1"/>
  <c r="BN73" i="1"/>
  <c r="Z83" i="1"/>
  <c r="BN83" i="1"/>
  <c r="BP83" i="1"/>
  <c r="Y90" i="1"/>
  <c r="Z87" i="1"/>
  <c r="BN87" i="1"/>
  <c r="Z97" i="1"/>
  <c r="BN97" i="1"/>
  <c r="BP97" i="1"/>
  <c r="Y100" i="1"/>
  <c r="Z104" i="1"/>
  <c r="BN104" i="1"/>
  <c r="Y107" i="1"/>
  <c r="Z110" i="1"/>
  <c r="BN110" i="1"/>
  <c r="BP110" i="1"/>
  <c r="Z114" i="1"/>
  <c r="BN114" i="1"/>
  <c r="Z121" i="1"/>
  <c r="BN121" i="1"/>
  <c r="Z127" i="1"/>
  <c r="BN127" i="1"/>
  <c r="BP127" i="1"/>
  <c r="Z128" i="1"/>
  <c r="BN128" i="1"/>
  <c r="Z135" i="1"/>
  <c r="BN135" i="1"/>
  <c r="BP135" i="1"/>
  <c r="Z139" i="1"/>
  <c r="BN139" i="1"/>
  <c r="Z150" i="1"/>
  <c r="BN150" i="1"/>
  <c r="Y153" i="1"/>
  <c r="Z160" i="1"/>
  <c r="BN160" i="1"/>
  <c r="Z173" i="1"/>
  <c r="BN173" i="1"/>
  <c r="Z181" i="1"/>
  <c r="BN181" i="1"/>
  <c r="Z191" i="1"/>
  <c r="BN191" i="1"/>
  <c r="Z195" i="1"/>
  <c r="BN195" i="1"/>
  <c r="Z206" i="1"/>
  <c r="BN206" i="1"/>
  <c r="Y218" i="1"/>
  <c r="Z212" i="1"/>
  <c r="BN212" i="1"/>
  <c r="Z216" i="1"/>
  <c r="BN216" i="1"/>
  <c r="Y233" i="1"/>
  <c r="Z224" i="1"/>
  <c r="BN224" i="1"/>
  <c r="Z228" i="1"/>
  <c r="BN228" i="1"/>
  <c r="Z236" i="1"/>
  <c r="BN236" i="1"/>
  <c r="Z245" i="1"/>
  <c r="BN245" i="1"/>
  <c r="Z249" i="1"/>
  <c r="BN249" i="1"/>
  <c r="Z256" i="1"/>
  <c r="BN256" i="1"/>
  <c r="Y265" i="1"/>
  <c r="Z260" i="1"/>
  <c r="BN260" i="1"/>
  <c r="Z272" i="1"/>
  <c r="BN272" i="1"/>
  <c r="Q599" i="1"/>
  <c r="Z291" i="1"/>
  <c r="BN291" i="1"/>
  <c r="Z309" i="1"/>
  <c r="BN309" i="1"/>
  <c r="Z314" i="1"/>
  <c r="BN314" i="1"/>
  <c r="Z317" i="1"/>
  <c r="BN317" i="1"/>
  <c r="Z321" i="1"/>
  <c r="BN321" i="1"/>
  <c r="Z327" i="1"/>
  <c r="BN327" i="1"/>
  <c r="Z335" i="1"/>
  <c r="BN335" i="1"/>
  <c r="Z341" i="1"/>
  <c r="BN341" i="1"/>
  <c r="BP341" i="1"/>
  <c r="Y351" i="1"/>
  <c r="Z349" i="1"/>
  <c r="BN349" i="1"/>
  <c r="Y357" i="1"/>
  <c r="Z366" i="1"/>
  <c r="BN366" i="1"/>
  <c r="W599" i="1"/>
  <c r="Z376" i="1"/>
  <c r="BN376" i="1"/>
  <c r="Z380" i="1"/>
  <c r="BN380" i="1"/>
  <c r="BP392" i="1"/>
  <c r="BN392" i="1"/>
  <c r="Z392" i="1"/>
  <c r="Y420" i="1"/>
  <c r="BP414" i="1"/>
  <c r="BN414" i="1"/>
  <c r="Z414" i="1"/>
  <c r="BP434" i="1"/>
  <c r="BN434" i="1"/>
  <c r="Z434" i="1"/>
  <c r="BP442" i="1"/>
  <c r="BN442" i="1"/>
  <c r="Z442" i="1"/>
  <c r="BP449" i="1"/>
  <c r="BN449" i="1"/>
  <c r="Z449" i="1"/>
  <c r="BP485" i="1"/>
  <c r="BN485" i="1"/>
  <c r="Z485" i="1"/>
  <c r="BP504" i="1"/>
  <c r="BN504" i="1"/>
  <c r="Z504" i="1"/>
  <c r="BP518" i="1"/>
  <c r="BN518" i="1"/>
  <c r="Z518" i="1"/>
  <c r="Y542" i="1"/>
  <c r="BP534" i="1"/>
  <c r="BN534" i="1"/>
  <c r="Z534" i="1"/>
  <c r="BP545" i="1"/>
  <c r="BN545" i="1"/>
  <c r="Z545" i="1"/>
  <c r="BP547" i="1"/>
  <c r="BN547" i="1"/>
  <c r="Z547" i="1"/>
  <c r="Y575" i="1"/>
  <c r="BP573" i="1"/>
  <c r="BN573" i="1"/>
  <c r="Z573" i="1"/>
  <c r="Z575" i="1" s="1"/>
  <c r="Y394" i="1"/>
  <c r="Y398" i="1"/>
  <c r="Y453" i="1"/>
  <c r="Z599" i="1"/>
  <c r="Y477" i="1"/>
  <c r="AC599" i="1"/>
  <c r="Y510" i="1"/>
  <c r="Y525" i="1"/>
  <c r="F9" i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BN63" i="1"/>
  <c r="BP63" i="1"/>
  <c r="D599" i="1"/>
  <c r="Z69" i="1"/>
  <c r="BN69" i="1"/>
  <c r="BP69" i="1"/>
  <c r="Z71" i="1"/>
  <c r="BN71" i="1"/>
  <c r="Z74" i="1"/>
  <c r="BN74" i="1"/>
  <c r="Y75" i="1"/>
  <c r="Z78" i="1"/>
  <c r="Z80" i="1" s="1"/>
  <c r="BN78" i="1"/>
  <c r="BP78" i="1"/>
  <c r="Y81" i="1"/>
  <c r="Z84" i="1"/>
  <c r="BN84" i="1"/>
  <c r="BP84" i="1"/>
  <c r="Z86" i="1"/>
  <c r="BN86" i="1"/>
  <c r="Z88" i="1"/>
  <c r="BN88" i="1"/>
  <c r="Z92" i="1"/>
  <c r="Z94" i="1" s="1"/>
  <c r="BN92" i="1"/>
  <c r="BP92" i="1"/>
  <c r="Y95" i="1"/>
  <c r="Z98" i="1"/>
  <c r="Z100" i="1" s="1"/>
  <c r="BN98" i="1"/>
  <c r="BP98" i="1"/>
  <c r="E599" i="1"/>
  <c r="Z105" i="1"/>
  <c r="Z107" i="1" s="1"/>
  <c r="BN105" i="1"/>
  <c r="BP105" i="1"/>
  <c r="Y108" i="1"/>
  <c r="Z111" i="1"/>
  <c r="BN111" i="1"/>
  <c r="Z113" i="1"/>
  <c r="BN113" i="1"/>
  <c r="Y116" i="1"/>
  <c r="F599" i="1"/>
  <c r="Z120" i="1"/>
  <c r="BN120" i="1"/>
  <c r="Z122" i="1"/>
  <c r="BN122" i="1"/>
  <c r="Y125" i="1"/>
  <c r="Z129" i="1"/>
  <c r="BN129" i="1"/>
  <c r="Y133" i="1"/>
  <c r="Z136" i="1"/>
  <c r="BN136" i="1"/>
  <c r="Z138" i="1"/>
  <c r="BN138" i="1"/>
  <c r="Z140" i="1"/>
  <c r="BN140" i="1"/>
  <c r="Y141" i="1"/>
  <c r="Z144" i="1"/>
  <c r="Z146" i="1" s="1"/>
  <c r="BN144" i="1"/>
  <c r="BP144" i="1"/>
  <c r="Y147" i="1"/>
  <c r="G599" i="1"/>
  <c r="Z151" i="1"/>
  <c r="Z152" i="1" s="1"/>
  <c r="BN151" i="1"/>
  <c r="BP151" i="1"/>
  <c r="Y152" i="1"/>
  <c r="Z155" i="1"/>
  <c r="Z157" i="1" s="1"/>
  <c r="BN155" i="1"/>
  <c r="BP155" i="1"/>
  <c r="Y158" i="1"/>
  <c r="Y162" i="1"/>
  <c r="Z161" i="1"/>
  <c r="BN161" i="1"/>
  <c r="Y163" i="1"/>
  <c r="H599" i="1"/>
  <c r="Y169" i="1"/>
  <c r="BP166" i="1"/>
  <c r="BN166" i="1"/>
  <c r="Z166" i="1"/>
  <c r="BP174" i="1"/>
  <c r="BN174" i="1"/>
  <c r="Z174" i="1"/>
  <c r="BP182" i="1"/>
  <c r="BN182" i="1"/>
  <c r="Z182" i="1"/>
  <c r="I599" i="1"/>
  <c r="Y196" i="1"/>
  <c r="Y197" i="1"/>
  <c r="BP188" i="1"/>
  <c r="BN188" i="1"/>
  <c r="Z188" i="1"/>
  <c r="BP192" i="1"/>
  <c r="BN192" i="1"/>
  <c r="Z192" i="1"/>
  <c r="H9" i="1"/>
  <c r="Y24" i="1"/>
  <c r="Y59" i="1"/>
  <c r="Y124" i="1"/>
  <c r="BP168" i="1"/>
  <c r="BN168" i="1"/>
  <c r="Z168" i="1"/>
  <c r="Y170" i="1"/>
  <c r="Y177" i="1"/>
  <c r="BP172" i="1"/>
  <c r="BN172" i="1"/>
  <c r="Z172" i="1"/>
  <c r="BP176" i="1"/>
  <c r="BN176" i="1"/>
  <c r="Z176" i="1"/>
  <c r="Y178" i="1"/>
  <c r="Y183" i="1"/>
  <c r="BP180" i="1"/>
  <c r="BN180" i="1"/>
  <c r="Z180" i="1"/>
  <c r="BP190" i="1"/>
  <c r="BN190" i="1"/>
  <c r="Z190" i="1"/>
  <c r="BP194" i="1"/>
  <c r="BN194" i="1"/>
  <c r="Z194" i="1"/>
  <c r="J599" i="1"/>
  <c r="Z201" i="1"/>
  <c r="Z202" i="1" s="1"/>
  <c r="BN201" i="1"/>
  <c r="BP201" i="1"/>
  <c r="Y202" i="1"/>
  <c r="Z205" i="1"/>
  <c r="BN205" i="1"/>
  <c r="BP205" i="1"/>
  <c r="Y208" i="1"/>
  <c r="Z211" i="1"/>
  <c r="BN211" i="1"/>
  <c r="BP211" i="1"/>
  <c r="Z213" i="1"/>
  <c r="BN213" i="1"/>
  <c r="Z215" i="1"/>
  <c r="BN215" i="1"/>
  <c r="Z217" i="1"/>
  <c r="BN217" i="1"/>
  <c r="Z221" i="1"/>
  <c r="BN221" i="1"/>
  <c r="BP221" i="1"/>
  <c r="Z223" i="1"/>
  <c r="BN223" i="1"/>
  <c r="Z225" i="1"/>
  <c r="BN225" i="1"/>
  <c r="Z227" i="1"/>
  <c r="BN227" i="1"/>
  <c r="Z229" i="1"/>
  <c r="BN229" i="1"/>
  <c r="Z231" i="1"/>
  <c r="BN231" i="1"/>
  <c r="Y232" i="1"/>
  <c r="Z235" i="1"/>
  <c r="BN235" i="1"/>
  <c r="BP235" i="1"/>
  <c r="Z237" i="1"/>
  <c r="BN237" i="1"/>
  <c r="Z239" i="1"/>
  <c r="BN239" i="1"/>
  <c r="Y240" i="1"/>
  <c r="Z244" i="1"/>
  <c r="BN244" i="1"/>
  <c r="BP244" i="1"/>
  <c r="Z246" i="1"/>
  <c r="BN246" i="1"/>
  <c r="Z248" i="1"/>
  <c r="BN248" i="1"/>
  <c r="Z250" i="1"/>
  <c r="BN250" i="1"/>
  <c r="Y253" i="1"/>
  <c r="M599" i="1"/>
  <c r="Z257" i="1"/>
  <c r="BN257" i="1"/>
  <c r="BP257" i="1"/>
  <c r="Z259" i="1"/>
  <c r="BN259" i="1"/>
  <c r="Z261" i="1"/>
  <c r="BN261" i="1"/>
  <c r="Z263" i="1"/>
  <c r="BN263" i="1"/>
  <c r="Y264" i="1"/>
  <c r="Z268" i="1"/>
  <c r="BN268" i="1"/>
  <c r="BP268" i="1"/>
  <c r="Z269" i="1"/>
  <c r="BN269" i="1"/>
  <c r="Z271" i="1"/>
  <c r="BN271" i="1"/>
  <c r="Z273" i="1"/>
  <c r="BN273" i="1"/>
  <c r="Y274" i="1"/>
  <c r="Z278" i="1"/>
  <c r="Z279" i="1" s="1"/>
  <c r="BN278" i="1"/>
  <c r="BP278" i="1"/>
  <c r="Y279" i="1"/>
  <c r="Z283" i="1"/>
  <c r="BN283" i="1"/>
  <c r="BP283" i="1"/>
  <c r="Z285" i="1"/>
  <c r="BN285" i="1"/>
  <c r="Y286" i="1"/>
  <c r="Z290" i="1"/>
  <c r="BN290" i="1"/>
  <c r="BP290" i="1"/>
  <c r="Z292" i="1"/>
  <c r="BN292" i="1"/>
  <c r="Z294" i="1"/>
  <c r="BN294" i="1"/>
  <c r="Y295" i="1"/>
  <c r="Z299" i="1"/>
  <c r="Z300" i="1" s="1"/>
  <c r="BN299" i="1"/>
  <c r="BP299" i="1"/>
  <c r="Y300" i="1"/>
  <c r="Z304" i="1"/>
  <c r="Z305" i="1" s="1"/>
  <c r="Y311" i="1"/>
  <c r="BP308" i="1"/>
  <c r="BN308" i="1"/>
  <c r="Z308" i="1"/>
  <c r="BP316" i="1"/>
  <c r="BN316" i="1"/>
  <c r="Z316" i="1"/>
  <c r="BP320" i="1"/>
  <c r="BN320" i="1"/>
  <c r="Z320" i="1"/>
  <c r="Y329" i="1"/>
  <c r="BP328" i="1"/>
  <c r="BN328" i="1"/>
  <c r="Z328" i="1"/>
  <c r="Y339" i="1"/>
  <c r="BP332" i="1"/>
  <c r="BN332" i="1"/>
  <c r="Z332" i="1"/>
  <c r="Y338" i="1"/>
  <c r="BP336" i="1"/>
  <c r="BN336" i="1"/>
  <c r="Z336" i="1"/>
  <c r="Y252" i="1"/>
  <c r="Y275" i="1"/>
  <c r="Y280" i="1"/>
  <c r="Y287" i="1"/>
  <c r="Y296" i="1"/>
  <c r="Y301" i="1"/>
  <c r="T599" i="1"/>
  <c r="Y305" i="1"/>
  <c r="BP304" i="1"/>
  <c r="BN304" i="1"/>
  <c r="BP315" i="1"/>
  <c r="BN315" i="1"/>
  <c r="Z315" i="1"/>
  <c r="BP318" i="1"/>
  <c r="BN318" i="1"/>
  <c r="Z318" i="1"/>
  <c r="Y322" i="1"/>
  <c r="BP326" i="1"/>
  <c r="BN326" i="1"/>
  <c r="Z326" i="1"/>
  <c r="BP334" i="1"/>
  <c r="BN334" i="1"/>
  <c r="Z334" i="1"/>
  <c r="Y344" i="1"/>
  <c r="Y352" i="1"/>
  <c r="Y358" i="1"/>
  <c r="Y363" i="1"/>
  <c r="Y369" i="1"/>
  <c r="Y383" i="1"/>
  <c r="Y387" i="1"/>
  <c r="Y393" i="1"/>
  <c r="Y399" i="1"/>
  <c r="Y407" i="1"/>
  <c r="Y411" i="1"/>
  <c r="Y419" i="1"/>
  <c r="Z451" i="1"/>
  <c r="BN451" i="1"/>
  <c r="Y454" i="1"/>
  <c r="Y458" i="1"/>
  <c r="BP461" i="1"/>
  <c r="Y462" i="1"/>
  <c r="BP471" i="1"/>
  <c r="BN471" i="1"/>
  <c r="Z471" i="1"/>
  <c r="U599" i="1"/>
  <c r="Y323" i="1"/>
  <c r="Z342" i="1"/>
  <c r="Z344" i="1" s="1"/>
  <c r="BN342" i="1"/>
  <c r="Z347" i="1"/>
  <c r="BN347" i="1"/>
  <c r="BP347" i="1"/>
  <c r="Z348" i="1"/>
  <c r="BN348" i="1"/>
  <c r="Z350" i="1"/>
  <c r="BN350" i="1"/>
  <c r="Z354" i="1"/>
  <c r="BN354" i="1"/>
  <c r="BP354" i="1"/>
  <c r="Z356" i="1"/>
  <c r="BN356" i="1"/>
  <c r="Z361" i="1"/>
  <c r="Z362" i="1" s="1"/>
  <c r="BN361" i="1"/>
  <c r="BP361" i="1"/>
  <c r="Y362" i="1"/>
  <c r="Z365" i="1"/>
  <c r="BN365" i="1"/>
  <c r="BP365" i="1"/>
  <c r="Z367" i="1"/>
  <c r="BN367" i="1"/>
  <c r="Z373" i="1"/>
  <c r="BN373" i="1"/>
  <c r="BP373" i="1"/>
  <c r="Z375" i="1"/>
  <c r="BN375" i="1"/>
  <c r="Z377" i="1"/>
  <c r="BN377" i="1"/>
  <c r="Z379" i="1"/>
  <c r="BN379" i="1"/>
  <c r="Z381" i="1"/>
  <c r="BN381" i="1"/>
  <c r="Y382" i="1"/>
  <c r="Z385" i="1"/>
  <c r="Z387" i="1" s="1"/>
  <c r="BN385" i="1"/>
  <c r="BP385" i="1"/>
  <c r="Z391" i="1"/>
  <c r="Z393" i="1" s="1"/>
  <c r="BN391" i="1"/>
  <c r="Z397" i="1"/>
  <c r="Z398" i="1" s="1"/>
  <c r="BN397" i="1"/>
  <c r="X599" i="1"/>
  <c r="Z403" i="1"/>
  <c r="BN403" i="1"/>
  <c r="Z405" i="1"/>
  <c r="BN405" i="1"/>
  <c r="Y406" i="1"/>
  <c r="Z409" i="1"/>
  <c r="Z411" i="1" s="1"/>
  <c r="BN409" i="1"/>
  <c r="BP409" i="1"/>
  <c r="Z415" i="1"/>
  <c r="BN415" i="1"/>
  <c r="Z417" i="1"/>
  <c r="BN417" i="1"/>
  <c r="Y599" i="1"/>
  <c r="Y430" i="1"/>
  <c r="Z433" i="1"/>
  <c r="BN433" i="1"/>
  <c r="Z435" i="1"/>
  <c r="BN435" i="1"/>
  <c r="Z437" i="1"/>
  <c r="BN437" i="1"/>
  <c r="Z439" i="1"/>
  <c r="BN439" i="1"/>
  <c r="Z441" i="1"/>
  <c r="BN441" i="1"/>
  <c r="Z443" i="1"/>
  <c r="BN443" i="1"/>
  <c r="Z444" i="1"/>
  <c r="BN444" i="1"/>
  <c r="Z446" i="1"/>
  <c r="BN446" i="1"/>
  <c r="Z448" i="1"/>
  <c r="BN448" i="1"/>
  <c r="Z450" i="1"/>
  <c r="BN450" i="1"/>
  <c r="Z452" i="1"/>
  <c r="BN452" i="1"/>
  <c r="Z456" i="1"/>
  <c r="Z458" i="1" s="1"/>
  <c r="BN456" i="1"/>
  <c r="BP456" i="1"/>
  <c r="BP473" i="1"/>
  <c r="BN473" i="1"/>
  <c r="Z473" i="1"/>
  <c r="Y468" i="1"/>
  <c r="Z475" i="1"/>
  <c r="BN475" i="1"/>
  <c r="Y476" i="1"/>
  <c r="Z479" i="1"/>
  <c r="Z480" i="1" s="1"/>
  <c r="BN479" i="1"/>
  <c r="BP479" i="1"/>
  <c r="Y480" i="1"/>
  <c r="Z484" i="1"/>
  <c r="BN484" i="1"/>
  <c r="BP484" i="1"/>
  <c r="Z486" i="1"/>
  <c r="BN486" i="1"/>
  <c r="Y487" i="1"/>
  <c r="Z491" i="1"/>
  <c r="Z492" i="1" s="1"/>
  <c r="BN491" i="1"/>
  <c r="BP491" i="1"/>
  <c r="Y492" i="1"/>
  <c r="Z497" i="1"/>
  <c r="BN497" i="1"/>
  <c r="BP497" i="1"/>
  <c r="Z499" i="1"/>
  <c r="BN499" i="1"/>
  <c r="Z501" i="1"/>
  <c r="BN501" i="1"/>
  <c r="Z503" i="1"/>
  <c r="BN503" i="1"/>
  <c r="Y506" i="1"/>
  <c r="Z509" i="1"/>
  <c r="Z510" i="1" s="1"/>
  <c r="BN509" i="1"/>
  <c r="BP509" i="1"/>
  <c r="Z513" i="1"/>
  <c r="Z519" i="1" s="1"/>
  <c r="BN513" i="1"/>
  <c r="BP513" i="1"/>
  <c r="Z515" i="1"/>
  <c r="BN515" i="1"/>
  <c r="Z517" i="1"/>
  <c r="BN517" i="1"/>
  <c r="Y520" i="1"/>
  <c r="Z523" i="1"/>
  <c r="Z525" i="1" s="1"/>
  <c r="BN523" i="1"/>
  <c r="Y526" i="1"/>
  <c r="Y530" i="1"/>
  <c r="BP536" i="1"/>
  <c r="BN536" i="1"/>
  <c r="Z536" i="1"/>
  <c r="BP538" i="1"/>
  <c r="BN538" i="1"/>
  <c r="Z538" i="1"/>
  <c r="BP540" i="1"/>
  <c r="BN540" i="1"/>
  <c r="Z540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0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AB599" i="1"/>
  <c r="Y488" i="1"/>
  <c r="Y505" i="1"/>
  <c r="Z528" i="1"/>
  <c r="Z529" i="1" s="1"/>
  <c r="BN528" i="1"/>
  <c r="BP528" i="1"/>
  <c r="Y541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Z569" i="1" s="1"/>
  <c r="BP567" i="1"/>
  <c r="BN567" i="1"/>
  <c r="Z567" i="1"/>
  <c r="AE599" i="1"/>
  <c r="AD599" i="1"/>
  <c r="Y576" i="1"/>
  <c r="Z329" i="1" l="1"/>
  <c r="Z310" i="1"/>
  <c r="Z207" i="1"/>
  <c r="Z162" i="1"/>
  <c r="Z132" i="1"/>
  <c r="Z64" i="1"/>
  <c r="Z541" i="1"/>
  <c r="Z141" i="1"/>
  <c r="Z124" i="1"/>
  <c r="Z115" i="1"/>
  <c r="Z548" i="1"/>
  <c r="Z453" i="1"/>
  <c r="Z419" i="1"/>
  <c r="Z406" i="1"/>
  <c r="Z382" i="1"/>
  <c r="Z357" i="1"/>
  <c r="Z476" i="1"/>
  <c r="Z322" i="1"/>
  <c r="Z295" i="1"/>
  <c r="Z286" i="1"/>
  <c r="Z264" i="1"/>
  <c r="Z218" i="1"/>
  <c r="Z183" i="1"/>
  <c r="Z89" i="1"/>
  <c r="Z75" i="1"/>
  <c r="Z59" i="1"/>
  <c r="Z505" i="1"/>
  <c r="Z487" i="1"/>
  <c r="Z368" i="1"/>
  <c r="Z351" i="1"/>
  <c r="Z252" i="1"/>
  <c r="Z240" i="1"/>
  <c r="Z232" i="1"/>
  <c r="Z177" i="1"/>
  <c r="Y589" i="1"/>
  <c r="Z196" i="1"/>
  <c r="Z169" i="1"/>
  <c r="Y591" i="1"/>
  <c r="Z557" i="1"/>
  <c r="Z338" i="1"/>
  <c r="Z274" i="1"/>
  <c r="Y593" i="1"/>
  <c r="Y590" i="1"/>
  <c r="Y592" i="1" l="1"/>
  <c r="Z594" i="1"/>
</calcChain>
</file>

<file path=xl/sharedStrings.xml><?xml version="1.0" encoding="utf-8"?>
<sst xmlns="http://schemas.openxmlformats.org/spreadsheetml/2006/main" count="2432" uniqueCount="776">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</sst>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75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7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29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0" t="s">
        <v>0</v>
      </c>
      <c r="E1" s="413"/>
      <c r="F1" s="413"/>
      <c r="G1" s="12" t="s">
        <v>1</v>
      </c>
      <c r="H1" s="470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7"/>
      <c r="R2" s="397"/>
      <c r="S2" s="397"/>
      <c r="T2" s="397"/>
      <c r="U2" s="397"/>
      <c r="V2" s="397"/>
      <c r="W2" s="397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7"/>
      <c r="Q3" s="397"/>
      <c r="R3" s="397"/>
      <c r="S3" s="397"/>
      <c r="T3" s="397"/>
      <c r="U3" s="397"/>
      <c r="V3" s="397"/>
      <c r="W3" s="397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9" t="s">
        <v>8</v>
      </c>
      <c r="B5" s="530"/>
      <c r="C5" s="531"/>
      <c r="D5" s="474"/>
      <c r="E5" s="475"/>
      <c r="F5" s="716" t="s">
        <v>9</v>
      </c>
      <c r="G5" s="531"/>
      <c r="H5" s="474" t="s">
        <v>775</v>
      </c>
      <c r="I5" s="655"/>
      <c r="J5" s="655"/>
      <c r="K5" s="655"/>
      <c r="L5" s="655"/>
      <c r="M5" s="475"/>
      <c r="N5" s="58"/>
      <c r="P5" s="24" t="s">
        <v>10</v>
      </c>
      <c r="Q5" s="725">
        <v>45540</v>
      </c>
      <c r="R5" s="526"/>
      <c r="T5" s="577" t="s">
        <v>11</v>
      </c>
      <c r="U5" s="439"/>
      <c r="V5" s="579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9" t="s">
        <v>13</v>
      </c>
      <c r="B6" s="530"/>
      <c r="C6" s="531"/>
      <c r="D6" s="657" t="s">
        <v>14</v>
      </c>
      <c r="E6" s="658"/>
      <c r="F6" s="658"/>
      <c r="G6" s="658"/>
      <c r="H6" s="658"/>
      <c r="I6" s="658"/>
      <c r="J6" s="658"/>
      <c r="K6" s="658"/>
      <c r="L6" s="658"/>
      <c r="M6" s="526"/>
      <c r="N6" s="59"/>
      <c r="P6" s="24" t="s">
        <v>15</v>
      </c>
      <c r="Q6" s="752" t="str">
        <f>IF(Q5=0," ",CHOOSE(WEEKDAY(Q5,2),"Понедельник","Вторник","Среда","Четверг","Пятница","Суббота","Воскресенье"))</f>
        <v>Четверг</v>
      </c>
      <c r="R6" s="382"/>
      <c r="T6" s="584" t="s">
        <v>16</v>
      </c>
      <c r="U6" s="439"/>
      <c r="V6" s="629" t="s">
        <v>17</v>
      </c>
      <c r="W6" s="42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54" t="str">
        <f>IFERROR(VLOOKUP(DeliveryAddress,Table,3,0),1)</f>
        <v>5</v>
      </c>
      <c r="E7" s="455"/>
      <c r="F7" s="455"/>
      <c r="G7" s="455"/>
      <c r="H7" s="455"/>
      <c r="I7" s="455"/>
      <c r="J7" s="455"/>
      <c r="K7" s="455"/>
      <c r="L7" s="455"/>
      <c r="M7" s="456"/>
      <c r="N7" s="60"/>
      <c r="P7" s="24"/>
      <c r="Q7" s="42"/>
      <c r="R7" s="42"/>
      <c r="T7" s="397"/>
      <c r="U7" s="439"/>
      <c r="V7" s="630"/>
      <c r="W7" s="631"/>
      <c r="AB7" s="51"/>
      <c r="AC7" s="51"/>
      <c r="AD7" s="51"/>
      <c r="AE7" s="51"/>
    </row>
    <row r="8" spans="1:32" s="370" customFormat="1" ht="25.5" customHeight="1" x14ac:dyDescent="0.2">
      <c r="A8" s="733" t="s">
        <v>18</v>
      </c>
      <c r="B8" s="384"/>
      <c r="C8" s="385"/>
      <c r="D8" s="463"/>
      <c r="E8" s="464"/>
      <c r="F8" s="464"/>
      <c r="G8" s="464"/>
      <c r="H8" s="464"/>
      <c r="I8" s="464"/>
      <c r="J8" s="464"/>
      <c r="K8" s="464"/>
      <c r="L8" s="464"/>
      <c r="M8" s="465"/>
      <c r="N8" s="61"/>
      <c r="P8" s="24" t="s">
        <v>19</v>
      </c>
      <c r="Q8" s="512">
        <v>0.54166666666666663</v>
      </c>
      <c r="R8" s="456"/>
      <c r="T8" s="397"/>
      <c r="U8" s="439"/>
      <c r="V8" s="630"/>
      <c r="W8" s="631"/>
      <c r="AB8" s="51"/>
      <c r="AC8" s="51"/>
      <c r="AD8" s="51"/>
      <c r="AE8" s="51"/>
    </row>
    <row r="9" spans="1:32" s="370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49"/>
      <c r="E9" s="399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68"/>
      <c r="P9" s="26" t="s">
        <v>20</v>
      </c>
      <c r="Q9" s="522"/>
      <c r="R9" s="523"/>
      <c r="T9" s="397"/>
      <c r="U9" s="439"/>
      <c r="V9" s="632"/>
      <c r="W9" s="633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49"/>
      <c r="E10" s="399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45" t="str">
        <f>IFERROR(VLOOKUP($D$10,Proxy,2,FALSE),"")</f>
        <v/>
      </c>
      <c r="I10" s="397"/>
      <c r="J10" s="397"/>
      <c r="K10" s="397"/>
      <c r="L10" s="397"/>
      <c r="M10" s="397"/>
      <c r="N10" s="369"/>
      <c r="P10" s="26" t="s">
        <v>21</v>
      </c>
      <c r="Q10" s="585"/>
      <c r="R10" s="586"/>
      <c r="U10" s="24" t="s">
        <v>22</v>
      </c>
      <c r="V10" s="424" t="s">
        <v>23</v>
      </c>
      <c r="W10" s="42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84" t="s">
        <v>27</v>
      </c>
      <c r="W11" s="523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5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1"/>
      <c r="N12" s="62"/>
      <c r="P12" s="24" t="s">
        <v>29</v>
      </c>
      <c r="Q12" s="512"/>
      <c r="R12" s="456"/>
      <c r="S12" s="23"/>
      <c r="U12" s="24"/>
      <c r="V12" s="413"/>
      <c r="W12" s="397"/>
      <c r="AB12" s="51"/>
      <c r="AC12" s="51"/>
      <c r="AD12" s="51"/>
      <c r="AE12" s="51"/>
    </row>
    <row r="13" spans="1:32" s="370" customFormat="1" ht="23.25" customHeight="1" x14ac:dyDescent="0.2">
      <c r="A13" s="55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0"/>
      <c r="M13" s="531"/>
      <c r="N13" s="62"/>
      <c r="O13" s="26"/>
      <c r="P13" s="26" t="s">
        <v>31</v>
      </c>
      <c r="Q13" s="684"/>
      <c r="R13" s="5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5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0"/>
      <c r="M14" s="5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99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1"/>
      <c r="N15" s="63"/>
      <c r="P15" s="560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0" t="s">
        <v>35</v>
      </c>
      <c r="B17" s="420" t="s">
        <v>36</v>
      </c>
      <c r="C17" s="541" t="s">
        <v>37</v>
      </c>
      <c r="D17" s="420" t="s">
        <v>38</v>
      </c>
      <c r="E17" s="502"/>
      <c r="F17" s="420" t="s">
        <v>39</v>
      </c>
      <c r="G17" s="420" t="s">
        <v>40</v>
      </c>
      <c r="H17" s="420" t="s">
        <v>41</v>
      </c>
      <c r="I17" s="420" t="s">
        <v>42</v>
      </c>
      <c r="J17" s="420" t="s">
        <v>43</v>
      </c>
      <c r="K17" s="420" t="s">
        <v>44</v>
      </c>
      <c r="L17" s="420" t="s">
        <v>45</v>
      </c>
      <c r="M17" s="420" t="s">
        <v>46</v>
      </c>
      <c r="N17" s="420" t="s">
        <v>47</v>
      </c>
      <c r="O17" s="420" t="s">
        <v>48</v>
      </c>
      <c r="P17" s="420" t="s">
        <v>49</v>
      </c>
      <c r="Q17" s="501"/>
      <c r="R17" s="501"/>
      <c r="S17" s="501"/>
      <c r="T17" s="502"/>
      <c r="U17" s="761" t="s">
        <v>50</v>
      </c>
      <c r="V17" s="531"/>
      <c r="W17" s="420" t="s">
        <v>51</v>
      </c>
      <c r="X17" s="420" t="s">
        <v>52</v>
      </c>
      <c r="Y17" s="765" t="s">
        <v>53</v>
      </c>
      <c r="Z17" s="420" t="s">
        <v>54</v>
      </c>
      <c r="AA17" s="609" t="s">
        <v>55</v>
      </c>
      <c r="AB17" s="609" t="s">
        <v>56</v>
      </c>
      <c r="AC17" s="609" t="s">
        <v>57</v>
      </c>
      <c r="AD17" s="609" t="s">
        <v>58</v>
      </c>
      <c r="AE17" s="710"/>
      <c r="AF17" s="711"/>
      <c r="AG17" s="513"/>
      <c r="BD17" s="621" t="s">
        <v>59</v>
      </c>
    </row>
    <row r="18" spans="1:68" ht="14.25" customHeight="1" x14ac:dyDescent="0.2">
      <c r="A18" s="421"/>
      <c r="B18" s="421"/>
      <c r="C18" s="421"/>
      <c r="D18" s="503"/>
      <c r="E18" s="505"/>
      <c r="F18" s="421"/>
      <c r="G18" s="421"/>
      <c r="H18" s="421"/>
      <c r="I18" s="421"/>
      <c r="J18" s="421"/>
      <c r="K18" s="421"/>
      <c r="L18" s="421"/>
      <c r="M18" s="421"/>
      <c r="N18" s="421"/>
      <c r="O18" s="421"/>
      <c r="P18" s="503"/>
      <c r="Q18" s="504"/>
      <c r="R18" s="504"/>
      <c r="S18" s="504"/>
      <c r="T18" s="505"/>
      <c r="U18" s="371" t="s">
        <v>60</v>
      </c>
      <c r="V18" s="371" t="s">
        <v>61</v>
      </c>
      <c r="W18" s="421"/>
      <c r="X18" s="421"/>
      <c r="Y18" s="766"/>
      <c r="Z18" s="421"/>
      <c r="AA18" s="610"/>
      <c r="AB18" s="610"/>
      <c r="AC18" s="610"/>
      <c r="AD18" s="712"/>
      <c r="AE18" s="713"/>
      <c r="AF18" s="714"/>
      <c r="AG18" s="514"/>
      <c r="BD18" s="397"/>
    </row>
    <row r="19" spans="1:68" ht="27.75" hidden="1" customHeight="1" x14ac:dyDescent="0.2">
      <c r="A19" s="402" t="s">
        <v>62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403"/>
      <c r="AA19" s="48"/>
      <c r="AB19" s="48"/>
      <c r="AC19" s="48"/>
    </row>
    <row r="20" spans="1:68" ht="16.5" hidden="1" customHeight="1" x14ac:dyDescent="0.25">
      <c r="A20" s="396" t="s">
        <v>62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97"/>
      <c r="AA20" s="372"/>
      <c r="AB20" s="372"/>
      <c r="AC20" s="372"/>
    </row>
    <row r="21" spans="1:68" ht="14.25" hidden="1" customHeight="1" x14ac:dyDescent="0.25">
      <c r="A21" s="428" t="s">
        <v>63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3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5"/>
      <c r="B23" s="397"/>
      <c r="C23" s="397"/>
      <c r="D23" s="397"/>
      <c r="E23" s="397"/>
      <c r="F23" s="397"/>
      <c r="G23" s="397"/>
      <c r="H23" s="397"/>
      <c r="I23" s="397"/>
      <c r="J23" s="397"/>
      <c r="K23" s="397"/>
      <c r="L23" s="397"/>
      <c r="M23" s="397"/>
      <c r="N23" s="397"/>
      <c r="O23" s="416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7"/>
      <c r="O24" s="416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428" t="s">
        <v>71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3" t="s">
        <v>75</v>
      </c>
      <c r="Q26" s="387"/>
      <c r="R26" s="387"/>
      <c r="S26" s="387"/>
      <c r="T26" s="388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87"/>
      <c r="R32" s="387"/>
      <c r="S32" s="387"/>
      <c r="T32" s="388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7"/>
      <c r="R33" s="387"/>
      <c r="S33" s="387"/>
      <c r="T33" s="388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5"/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416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97"/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416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428" t="s">
        <v>95</v>
      </c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7"/>
      <c r="X38" s="397"/>
      <c r="Y38" s="397"/>
      <c r="Z38" s="397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5"/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416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7"/>
      <c r="O41" s="416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428" t="s">
        <v>100</v>
      </c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97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5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416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97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416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428" t="s">
        <v>104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97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5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416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416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02" t="s">
        <v>107</v>
      </c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403"/>
      <c r="AA50" s="48"/>
      <c r="AB50" s="48"/>
      <c r="AC50" s="48"/>
    </row>
    <row r="51" spans="1:68" ht="16.5" hidden="1" customHeight="1" x14ac:dyDescent="0.25">
      <c r="A51" s="396" t="s">
        <v>108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97"/>
      <c r="AA51" s="372"/>
      <c r="AB51" s="372"/>
      <c r="AC51" s="372"/>
    </row>
    <row r="52" spans="1:68" ht="14.25" hidden="1" customHeight="1" x14ac:dyDescent="0.25">
      <c r="A52" s="428" t="s">
        <v>109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97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77">
        <v>10</v>
      </c>
      <c r="Y53" s="378">
        <f t="shared" ref="Y53:Y58" si="6">IFERROR(IF(X53="",0,CEILING((X53/$H53),1)*$H53),"")</f>
        <v>10.8</v>
      </c>
      <c r="Z53" s="36">
        <f>IFERROR(IF(Y53=0,"",ROUNDUP(Y53/H53,0)*0.02175),"")</f>
        <v>2.1749999999999999E-2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10.444444444444443</v>
      </c>
      <c r="BN53" s="64">
        <f t="shared" ref="BN53:BN58" si="8">IFERROR(Y53*I53/H53,"0")</f>
        <v>11.28</v>
      </c>
      <c r="BO53" s="64">
        <f t="shared" ref="BO53:BO58" si="9">IFERROR(1/J53*(X53/H53),"0")</f>
        <v>1.653439153439153E-2</v>
      </c>
      <c r="BP53" s="64">
        <f t="shared" ref="BP53:BP58" si="10">IFERROR(1/J53*(Y53/H53),"0")</f>
        <v>1.7857142857142856E-2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77">
        <v>12</v>
      </c>
      <c r="Y56" s="378">
        <f t="shared" si="6"/>
        <v>12</v>
      </c>
      <c r="Z56" s="36">
        <f>IFERROR(IF(Y56=0,"",ROUNDUP(Y56/H56,0)*0.00937),"")</f>
        <v>2.811E-2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12.72</v>
      </c>
      <c r="BN56" s="64">
        <f t="shared" si="8"/>
        <v>12.72</v>
      </c>
      <c r="BO56" s="64">
        <f t="shared" si="9"/>
        <v>2.5000000000000001E-2</v>
      </c>
      <c r="BP56" s="64">
        <f t="shared" si="10"/>
        <v>2.5000000000000001E-2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5"/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416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3.9259259259259256</v>
      </c>
      <c r="Y59" s="379">
        <f>IFERROR(Y53/H53,"0")+IFERROR(Y54/H54,"0")+IFERROR(Y55/H55,"0")+IFERROR(Y56/H56,"0")+IFERROR(Y57/H57,"0")+IFERROR(Y58/H58,"0")</f>
        <v>4</v>
      </c>
      <c r="Z59" s="379">
        <f>IFERROR(IF(Z53="",0,Z53),"0")+IFERROR(IF(Z54="",0,Z54),"0")+IFERROR(IF(Z55="",0,Z55),"0")+IFERROR(IF(Z56="",0,Z56),"0")+IFERROR(IF(Z57="",0,Z57),"0")+IFERROR(IF(Z58="",0,Z58),"0")</f>
        <v>4.9860000000000002E-2</v>
      </c>
      <c r="AA59" s="380"/>
      <c r="AB59" s="380"/>
      <c r="AC59" s="380"/>
    </row>
    <row r="60" spans="1:68" x14ac:dyDescent="0.2">
      <c r="A60" s="397"/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416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22</v>
      </c>
      <c r="Y60" s="379">
        <f>IFERROR(SUM(Y53:Y58),"0")</f>
        <v>22.8</v>
      </c>
      <c r="Z60" s="37"/>
      <c r="AA60" s="380"/>
      <c r="AB60" s="380"/>
      <c r="AC60" s="380"/>
    </row>
    <row r="61" spans="1:68" ht="14.25" hidden="1" customHeight="1" x14ac:dyDescent="0.25">
      <c r="A61" s="428" t="s">
        <v>71</v>
      </c>
      <c r="B61" s="397"/>
      <c r="C61" s="397"/>
      <c r="D61" s="397"/>
      <c r="E61" s="397"/>
      <c r="F61" s="397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  <c r="R61" s="397"/>
      <c r="S61" s="397"/>
      <c r="T61" s="397"/>
      <c r="U61" s="397"/>
      <c r="V61" s="397"/>
      <c r="W61" s="397"/>
      <c r="X61" s="397"/>
      <c r="Y61" s="397"/>
      <c r="Z61" s="397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5"/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7"/>
      <c r="O64" s="416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97"/>
      <c r="B65" s="397"/>
      <c r="C65" s="397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416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396" t="s">
        <v>128</v>
      </c>
      <c r="B66" s="397"/>
      <c r="C66" s="397"/>
      <c r="D66" s="397"/>
      <c r="E66" s="397"/>
      <c r="F66" s="397"/>
      <c r="G66" s="397"/>
      <c r="H66" s="397"/>
      <c r="I66" s="397"/>
      <c r="J66" s="397"/>
      <c r="K66" s="397"/>
      <c r="L66" s="397"/>
      <c r="M66" s="397"/>
      <c r="N66" s="397"/>
      <c r="O66" s="397"/>
      <c r="P66" s="397"/>
      <c r="Q66" s="397"/>
      <c r="R66" s="397"/>
      <c r="S66" s="397"/>
      <c r="T66" s="397"/>
      <c r="U66" s="397"/>
      <c r="V66" s="397"/>
      <c r="W66" s="397"/>
      <c r="X66" s="397"/>
      <c r="Y66" s="397"/>
      <c r="Z66" s="397"/>
      <c r="AA66" s="372"/>
      <c r="AB66" s="372"/>
      <c r="AC66" s="372"/>
    </row>
    <row r="67" spans="1:68" ht="14.25" hidden="1" customHeight="1" x14ac:dyDescent="0.25">
      <c r="A67" s="428" t="s">
        <v>109</v>
      </c>
      <c r="B67" s="397"/>
      <c r="C67" s="397"/>
      <c r="D67" s="397"/>
      <c r="E67" s="397"/>
      <c r="F67" s="397"/>
      <c r="G67" s="397"/>
      <c r="H67" s="397"/>
      <c r="I67" s="397"/>
      <c r="J67" s="397"/>
      <c r="K67" s="397"/>
      <c r="L67" s="397"/>
      <c r="M67" s="397"/>
      <c r="N67" s="397"/>
      <c r="O67" s="397"/>
      <c r="P67" s="397"/>
      <c r="Q67" s="397"/>
      <c r="R67" s="397"/>
      <c r="S67" s="397"/>
      <c r="T67" s="397"/>
      <c r="U67" s="397"/>
      <c r="V67" s="397"/>
      <c r="W67" s="397"/>
      <c r="X67" s="397"/>
      <c r="Y67" s="397"/>
      <c r="Z67" s="397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3" t="s">
        <v>132</v>
      </c>
      <c r="Q68" s="387"/>
      <c r="R68" s="387"/>
      <c r="S68" s="387"/>
      <c r="T68" s="388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7"/>
      <c r="R70" s="387"/>
      <c r="S70" s="387"/>
      <c r="T70" s="388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7"/>
      <c r="R71" s="387"/>
      <c r="S71" s="387"/>
      <c r="T71" s="388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7"/>
      <c r="R72" s="387"/>
      <c r="S72" s="387"/>
      <c r="T72" s="388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91" t="s">
        <v>144</v>
      </c>
      <c r="Q73" s="387"/>
      <c r="R73" s="387"/>
      <c r="S73" s="387"/>
      <c r="T73" s="388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15"/>
      <c r="B75" s="397"/>
      <c r="C75" s="397"/>
      <c r="D75" s="397"/>
      <c r="E75" s="397"/>
      <c r="F75" s="397"/>
      <c r="G75" s="397"/>
      <c r="H75" s="397"/>
      <c r="I75" s="397"/>
      <c r="J75" s="397"/>
      <c r="K75" s="397"/>
      <c r="L75" s="397"/>
      <c r="M75" s="397"/>
      <c r="N75" s="397"/>
      <c r="O75" s="416"/>
      <c r="P75" s="383" t="s">
        <v>69</v>
      </c>
      <c r="Q75" s="384"/>
      <c r="R75" s="384"/>
      <c r="S75" s="384"/>
      <c r="T75" s="384"/>
      <c r="U75" s="384"/>
      <c r="V75" s="385"/>
      <c r="W75" s="37" t="s">
        <v>70</v>
      </c>
      <c r="X75" s="379">
        <f>IFERROR(X68/H68,"0")+IFERROR(X69/H69,"0")+IFERROR(X70/H70,"0")+IFERROR(X71/H71,"0")+IFERROR(X72/H72,"0")+IFERROR(X73/H73,"0")+IFERROR(X74/H74,"0")</f>
        <v>0</v>
      </c>
      <c r="Y75" s="379">
        <f>IFERROR(Y68/H68,"0")+IFERROR(Y69/H69,"0")+IFERROR(Y70/H70,"0")+IFERROR(Y71/H71,"0")+IFERROR(Y72/H72,"0")+IFERROR(Y73/H73,"0")+IFERROR(Y74/H74,"0")</f>
        <v>0</v>
      </c>
      <c r="Z75" s="379">
        <f>IFERROR(IF(Z68="",0,Z68),"0")+IFERROR(IF(Z69="",0,Z69),"0")+IFERROR(IF(Z70="",0,Z70),"0")+IFERROR(IF(Z71="",0,Z71),"0")+IFERROR(IF(Z72="",0,Z72),"0")+IFERROR(IF(Z73="",0,Z73),"0")+IFERROR(IF(Z74="",0,Z74),"0")</f>
        <v>0</v>
      </c>
      <c r="AA75" s="380"/>
      <c r="AB75" s="380"/>
      <c r="AC75" s="380"/>
    </row>
    <row r="76" spans="1:68" hidden="1" x14ac:dyDescent="0.2">
      <c r="A76" s="397"/>
      <c r="B76" s="397"/>
      <c r="C76" s="397"/>
      <c r="D76" s="397"/>
      <c r="E76" s="397"/>
      <c r="F76" s="397"/>
      <c r="G76" s="397"/>
      <c r="H76" s="397"/>
      <c r="I76" s="397"/>
      <c r="J76" s="397"/>
      <c r="K76" s="397"/>
      <c r="L76" s="397"/>
      <c r="M76" s="397"/>
      <c r="N76" s="397"/>
      <c r="O76" s="416"/>
      <c r="P76" s="383" t="s">
        <v>69</v>
      </c>
      <c r="Q76" s="384"/>
      <c r="R76" s="384"/>
      <c r="S76" s="384"/>
      <c r="T76" s="384"/>
      <c r="U76" s="384"/>
      <c r="V76" s="385"/>
      <c r="W76" s="37" t="s">
        <v>68</v>
      </c>
      <c r="X76" s="379">
        <f>IFERROR(SUM(X68:X74),"0")</f>
        <v>0</v>
      </c>
      <c r="Y76" s="379">
        <f>IFERROR(SUM(Y68:Y74),"0")</f>
        <v>0</v>
      </c>
      <c r="Z76" s="37"/>
      <c r="AA76" s="380"/>
      <c r="AB76" s="380"/>
      <c r="AC76" s="380"/>
    </row>
    <row r="77" spans="1:68" ht="14.25" hidden="1" customHeight="1" x14ac:dyDescent="0.25">
      <c r="A77" s="428" t="s">
        <v>147</v>
      </c>
      <c r="B77" s="397"/>
      <c r="C77" s="397"/>
      <c r="D77" s="397"/>
      <c r="E77" s="397"/>
      <c r="F77" s="397"/>
      <c r="G77" s="397"/>
      <c r="H77" s="397"/>
      <c r="I77" s="397"/>
      <c r="J77" s="397"/>
      <c r="K77" s="397"/>
      <c r="L77" s="397"/>
      <c r="M77" s="397"/>
      <c r="N77" s="397"/>
      <c r="O77" s="397"/>
      <c r="P77" s="397"/>
      <c r="Q77" s="397"/>
      <c r="R77" s="397"/>
      <c r="S77" s="397"/>
      <c r="T77" s="397"/>
      <c r="U77" s="397"/>
      <c r="V77" s="397"/>
      <c r="W77" s="397"/>
      <c r="X77" s="397"/>
      <c r="Y77" s="397"/>
      <c r="Z77" s="397"/>
      <c r="AA77" s="373"/>
      <c r="AB77" s="373"/>
      <c r="AC77" s="373"/>
    </row>
    <row r="78" spans="1:68" ht="27" hidden="1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77">
        <v>0</v>
      </c>
      <c r="Y78" s="3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415"/>
      <c r="B80" s="397"/>
      <c r="C80" s="397"/>
      <c r="D80" s="397"/>
      <c r="E80" s="397"/>
      <c r="F80" s="397"/>
      <c r="G80" s="397"/>
      <c r="H80" s="397"/>
      <c r="I80" s="397"/>
      <c r="J80" s="397"/>
      <c r="K80" s="397"/>
      <c r="L80" s="397"/>
      <c r="M80" s="397"/>
      <c r="N80" s="397"/>
      <c r="O80" s="416"/>
      <c r="P80" s="383" t="s">
        <v>69</v>
      </c>
      <c r="Q80" s="384"/>
      <c r="R80" s="384"/>
      <c r="S80" s="384"/>
      <c r="T80" s="384"/>
      <c r="U80" s="384"/>
      <c r="V80" s="385"/>
      <c r="W80" s="37" t="s">
        <v>70</v>
      </c>
      <c r="X80" s="379">
        <f>IFERROR(X78/H78,"0")+IFERROR(X79/H79,"0")</f>
        <v>0</v>
      </c>
      <c r="Y80" s="379">
        <f>IFERROR(Y78/H78,"0")+IFERROR(Y79/H79,"0")</f>
        <v>0</v>
      </c>
      <c r="Z80" s="379">
        <f>IFERROR(IF(Z78="",0,Z78),"0")+IFERROR(IF(Z79="",0,Z79),"0")</f>
        <v>0</v>
      </c>
      <c r="AA80" s="380"/>
      <c r="AB80" s="380"/>
      <c r="AC80" s="380"/>
    </row>
    <row r="81" spans="1:68" hidden="1" x14ac:dyDescent="0.2">
      <c r="A81" s="397"/>
      <c r="B81" s="397"/>
      <c r="C81" s="397"/>
      <c r="D81" s="397"/>
      <c r="E81" s="397"/>
      <c r="F81" s="397"/>
      <c r="G81" s="397"/>
      <c r="H81" s="397"/>
      <c r="I81" s="397"/>
      <c r="J81" s="397"/>
      <c r="K81" s="397"/>
      <c r="L81" s="397"/>
      <c r="M81" s="397"/>
      <c r="N81" s="397"/>
      <c r="O81" s="416"/>
      <c r="P81" s="383" t="s">
        <v>69</v>
      </c>
      <c r="Q81" s="384"/>
      <c r="R81" s="384"/>
      <c r="S81" s="384"/>
      <c r="T81" s="384"/>
      <c r="U81" s="384"/>
      <c r="V81" s="385"/>
      <c r="W81" s="37" t="s">
        <v>68</v>
      </c>
      <c r="X81" s="379">
        <f>IFERROR(SUM(X78:X79),"0")</f>
        <v>0</v>
      </c>
      <c r="Y81" s="379">
        <f>IFERROR(SUM(Y78:Y79),"0")</f>
        <v>0</v>
      </c>
      <c r="Z81" s="37"/>
      <c r="AA81" s="380"/>
      <c r="AB81" s="380"/>
      <c r="AC81" s="380"/>
    </row>
    <row r="82" spans="1:68" ht="14.25" hidden="1" customHeight="1" x14ac:dyDescent="0.25">
      <c r="A82" s="428" t="s">
        <v>63</v>
      </c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397"/>
      <c r="O82" s="397"/>
      <c r="P82" s="397"/>
      <c r="Q82" s="397"/>
      <c r="R82" s="397"/>
      <c r="S82" s="397"/>
      <c r="T82" s="397"/>
      <c r="U82" s="397"/>
      <c r="V82" s="397"/>
      <c r="W82" s="397"/>
      <c r="X82" s="397"/>
      <c r="Y82" s="397"/>
      <c r="Z82" s="397"/>
      <c r="AA82" s="373"/>
      <c r="AB82" s="373"/>
      <c r="AC82" s="373"/>
    </row>
    <row r="83" spans="1:68" ht="16.5" hidden="1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3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3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15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7"/>
      <c r="O89" s="416"/>
      <c r="P89" s="383" t="s">
        <v>69</v>
      </c>
      <c r="Q89" s="384"/>
      <c r="R89" s="384"/>
      <c r="S89" s="384"/>
      <c r="T89" s="384"/>
      <c r="U89" s="384"/>
      <c r="V89" s="385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hidden="1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7"/>
      <c r="O90" s="416"/>
      <c r="P90" s="383" t="s">
        <v>69</v>
      </c>
      <c r="Q90" s="384"/>
      <c r="R90" s="384"/>
      <c r="S90" s="384"/>
      <c r="T90" s="384"/>
      <c r="U90" s="384"/>
      <c r="V90" s="385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hidden="1" customHeight="1" x14ac:dyDescent="0.25">
      <c r="A91" s="428" t="s">
        <v>71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97"/>
      <c r="AA91" s="373"/>
      <c r="AB91" s="373"/>
      <c r="AC91" s="373"/>
    </row>
    <row r="92" spans="1:68" ht="16.5" hidden="1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15"/>
      <c r="B94" s="397"/>
      <c r="C94" s="397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397"/>
      <c r="O94" s="416"/>
      <c r="P94" s="383" t="s">
        <v>69</v>
      </c>
      <c r="Q94" s="384"/>
      <c r="R94" s="384"/>
      <c r="S94" s="384"/>
      <c r="T94" s="384"/>
      <c r="U94" s="384"/>
      <c r="V94" s="385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hidden="1" x14ac:dyDescent="0.2">
      <c r="A95" s="397"/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416"/>
      <c r="P95" s="383" t="s">
        <v>69</v>
      </c>
      <c r="Q95" s="384"/>
      <c r="R95" s="384"/>
      <c r="S95" s="384"/>
      <c r="T95" s="384"/>
      <c r="U95" s="384"/>
      <c r="V95" s="385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hidden="1" customHeight="1" x14ac:dyDescent="0.25">
      <c r="A96" s="428" t="s">
        <v>168</v>
      </c>
      <c r="B96" s="397"/>
      <c r="C96" s="397"/>
      <c r="D96" s="397"/>
      <c r="E96" s="397"/>
      <c r="F96" s="397"/>
      <c r="G96" s="397"/>
      <c r="H96" s="397"/>
      <c r="I96" s="397"/>
      <c r="J96" s="397"/>
      <c r="K96" s="397"/>
      <c r="L96" s="397"/>
      <c r="M96" s="397"/>
      <c r="N96" s="397"/>
      <c r="O96" s="397"/>
      <c r="P96" s="397"/>
      <c r="Q96" s="397"/>
      <c r="R96" s="397"/>
      <c r="S96" s="397"/>
      <c r="T96" s="397"/>
      <c r="U96" s="397"/>
      <c r="V96" s="397"/>
      <c r="W96" s="397"/>
      <c r="X96" s="397"/>
      <c r="Y96" s="397"/>
      <c r="Z96" s="397"/>
      <c r="AA96" s="373"/>
      <c r="AB96" s="373"/>
      <c r="AC96" s="373"/>
    </row>
    <row r="97" spans="1:68" ht="27" hidden="1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4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15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416"/>
      <c r="P100" s="383" t="s">
        <v>69</v>
      </c>
      <c r="Q100" s="384"/>
      <c r="R100" s="384"/>
      <c r="S100" s="384"/>
      <c r="T100" s="384"/>
      <c r="U100" s="384"/>
      <c r="V100" s="385"/>
      <c r="W100" s="37" t="s">
        <v>70</v>
      </c>
      <c r="X100" s="379">
        <f>IFERROR(X97/H97,"0")+IFERROR(X98/H98,"0")+IFERROR(X99/H99,"0")</f>
        <v>0</v>
      </c>
      <c r="Y100" s="379">
        <f>IFERROR(Y97/H97,"0")+IFERROR(Y98/H98,"0")+IFERROR(Y99/H99,"0")</f>
        <v>0</v>
      </c>
      <c r="Z100" s="379">
        <f>IFERROR(IF(Z97="",0,Z97),"0")+IFERROR(IF(Z98="",0,Z98),"0")+IFERROR(IF(Z99="",0,Z99),"0")</f>
        <v>0</v>
      </c>
      <c r="AA100" s="380"/>
      <c r="AB100" s="380"/>
      <c r="AC100" s="380"/>
    </row>
    <row r="101" spans="1:68" hidden="1" x14ac:dyDescent="0.2">
      <c r="A101" s="397"/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416"/>
      <c r="P101" s="383" t="s">
        <v>69</v>
      </c>
      <c r="Q101" s="384"/>
      <c r="R101" s="384"/>
      <c r="S101" s="384"/>
      <c r="T101" s="384"/>
      <c r="U101" s="384"/>
      <c r="V101" s="385"/>
      <c r="W101" s="37" t="s">
        <v>68</v>
      </c>
      <c r="X101" s="379">
        <f>IFERROR(SUM(X97:X99),"0")</f>
        <v>0</v>
      </c>
      <c r="Y101" s="379">
        <f>IFERROR(SUM(Y97:Y99),"0")</f>
        <v>0</v>
      </c>
      <c r="Z101" s="37"/>
      <c r="AA101" s="380"/>
      <c r="AB101" s="380"/>
      <c r="AC101" s="380"/>
    </row>
    <row r="102" spans="1:68" ht="16.5" hidden="1" customHeight="1" x14ac:dyDescent="0.25">
      <c r="A102" s="396" t="s">
        <v>174</v>
      </c>
      <c r="B102" s="397"/>
      <c r="C102" s="397"/>
      <c r="D102" s="397"/>
      <c r="E102" s="397"/>
      <c r="F102" s="397"/>
      <c r="G102" s="397"/>
      <c r="H102" s="397"/>
      <c r="I102" s="397"/>
      <c r="J102" s="397"/>
      <c r="K102" s="397"/>
      <c r="L102" s="397"/>
      <c r="M102" s="397"/>
      <c r="N102" s="397"/>
      <c r="O102" s="397"/>
      <c r="P102" s="397"/>
      <c r="Q102" s="397"/>
      <c r="R102" s="397"/>
      <c r="S102" s="397"/>
      <c r="T102" s="397"/>
      <c r="U102" s="397"/>
      <c r="V102" s="397"/>
      <c r="W102" s="397"/>
      <c r="X102" s="397"/>
      <c r="Y102" s="397"/>
      <c r="Z102" s="397"/>
      <c r="AA102" s="372"/>
      <c r="AB102" s="372"/>
      <c r="AC102" s="372"/>
    </row>
    <row r="103" spans="1:68" ht="14.25" hidden="1" customHeight="1" x14ac:dyDescent="0.25">
      <c r="A103" s="428" t="s">
        <v>109</v>
      </c>
      <c r="B103" s="397"/>
      <c r="C103" s="397"/>
      <c r="D103" s="397"/>
      <c r="E103" s="397"/>
      <c r="F103" s="397"/>
      <c r="G103" s="397"/>
      <c r="H103" s="397"/>
      <c r="I103" s="397"/>
      <c r="J103" s="397"/>
      <c r="K103" s="397"/>
      <c r="L103" s="397"/>
      <c r="M103" s="397"/>
      <c r="N103" s="397"/>
      <c r="O103" s="397"/>
      <c r="P103" s="397"/>
      <c r="Q103" s="397"/>
      <c r="R103" s="397"/>
      <c r="S103" s="397"/>
      <c r="T103" s="397"/>
      <c r="U103" s="397"/>
      <c r="V103" s="397"/>
      <c r="W103" s="397"/>
      <c r="X103" s="397"/>
      <c r="Y103" s="397"/>
      <c r="Z103" s="397"/>
      <c r="AA103" s="373"/>
      <c r="AB103" s="373"/>
      <c r="AC103" s="373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77">
        <v>80</v>
      </c>
      <c r="Y104" s="378">
        <f>IFERROR(IF(X104="",0,CEILING((X104/$H104),1)*$H104),"")</f>
        <v>86.4</v>
      </c>
      <c r="Z104" s="36">
        <f>IFERROR(IF(Y104=0,"",ROUNDUP(Y104/H104,0)*0.02175),"")</f>
        <v>0.17399999999999999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83.555555555555543</v>
      </c>
      <c r="BN104" s="64">
        <f>IFERROR(Y104*I104/H104,"0")</f>
        <v>90.24</v>
      </c>
      <c r="BO104" s="64">
        <f>IFERROR(1/J104*(X104/H104),"0")</f>
        <v>0.13227513227513224</v>
      </c>
      <c r="BP104" s="64">
        <f>IFERROR(1/J104*(Y104/H104),"0")</f>
        <v>0.14285714285714285</v>
      </c>
    </row>
    <row r="105" spans="1:68" ht="16.5" hidden="1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7"/>
      <c r="R106" s="387"/>
      <c r="S106" s="387"/>
      <c r="T106" s="388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15"/>
      <c r="B107" s="397"/>
      <c r="C107" s="397"/>
      <c r="D107" s="397"/>
      <c r="E107" s="397"/>
      <c r="F107" s="397"/>
      <c r="G107" s="397"/>
      <c r="H107" s="397"/>
      <c r="I107" s="397"/>
      <c r="J107" s="397"/>
      <c r="K107" s="397"/>
      <c r="L107" s="397"/>
      <c r="M107" s="397"/>
      <c r="N107" s="397"/>
      <c r="O107" s="416"/>
      <c r="P107" s="383" t="s">
        <v>69</v>
      </c>
      <c r="Q107" s="384"/>
      <c r="R107" s="384"/>
      <c r="S107" s="384"/>
      <c r="T107" s="384"/>
      <c r="U107" s="384"/>
      <c r="V107" s="385"/>
      <c r="W107" s="37" t="s">
        <v>70</v>
      </c>
      <c r="X107" s="379">
        <f>IFERROR(X104/H104,"0")+IFERROR(X105/H105,"0")+IFERROR(X106/H106,"0")</f>
        <v>7.4074074074074066</v>
      </c>
      <c r="Y107" s="379">
        <f>IFERROR(Y104/H104,"0")+IFERROR(Y105/H105,"0")+IFERROR(Y106/H106,"0")</f>
        <v>8</v>
      </c>
      <c r="Z107" s="379">
        <f>IFERROR(IF(Z104="",0,Z104),"0")+IFERROR(IF(Z105="",0,Z105),"0")+IFERROR(IF(Z106="",0,Z106),"0")</f>
        <v>0.17399999999999999</v>
      </c>
      <c r="AA107" s="380"/>
      <c r="AB107" s="380"/>
      <c r="AC107" s="380"/>
    </row>
    <row r="108" spans="1:68" x14ac:dyDescent="0.2">
      <c r="A108" s="397"/>
      <c r="B108" s="397"/>
      <c r="C108" s="397"/>
      <c r="D108" s="397"/>
      <c r="E108" s="397"/>
      <c r="F108" s="397"/>
      <c r="G108" s="397"/>
      <c r="H108" s="397"/>
      <c r="I108" s="397"/>
      <c r="J108" s="397"/>
      <c r="K108" s="397"/>
      <c r="L108" s="397"/>
      <c r="M108" s="397"/>
      <c r="N108" s="397"/>
      <c r="O108" s="416"/>
      <c r="P108" s="383" t="s">
        <v>69</v>
      </c>
      <c r="Q108" s="384"/>
      <c r="R108" s="384"/>
      <c r="S108" s="384"/>
      <c r="T108" s="384"/>
      <c r="U108" s="384"/>
      <c r="V108" s="385"/>
      <c r="W108" s="37" t="s">
        <v>68</v>
      </c>
      <c r="X108" s="379">
        <f>IFERROR(SUM(X104:X106),"0")</f>
        <v>80</v>
      </c>
      <c r="Y108" s="379">
        <f>IFERROR(SUM(Y104:Y106),"0")</f>
        <v>86.4</v>
      </c>
      <c r="Z108" s="37"/>
      <c r="AA108" s="380"/>
      <c r="AB108" s="380"/>
      <c r="AC108" s="380"/>
    </row>
    <row r="109" spans="1:68" ht="14.25" hidden="1" customHeight="1" x14ac:dyDescent="0.25">
      <c r="A109" s="428" t="s">
        <v>71</v>
      </c>
      <c r="B109" s="397"/>
      <c r="C109" s="397"/>
      <c r="D109" s="397"/>
      <c r="E109" s="397"/>
      <c r="F109" s="397"/>
      <c r="G109" s="397"/>
      <c r="H109" s="397"/>
      <c r="I109" s="397"/>
      <c r="J109" s="397"/>
      <c r="K109" s="397"/>
      <c r="L109" s="397"/>
      <c r="M109" s="397"/>
      <c r="N109" s="397"/>
      <c r="O109" s="397"/>
      <c r="P109" s="397"/>
      <c r="Q109" s="397"/>
      <c r="R109" s="397"/>
      <c r="S109" s="397"/>
      <c r="T109" s="397"/>
      <c r="U109" s="397"/>
      <c r="V109" s="397"/>
      <c r="W109" s="397"/>
      <c r="X109" s="397"/>
      <c r="Y109" s="397"/>
      <c r="Z109" s="397"/>
      <c r="AA109" s="373"/>
      <c r="AB109" s="373"/>
      <c r="AC109" s="373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1">
        <v>4607091386967</v>
      </c>
      <c r="E110" s="382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4301051543</v>
      </c>
      <c r="D111" s="381">
        <v>4607091386967</v>
      </c>
      <c r="E111" s="382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77">
        <v>0</v>
      </c>
      <c r="Y111" s="378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77">
        <v>0</v>
      </c>
      <c r="Y112" s="378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415"/>
      <c r="B115" s="397"/>
      <c r="C115" s="397"/>
      <c r="D115" s="397"/>
      <c r="E115" s="397"/>
      <c r="F115" s="397"/>
      <c r="G115" s="397"/>
      <c r="H115" s="397"/>
      <c r="I115" s="397"/>
      <c r="J115" s="397"/>
      <c r="K115" s="397"/>
      <c r="L115" s="397"/>
      <c r="M115" s="397"/>
      <c r="N115" s="397"/>
      <c r="O115" s="416"/>
      <c r="P115" s="383" t="s">
        <v>69</v>
      </c>
      <c r="Q115" s="384"/>
      <c r="R115" s="384"/>
      <c r="S115" s="384"/>
      <c r="T115" s="384"/>
      <c r="U115" s="384"/>
      <c r="V115" s="385"/>
      <c r="W115" s="37" t="s">
        <v>70</v>
      </c>
      <c r="X115" s="379">
        <f>IFERROR(X110/H110,"0")+IFERROR(X111/H111,"0")+IFERROR(X112/H112,"0")+IFERROR(X113/H113,"0")+IFERROR(X114/H114,"0")</f>
        <v>0</v>
      </c>
      <c r="Y115" s="379">
        <f>IFERROR(Y110/H110,"0")+IFERROR(Y111/H111,"0")+IFERROR(Y112/H112,"0")+IFERROR(Y113/H113,"0")+IFERROR(Y114/H114,"0")</f>
        <v>0</v>
      </c>
      <c r="Z115" s="379">
        <f>IFERROR(IF(Z110="",0,Z110),"0")+IFERROR(IF(Z111="",0,Z111),"0")+IFERROR(IF(Z112="",0,Z112),"0")+IFERROR(IF(Z113="",0,Z113),"0")+IFERROR(IF(Z114="",0,Z114),"0")</f>
        <v>0</v>
      </c>
      <c r="AA115" s="380"/>
      <c r="AB115" s="380"/>
      <c r="AC115" s="380"/>
    </row>
    <row r="116" spans="1:68" hidden="1" x14ac:dyDescent="0.2">
      <c r="A116" s="397"/>
      <c r="B116" s="397"/>
      <c r="C116" s="397"/>
      <c r="D116" s="397"/>
      <c r="E116" s="397"/>
      <c r="F116" s="397"/>
      <c r="G116" s="397"/>
      <c r="H116" s="397"/>
      <c r="I116" s="397"/>
      <c r="J116" s="397"/>
      <c r="K116" s="397"/>
      <c r="L116" s="397"/>
      <c r="M116" s="397"/>
      <c r="N116" s="397"/>
      <c r="O116" s="416"/>
      <c r="P116" s="383" t="s">
        <v>69</v>
      </c>
      <c r="Q116" s="384"/>
      <c r="R116" s="384"/>
      <c r="S116" s="384"/>
      <c r="T116" s="384"/>
      <c r="U116" s="384"/>
      <c r="V116" s="385"/>
      <c r="W116" s="37" t="s">
        <v>68</v>
      </c>
      <c r="X116" s="379">
        <f>IFERROR(SUM(X110:X114),"0")</f>
        <v>0</v>
      </c>
      <c r="Y116" s="379">
        <f>IFERROR(SUM(Y110:Y114),"0")</f>
        <v>0</v>
      </c>
      <c r="Z116" s="37"/>
      <c r="AA116" s="380"/>
      <c r="AB116" s="380"/>
      <c r="AC116" s="380"/>
    </row>
    <row r="117" spans="1:68" ht="16.5" hidden="1" customHeight="1" x14ac:dyDescent="0.25">
      <c r="A117" s="396" t="s">
        <v>190</v>
      </c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397"/>
      <c r="O117" s="397"/>
      <c r="P117" s="397"/>
      <c r="Q117" s="397"/>
      <c r="R117" s="397"/>
      <c r="S117" s="397"/>
      <c r="T117" s="397"/>
      <c r="U117" s="397"/>
      <c r="V117" s="397"/>
      <c r="W117" s="397"/>
      <c r="X117" s="397"/>
      <c r="Y117" s="397"/>
      <c r="Z117" s="397"/>
      <c r="AA117" s="372"/>
      <c r="AB117" s="372"/>
      <c r="AC117" s="372"/>
    </row>
    <row r="118" spans="1:68" ht="14.25" hidden="1" customHeight="1" x14ac:dyDescent="0.25">
      <c r="A118" s="428" t="s">
        <v>109</v>
      </c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397"/>
      <c r="O118" s="397"/>
      <c r="P118" s="397"/>
      <c r="Q118" s="397"/>
      <c r="R118" s="397"/>
      <c r="S118" s="397"/>
      <c r="T118" s="397"/>
      <c r="U118" s="397"/>
      <c r="V118" s="397"/>
      <c r="W118" s="397"/>
      <c r="X118" s="397"/>
      <c r="Y118" s="397"/>
      <c r="Z118" s="397"/>
      <c r="AA118" s="373"/>
      <c r="AB118" s="373"/>
      <c r="AC118" s="373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1">
        <v>4680115882133</v>
      </c>
      <c r="E119" s="382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2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1">
        <v>4680115882133</v>
      </c>
      <c r="E120" s="382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6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15"/>
      <c r="B124" s="397"/>
      <c r="C124" s="397"/>
      <c r="D124" s="397"/>
      <c r="E124" s="397"/>
      <c r="F124" s="397"/>
      <c r="G124" s="397"/>
      <c r="H124" s="397"/>
      <c r="I124" s="397"/>
      <c r="J124" s="397"/>
      <c r="K124" s="397"/>
      <c r="L124" s="397"/>
      <c r="M124" s="397"/>
      <c r="N124" s="397"/>
      <c r="O124" s="416"/>
      <c r="P124" s="383" t="s">
        <v>69</v>
      </c>
      <c r="Q124" s="384"/>
      <c r="R124" s="384"/>
      <c r="S124" s="384"/>
      <c r="T124" s="384"/>
      <c r="U124" s="384"/>
      <c r="V124" s="385"/>
      <c r="W124" s="37" t="s">
        <v>70</v>
      </c>
      <c r="X124" s="379">
        <f>IFERROR(X119/H119,"0")+IFERROR(X120/H120,"0")+IFERROR(X121/H121,"0")+IFERROR(X122/H122,"0")+IFERROR(X123/H123,"0")</f>
        <v>0</v>
      </c>
      <c r="Y124" s="379">
        <f>IFERROR(Y119/H119,"0")+IFERROR(Y120/H120,"0")+IFERROR(Y121/H121,"0")+IFERROR(Y122/H122,"0")+IFERROR(Y123/H123,"0")</f>
        <v>0</v>
      </c>
      <c r="Z124" s="379">
        <f>IFERROR(IF(Z119="",0,Z119),"0")+IFERROR(IF(Z120="",0,Z120),"0")+IFERROR(IF(Z121="",0,Z121),"0")+IFERROR(IF(Z122="",0,Z122),"0")+IFERROR(IF(Z123="",0,Z123),"0")</f>
        <v>0</v>
      </c>
      <c r="AA124" s="380"/>
      <c r="AB124" s="380"/>
      <c r="AC124" s="380"/>
    </row>
    <row r="125" spans="1:68" hidden="1" x14ac:dyDescent="0.2">
      <c r="A125" s="397"/>
      <c r="B125" s="397"/>
      <c r="C125" s="397"/>
      <c r="D125" s="397"/>
      <c r="E125" s="397"/>
      <c r="F125" s="397"/>
      <c r="G125" s="397"/>
      <c r="H125" s="397"/>
      <c r="I125" s="397"/>
      <c r="J125" s="397"/>
      <c r="K125" s="397"/>
      <c r="L125" s="397"/>
      <c r="M125" s="397"/>
      <c r="N125" s="397"/>
      <c r="O125" s="416"/>
      <c r="P125" s="383" t="s">
        <v>69</v>
      </c>
      <c r="Q125" s="384"/>
      <c r="R125" s="384"/>
      <c r="S125" s="384"/>
      <c r="T125" s="384"/>
      <c r="U125" s="384"/>
      <c r="V125" s="385"/>
      <c r="W125" s="37" t="s">
        <v>68</v>
      </c>
      <c r="X125" s="379">
        <f>IFERROR(SUM(X119:X123),"0")</f>
        <v>0</v>
      </c>
      <c r="Y125" s="379">
        <f>IFERROR(SUM(Y119:Y123),"0")</f>
        <v>0</v>
      </c>
      <c r="Z125" s="37"/>
      <c r="AA125" s="380"/>
      <c r="AB125" s="380"/>
      <c r="AC125" s="380"/>
    </row>
    <row r="126" spans="1:68" ht="14.25" hidden="1" customHeight="1" x14ac:dyDescent="0.25">
      <c r="A126" s="428" t="s">
        <v>147</v>
      </c>
      <c r="B126" s="397"/>
      <c r="C126" s="397"/>
      <c r="D126" s="397"/>
      <c r="E126" s="397"/>
      <c r="F126" s="397"/>
      <c r="G126" s="397"/>
      <c r="H126" s="397"/>
      <c r="I126" s="397"/>
      <c r="J126" s="397"/>
      <c r="K126" s="397"/>
      <c r="L126" s="397"/>
      <c r="M126" s="397"/>
      <c r="N126" s="397"/>
      <c r="O126" s="397"/>
      <c r="P126" s="397"/>
      <c r="Q126" s="397"/>
      <c r="R126" s="397"/>
      <c r="S126" s="397"/>
      <c r="T126" s="397"/>
      <c r="U126" s="397"/>
      <c r="V126" s="397"/>
      <c r="W126" s="397"/>
      <c r="X126" s="397"/>
      <c r="Y126" s="397"/>
      <c r="Z126" s="397"/>
      <c r="AA126" s="373"/>
      <c r="AB126" s="373"/>
      <c r="AC126" s="373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200</v>
      </c>
      <c r="B128" s="54" t="s">
        <v>202</v>
      </c>
      <c r="C128" s="31">
        <v>4301020345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09" t="s">
        <v>203</v>
      </c>
      <c r="Q128" s="387"/>
      <c r="R128" s="387"/>
      <c r="S128" s="387"/>
      <c r="T128" s="388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7"/>
      <c r="R129" s="387"/>
      <c r="S129" s="387"/>
      <c r="T129" s="388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7"/>
      <c r="R130" s="387"/>
      <c r="S130" s="387"/>
      <c r="T130" s="388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495" t="s">
        <v>209</v>
      </c>
      <c r="Q131" s="387"/>
      <c r="R131" s="387"/>
      <c r="S131" s="387"/>
      <c r="T131" s="388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15"/>
      <c r="B132" s="397"/>
      <c r="C132" s="397"/>
      <c r="D132" s="397"/>
      <c r="E132" s="397"/>
      <c r="F132" s="397"/>
      <c r="G132" s="397"/>
      <c r="H132" s="397"/>
      <c r="I132" s="397"/>
      <c r="J132" s="397"/>
      <c r="K132" s="397"/>
      <c r="L132" s="397"/>
      <c r="M132" s="397"/>
      <c r="N132" s="397"/>
      <c r="O132" s="416"/>
      <c r="P132" s="383" t="s">
        <v>69</v>
      </c>
      <c r="Q132" s="384"/>
      <c r="R132" s="384"/>
      <c r="S132" s="384"/>
      <c r="T132" s="384"/>
      <c r="U132" s="384"/>
      <c r="V132" s="385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hidden="1" x14ac:dyDescent="0.2">
      <c r="A133" s="397"/>
      <c r="B133" s="397"/>
      <c r="C133" s="397"/>
      <c r="D133" s="397"/>
      <c r="E133" s="397"/>
      <c r="F133" s="397"/>
      <c r="G133" s="397"/>
      <c r="H133" s="397"/>
      <c r="I133" s="397"/>
      <c r="J133" s="397"/>
      <c r="K133" s="397"/>
      <c r="L133" s="397"/>
      <c r="M133" s="397"/>
      <c r="N133" s="397"/>
      <c r="O133" s="416"/>
      <c r="P133" s="383" t="s">
        <v>69</v>
      </c>
      <c r="Q133" s="384"/>
      <c r="R133" s="384"/>
      <c r="S133" s="384"/>
      <c r="T133" s="384"/>
      <c r="U133" s="384"/>
      <c r="V133" s="385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hidden="1" customHeight="1" x14ac:dyDescent="0.25">
      <c r="A134" s="428" t="s">
        <v>71</v>
      </c>
      <c r="B134" s="397"/>
      <c r="C134" s="397"/>
      <c r="D134" s="397"/>
      <c r="E134" s="397"/>
      <c r="F134" s="397"/>
      <c r="G134" s="397"/>
      <c r="H134" s="397"/>
      <c r="I134" s="397"/>
      <c r="J134" s="397"/>
      <c r="K134" s="397"/>
      <c r="L134" s="397"/>
      <c r="M134" s="397"/>
      <c r="N134" s="397"/>
      <c r="O134" s="397"/>
      <c r="P134" s="397"/>
      <c r="Q134" s="397"/>
      <c r="R134" s="397"/>
      <c r="S134" s="397"/>
      <c r="T134" s="397"/>
      <c r="U134" s="397"/>
      <c r="V134" s="397"/>
      <c r="W134" s="397"/>
      <c r="X134" s="397"/>
      <c r="Y134" s="397"/>
      <c r="Z134" s="397"/>
      <c r="AA134" s="373"/>
      <c r="AB134" s="373"/>
      <c r="AC134" s="373"/>
    </row>
    <row r="135" spans="1:68" ht="16.5" hidden="1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hidden="1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68</v>
      </c>
      <c r="X136" s="377">
        <v>0</v>
      </c>
      <c r="Y136" s="378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68</v>
      </c>
      <c r="X138" s="377">
        <v>0</v>
      </c>
      <c r="Y138" s="378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hidden="1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415"/>
      <c r="B141" s="397"/>
      <c r="C141" s="397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416"/>
      <c r="P141" s="383" t="s">
        <v>69</v>
      </c>
      <c r="Q141" s="384"/>
      <c r="R141" s="384"/>
      <c r="S141" s="384"/>
      <c r="T141" s="384"/>
      <c r="U141" s="384"/>
      <c r="V141" s="385"/>
      <c r="W141" s="37" t="s">
        <v>70</v>
      </c>
      <c r="X141" s="379">
        <f>IFERROR(X135/H135,"0")+IFERROR(X136/H136,"0")+IFERROR(X137/H137,"0")+IFERROR(X138/H138,"0")+IFERROR(X139/H139,"0")+IFERROR(X140/H140,"0")</f>
        <v>0</v>
      </c>
      <c r="Y141" s="379">
        <f>IFERROR(Y135/H135,"0")+IFERROR(Y136/H136,"0")+IFERROR(Y137/H137,"0")+IFERROR(Y138/H138,"0")+IFERROR(Y139/H139,"0")+IFERROR(Y140/H140,"0")</f>
        <v>0</v>
      </c>
      <c r="Z141" s="379">
        <f>IFERROR(IF(Z135="",0,Z135),"0")+IFERROR(IF(Z136="",0,Z136),"0")+IFERROR(IF(Z137="",0,Z137),"0")+IFERROR(IF(Z138="",0,Z138),"0")+IFERROR(IF(Z139="",0,Z139),"0")+IFERROR(IF(Z140="",0,Z140),"0")</f>
        <v>0</v>
      </c>
      <c r="AA141" s="380"/>
      <c r="AB141" s="380"/>
      <c r="AC141" s="380"/>
    </row>
    <row r="142" spans="1:68" hidden="1" x14ac:dyDescent="0.2">
      <c r="A142" s="397"/>
      <c r="B142" s="397"/>
      <c r="C142" s="397"/>
      <c r="D142" s="397"/>
      <c r="E142" s="397"/>
      <c r="F142" s="397"/>
      <c r="G142" s="397"/>
      <c r="H142" s="397"/>
      <c r="I142" s="397"/>
      <c r="J142" s="397"/>
      <c r="K142" s="397"/>
      <c r="L142" s="397"/>
      <c r="M142" s="397"/>
      <c r="N142" s="397"/>
      <c r="O142" s="416"/>
      <c r="P142" s="383" t="s">
        <v>69</v>
      </c>
      <c r="Q142" s="384"/>
      <c r="R142" s="384"/>
      <c r="S142" s="384"/>
      <c r="T142" s="384"/>
      <c r="U142" s="384"/>
      <c r="V142" s="385"/>
      <c r="W142" s="37" t="s">
        <v>68</v>
      </c>
      <c r="X142" s="379">
        <f>IFERROR(SUM(X135:X140),"0")</f>
        <v>0</v>
      </c>
      <c r="Y142" s="379">
        <f>IFERROR(SUM(Y135:Y140),"0")</f>
        <v>0</v>
      </c>
      <c r="Z142" s="37"/>
      <c r="AA142" s="380"/>
      <c r="AB142" s="380"/>
      <c r="AC142" s="380"/>
    </row>
    <row r="143" spans="1:68" ht="14.25" hidden="1" customHeight="1" x14ac:dyDescent="0.25">
      <c r="A143" s="428" t="s">
        <v>168</v>
      </c>
      <c r="B143" s="397"/>
      <c r="C143" s="397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397"/>
      <c r="Z143" s="397"/>
      <c r="AA143" s="373"/>
      <c r="AB143" s="373"/>
      <c r="AC143" s="373"/>
    </row>
    <row r="144" spans="1:68" ht="27" hidden="1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15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397"/>
      <c r="O146" s="416"/>
      <c r="P146" s="383" t="s">
        <v>69</v>
      </c>
      <c r="Q146" s="384"/>
      <c r="R146" s="384"/>
      <c r="S146" s="384"/>
      <c r="T146" s="384"/>
      <c r="U146" s="384"/>
      <c r="V146" s="385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hidden="1" x14ac:dyDescent="0.2">
      <c r="A147" s="397"/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416"/>
      <c r="P147" s="383" t="s">
        <v>69</v>
      </c>
      <c r="Q147" s="384"/>
      <c r="R147" s="384"/>
      <c r="S147" s="384"/>
      <c r="T147" s="384"/>
      <c r="U147" s="384"/>
      <c r="V147" s="385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hidden="1" customHeight="1" x14ac:dyDescent="0.25">
      <c r="A148" s="396" t="s">
        <v>226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97"/>
      <c r="AA148" s="372"/>
      <c r="AB148" s="372"/>
      <c r="AC148" s="372"/>
    </row>
    <row r="149" spans="1:68" ht="14.25" hidden="1" customHeight="1" x14ac:dyDescent="0.25">
      <c r="A149" s="428" t="s">
        <v>109</v>
      </c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7"/>
      <c r="O149" s="397"/>
      <c r="P149" s="397"/>
      <c r="Q149" s="397"/>
      <c r="R149" s="397"/>
      <c r="S149" s="397"/>
      <c r="T149" s="397"/>
      <c r="U149" s="397"/>
      <c r="V149" s="397"/>
      <c r="W149" s="397"/>
      <c r="X149" s="397"/>
      <c r="Y149" s="397"/>
      <c r="Z149" s="397"/>
      <c r="AA149" s="373"/>
      <c r="AB149" s="373"/>
      <c r="AC149" s="373"/>
    </row>
    <row r="150" spans="1:68" ht="27" hidden="1" customHeight="1" x14ac:dyDescent="0.25">
      <c r="A150" s="54" t="s">
        <v>227</v>
      </c>
      <c r="B150" s="54" t="s">
        <v>228</v>
      </c>
      <c r="C150" s="31">
        <v>4301011562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227</v>
      </c>
      <c r="B151" s="54" t="s">
        <v>229</v>
      </c>
      <c r="C151" s="31">
        <v>4301011564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15"/>
      <c r="B152" s="397"/>
      <c r="C152" s="397"/>
      <c r="D152" s="397"/>
      <c r="E152" s="397"/>
      <c r="F152" s="397"/>
      <c r="G152" s="397"/>
      <c r="H152" s="397"/>
      <c r="I152" s="397"/>
      <c r="J152" s="397"/>
      <c r="K152" s="397"/>
      <c r="L152" s="397"/>
      <c r="M152" s="397"/>
      <c r="N152" s="397"/>
      <c r="O152" s="416"/>
      <c r="P152" s="383" t="s">
        <v>69</v>
      </c>
      <c r="Q152" s="384"/>
      <c r="R152" s="384"/>
      <c r="S152" s="384"/>
      <c r="T152" s="384"/>
      <c r="U152" s="384"/>
      <c r="V152" s="385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hidden="1" x14ac:dyDescent="0.2">
      <c r="A153" s="397"/>
      <c r="B153" s="397"/>
      <c r="C153" s="397"/>
      <c r="D153" s="397"/>
      <c r="E153" s="397"/>
      <c r="F153" s="397"/>
      <c r="G153" s="397"/>
      <c r="H153" s="397"/>
      <c r="I153" s="397"/>
      <c r="J153" s="397"/>
      <c r="K153" s="397"/>
      <c r="L153" s="397"/>
      <c r="M153" s="397"/>
      <c r="N153" s="397"/>
      <c r="O153" s="416"/>
      <c r="P153" s="383" t="s">
        <v>69</v>
      </c>
      <c r="Q153" s="384"/>
      <c r="R153" s="384"/>
      <c r="S153" s="384"/>
      <c r="T153" s="384"/>
      <c r="U153" s="384"/>
      <c r="V153" s="385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hidden="1" customHeight="1" x14ac:dyDescent="0.25">
      <c r="A154" s="428" t="s">
        <v>63</v>
      </c>
      <c r="B154" s="397"/>
      <c r="C154" s="397"/>
      <c r="D154" s="397"/>
      <c r="E154" s="397"/>
      <c r="F154" s="397"/>
      <c r="G154" s="397"/>
      <c r="H154" s="397"/>
      <c r="I154" s="397"/>
      <c r="J154" s="397"/>
      <c r="K154" s="397"/>
      <c r="L154" s="397"/>
      <c r="M154" s="397"/>
      <c r="N154" s="397"/>
      <c r="O154" s="397"/>
      <c r="P154" s="397"/>
      <c r="Q154" s="397"/>
      <c r="R154" s="397"/>
      <c r="S154" s="397"/>
      <c r="T154" s="397"/>
      <c r="U154" s="397"/>
      <c r="V154" s="397"/>
      <c r="W154" s="397"/>
      <c r="X154" s="397"/>
      <c r="Y154" s="397"/>
      <c r="Z154" s="397"/>
      <c r="AA154" s="373"/>
      <c r="AB154" s="373"/>
      <c r="AC154" s="373"/>
    </row>
    <row r="155" spans="1:68" ht="27" hidden="1" customHeight="1" x14ac:dyDescent="0.25">
      <c r="A155" s="54" t="s">
        <v>230</v>
      </c>
      <c r="B155" s="54" t="s">
        <v>231</v>
      </c>
      <c r="C155" s="31">
        <v>4301031234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230</v>
      </c>
      <c r="B156" s="54" t="s">
        <v>232</v>
      </c>
      <c r="C156" s="31">
        <v>4301031235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4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15"/>
      <c r="B157" s="397"/>
      <c r="C157" s="397"/>
      <c r="D157" s="397"/>
      <c r="E157" s="397"/>
      <c r="F157" s="397"/>
      <c r="G157" s="397"/>
      <c r="H157" s="397"/>
      <c r="I157" s="397"/>
      <c r="J157" s="397"/>
      <c r="K157" s="397"/>
      <c r="L157" s="397"/>
      <c r="M157" s="397"/>
      <c r="N157" s="397"/>
      <c r="O157" s="416"/>
      <c r="P157" s="383" t="s">
        <v>69</v>
      </c>
      <c r="Q157" s="384"/>
      <c r="R157" s="384"/>
      <c r="S157" s="384"/>
      <c r="T157" s="384"/>
      <c r="U157" s="384"/>
      <c r="V157" s="385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hidden="1" x14ac:dyDescent="0.2">
      <c r="A158" s="397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397"/>
      <c r="O158" s="416"/>
      <c r="P158" s="383" t="s">
        <v>69</v>
      </c>
      <c r="Q158" s="384"/>
      <c r="R158" s="384"/>
      <c r="S158" s="384"/>
      <c r="T158" s="384"/>
      <c r="U158" s="384"/>
      <c r="V158" s="385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hidden="1" customHeight="1" x14ac:dyDescent="0.25">
      <c r="A159" s="428" t="s">
        <v>71</v>
      </c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397"/>
      <c r="O159" s="397"/>
      <c r="P159" s="397"/>
      <c r="Q159" s="397"/>
      <c r="R159" s="397"/>
      <c r="S159" s="397"/>
      <c r="T159" s="397"/>
      <c r="U159" s="397"/>
      <c r="V159" s="397"/>
      <c r="W159" s="397"/>
      <c r="X159" s="397"/>
      <c r="Y159" s="397"/>
      <c r="Z159" s="397"/>
      <c r="AA159" s="373"/>
      <c r="AB159" s="373"/>
      <c r="AC159" s="373"/>
    </row>
    <row r="160" spans="1:68" ht="16.5" hidden="1" customHeight="1" x14ac:dyDescent="0.25">
      <c r="A160" s="54" t="s">
        <v>233</v>
      </c>
      <c r="B160" s="54" t="s">
        <v>234</v>
      </c>
      <c r="C160" s="31">
        <v>4301051477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7"/>
      <c r="R160" s="387"/>
      <c r="S160" s="387"/>
      <c r="T160" s="388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233</v>
      </c>
      <c r="B161" s="54" t="s">
        <v>235</v>
      </c>
      <c r="C161" s="31">
        <v>4301051476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7"/>
      <c r="R161" s="387"/>
      <c r="S161" s="387"/>
      <c r="T161" s="388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15"/>
      <c r="B162" s="397"/>
      <c r="C162" s="397"/>
      <c r="D162" s="397"/>
      <c r="E162" s="397"/>
      <c r="F162" s="397"/>
      <c r="G162" s="397"/>
      <c r="H162" s="397"/>
      <c r="I162" s="397"/>
      <c r="J162" s="397"/>
      <c r="K162" s="397"/>
      <c r="L162" s="397"/>
      <c r="M162" s="397"/>
      <c r="N162" s="397"/>
      <c r="O162" s="416"/>
      <c r="P162" s="383" t="s">
        <v>69</v>
      </c>
      <c r="Q162" s="384"/>
      <c r="R162" s="384"/>
      <c r="S162" s="384"/>
      <c r="T162" s="384"/>
      <c r="U162" s="384"/>
      <c r="V162" s="385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hidden="1" x14ac:dyDescent="0.2">
      <c r="A163" s="397"/>
      <c r="B163" s="397"/>
      <c r="C163" s="397"/>
      <c r="D163" s="397"/>
      <c r="E163" s="397"/>
      <c r="F163" s="397"/>
      <c r="G163" s="397"/>
      <c r="H163" s="397"/>
      <c r="I163" s="397"/>
      <c r="J163" s="397"/>
      <c r="K163" s="397"/>
      <c r="L163" s="397"/>
      <c r="M163" s="397"/>
      <c r="N163" s="397"/>
      <c r="O163" s="416"/>
      <c r="P163" s="383" t="s">
        <v>69</v>
      </c>
      <c r="Q163" s="384"/>
      <c r="R163" s="384"/>
      <c r="S163" s="384"/>
      <c r="T163" s="384"/>
      <c r="U163" s="384"/>
      <c r="V163" s="385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hidden="1" customHeight="1" x14ac:dyDescent="0.25">
      <c r="A164" s="396" t="s">
        <v>107</v>
      </c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397"/>
      <c r="O164" s="397"/>
      <c r="P164" s="397"/>
      <c r="Q164" s="397"/>
      <c r="R164" s="397"/>
      <c r="S164" s="397"/>
      <c r="T164" s="397"/>
      <c r="U164" s="397"/>
      <c r="V164" s="397"/>
      <c r="W164" s="397"/>
      <c r="X164" s="397"/>
      <c r="Y164" s="397"/>
      <c r="Z164" s="397"/>
      <c r="AA164" s="372"/>
      <c r="AB164" s="372"/>
      <c r="AC164" s="372"/>
    </row>
    <row r="165" spans="1:68" ht="14.25" hidden="1" customHeight="1" x14ac:dyDescent="0.25">
      <c r="A165" s="428" t="s">
        <v>109</v>
      </c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397"/>
      <c r="O165" s="397"/>
      <c r="P165" s="397"/>
      <c r="Q165" s="397"/>
      <c r="R165" s="397"/>
      <c r="S165" s="397"/>
      <c r="T165" s="397"/>
      <c r="U165" s="397"/>
      <c r="V165" s="397"/>
      <c r="W165" s="397"/>
      <c r="X165" s="397"/>
      <c r="Y165" s="397"/>
      <c r="Z165" s="397"/>
      <c r="AA165" s="373"/>
      <c r="AB165" s="373"/>
      <c r="AC165" s="373"/>
    </row>
    <row r="166" spans="1:68" ht="27" hidden="1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71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15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397"/>
      <c r="O169" s="416"/>
      <c r="P169" s="383" t="s">
        <v>69</v>
      </c>
      <c r="Q169" s="384"/>
      <c r="R169" s="384"/>
      <c r="S169" s="384"/>
      <c r="T169" s="384"/>
      <c r="U169" s="384"/>
      <c r="V169" s="385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hidden="1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397"/>
      <c r="O170" s="416"/>
      <c r="P170" s="383" t="s">
        <v>69</v>
      </c>
      <c r="Q170" s="384"/>
      <c r="R170" s="384"/>
      <c r="S170" s="384"/>
      <c r="T170" s="384"/>
      <c r="U170" s="384"/>
      <c r="V170" s="385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hidden="1" customHeight="1" x14ac:dyDescent="0.25">
      <c r="A171" s="428" t="s">
        <v>63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97"/>
      <c r="AA171" s="373"/>
      <c r="AB171" s="373"/>
      <c r="AC171" s="373"/>
    </row>
    <row r="172" spans="1:68" ht="16.5" hidden="1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15"/>
      <c r="B177" s="397"/>
      <c r="C177" s="397"/>
      <c r="D177" s="397"/>
      <c r="E177" s="397"/>
      <c r="F177" s="397"/>
      <c r="G177" s="397"/>
      <c r="H177" s="397"/>
      <c r="I177" s="397"/>
      <c r="J177" s="397"/>
      <c r="K177" s="397"/>
      <c r="L177" s="397"/>
      <c r="M177" s="397"/>
      <c r="N177" s="397"/>
      <c r="O177" s="416"/>
      <c r="P177" s="383" t="s">
        <v>69</v>
      </c>
      <c r="Q177" s="384"/>
      <c r="R177" s="384"/>
      <c r="S177" s="384"/>
      <c r="T177" s="384"/>
      <c r="U177" s="384"/>
      <c r="V177" s="385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hidden="1" x14ac:dyDescent="0.2">
      <c r="A178" s="397"/>
      <c r="B178" s="397"/>
      <c r="C178" s="397"/>
      <c r="D178" s="397"/>
      <c r="E178" s="397"/>
      <c r="F178" s="397"/>
      <c r="G178" s="397"/>
      <c r="H178" s="397"/>
      <c r="I178" s="397"/>
      <c r="J178" s="397"/>
      <c r="K178" s="397"/>
      <c r="L178" s="397"/>
      <c r="M178" s="397"/>
      <c r="N178" s="397"/>
      <c r="O178" s="416"/>
      <c r="P178" s="383" t="s">
        <v>69</v>
      </c>
      <c r="Q178" s="384"/>
      <c r="R178" s="384"/>
      <c r="S178" s="384"/>
      <c r="T178" s="384"/>
      <c r="U178" s="384"/>
      <c r="V178" s="385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hidden="1" customHeight="1" x14ac:dyDescent="0.25">
      <c r="A179" s="428" t="s">
        <v>71</v>
      </c>
      <c r="B179" s="397"/>
      <c r="C179" s="397"/>
      <c r="D179" s="397"/>
      <c r="E179" s="397"/>
      <c r="F179" s="397"/>
      <c r="G179" s="397"/>
      <c r="H179" s="397"/>
      <c r="I179" s="397"/>
      <c r="J179" s="397"/>
      <c r="K179" s="397"/>
      <c r="L179" s="397"/>
      <c r="M179" s="397"/>
      <c r="N179" s="397"/>
      <c r="O179" s="397"/>
      <c r="P179" s="397"/>
      <c r="Q179" s="397"/>
      <c r="R179" s="397"/>
      <c r="S179" s="397"/>
      <c r="T179" s="397"/>
      <c r="U179" s="397"/>
      <c r="V179" s="397"/>
      <c r="W179" s="397"/>
      <c r="X179" s="397"/>
      <c r="Y179" s="397"/>
      <c r="Z179" s="397"/>
      <c r="AA179" s="373"/>
      <c r="AB179" s="373"/>
      <c r="AC179" s="373"/>
    </row>
    <row r="180" spans="1:68" ht="16.5" hidden="1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15"/>
      <c r="B183" s="397"/>
      <c r="C183" s="397"/>
      <c r="D183" s="397"/>
      <c r="E183" s="397"/>
      <c r="F183" s="397"/>
      <c r="G183" s="397"/>
      <c r="H183" s="397"/>
      <c r="I183" s="397"/>
      <c r="J183" s="397"/>
      <c r="K183" s="397"/>
      <c r="L183" s="397"/>
      <c r="M183" s="397"/>
      <c r="N183" s="397"/>
      <c r="O183" s="416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IFERROR(X180/H180,"0")+IFERROR(X181/H181,"0")+IFERROR(X182/H182,"0")</f>
        <v>0</v>
      </c>
      <c r="Y183" s="379">
        <f>IFERROR(Y180/H180,"0")+IFERROR(Y181/H181,"0")+IFERROR(Y182/H182,"0")</f>
        <v>0</v>
      </c>
      <c r="Z183" s="379">
        <f>IFERROR(IF(Z180="",0,Z180),"0")+IFERROR(IF(Z181="",0,Z181),"0")+IFERROR(IF(Z182="",0,Z182),"0")</f>
        <v>0</v>
      </c>
      <c r="AA183" s="380"/>
      <c r="AB183" s="380"/>
      <c r="AC183" s="380"/>
    </row>
    <row r="184" spans="1:68" hidden="1" x14ac:dyDescent="0.2">
      <c r="A184" s="397"/>
      <c r="B184" s="397"/>
      <c r="C184" s="397"/>
      <c r="D184" s="397"/>
      <c r="E184" s="397"/>
      <c r="F184" s="397"/>
      <c r="G184" s="397"/>
      <c r="H184" s="397"/>
      <c r="I184" s="397"/>
      <c r="J184" s="397"/>
      <c r="K184" s="397"/>
      <c r="L184" s="397"/>
      <c r="M184" s="397"/>
      <c r="N184" s="397"/>
      <c r="O184" s="416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IFERROR(SUM(X180:X182),"0")</f>
        <v>0</v>
      </c>
      <c r="Y184" s="379">
        <f>IFERROR(SUM(Y180:Y182),"0")</f>
        <v>0</v>
      </c>
      <c r="Z184" s="37"/>
      <c r="AA184" s="380"/>
      <c r="AB184" s="380"/>
      <c r="AC184" s="380"/>
    </row>
    <row r="185" spans="1:68" ht="27.75" hidden="1" customHeight="1" x14ac:dyDescent="0.2">
      <c r="A185" s="402" t="s">
        <v>258</v>
      </c>
      <c r="B185" s="403"/>
      <c r="C185" s="403"/>
      <c r="D185" s="403"/>
      <c r="E185" s="403"/>
      <c r="F185" s="403"/>
      <c r="G185" s="403"/>
      <c r="H185" s="403"/>
      <c r="I185" s="403"/>
      <c r="J185" s="403"/>
      <c r="K185" s="403"/>
      <c r="L185" s="403"/>
      <c r="M185" s="403"/>
      <c r="N185" s="403"/>
      <c r="O185" s="403"/>
      <c r="P185" s="403"/>
      <c r="Q185" s="403"/>
      <c r="R185" s="403"/>
      <c r="S185" s="403"/>
      <c r="T185" s="403"/>
      <c r="U185" s="403"/>
      <c r="V185" s="403"/>
      <c r="W185" s="403"/>
      <c r="X185" s="403"/>
      <c r="Y185" s="403"/>
      <c r="Z185" s="403"/>
      <c r="AA185" s="48"/>
      <c r="AB185" s="48"/>
      <c r="AC185" s="48"/>
    </row>
    <row r="186" spans="1:68" ht="16.5" hidden="1" customHeight="1" x14ac:dyDescent="0.25">
      <c r="A186" s="396" t="s">
        <v>259</v>
      </c>
      <c r="B186" s="397"/>
      <c r="C186" s="397"/>
      <c r="D186" s="397"/>
      <c r="E186" s="397"/>
      <c r="F186" s="397"/>
      <c r="G186" s="397"/>
      <c r="H186" s="397"/>
      <c r="I186" s="397"/>
      <c r="J186" s="397"/>
      <c r="K186" s="397"/>
      <c r="L186" s="397"/>
      <c r="M186" s="397"/>
      <c r="N186" s="397"/>
      <c r="O186" s="397"/>
      <c r="P186" s="397"/>
      <c r="Q186" s="397"/>
      <c r="R186" s="397"/>
      <c r="S186" s="397"/>
      <c r="T186" s="397"/>
      <c r="U186" s="397"/>
      <c r="V186" s="397"/>
      <c r="W186" s="397"/>
      <c r="X186" s="397"/>
      <c r="Y186" s="397"/>
      <c r="Z186" s="397"/>
      <c r="AA186" s="372"/>
      <c r="AB186" s="372"/>
      <c r="AC186" s="372"/>
    </row>
    <row r="187" spans="1:68" ht="14.25" hidden="1" customHeight="1" x14ac:dyDescent="0.25">
      <c r="A187" s="428" t="s">
        <v>63</v>
      </c>
      <c r="B187" s="397"/>
      <c r="C187" s="397"/>
      <c r="D187" s="397"/>
      <c r="E187" s="397"/>
      <c r="F187" s="397"/>
      <c r="G187" s="397"/>
      <c r="H187" s="397"/>
      <c r="I187" s="397"/>
      <c r="J187" s="397"/>
      <c r="K187" s="397"/>
      <c r="L187" s="397"/>
      <c r="M187" s="397"/>
      <c r="N187" s="397"/>
      <c r="O187" s="397"/>
      <c r="P187" s="397"/>
      <c r="Q187" s="397"/>
      <c r="R187" s="397"/>
      <c r="S187" s="397"/>
      <c r="T187" s="397"/>
      <c r="U187" s="397"/>
      <c r="V187" s="397"/>
      <c r="W187" s="397"/>
      <c r="X187" s="397"/>
      <c r="Y187" s="397"/>
      <c r="Z187" s="397"/>
      <c r="AA187" s="373"/>
      <c r="AB187" s="373"/>
      <c r="AC187" s="373"/>
    </row>
    <row r="188" spans="1:68" ht="27" hidden="1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68</v>
      </c>
      <c r="X191" s="377">
        <v>0</v>
      </c>
      <c r="Y191" s="378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idden="1" x14ac:dyDescent="0.2">
      <c r="A196" s="415"/>
      <c r="B196" s="397"/>
      <c r="C196" s="397"/>
      <c r="D196" s="397"/>
      <c r="E196" s="397"/>
      <c r="F196" s="397"/>
      <c r="G196" s="397"/>
      <c r="H196" s="397"/>
      <c r="I196" s="397"/>
      <c r="J196" s="397"/>
      <c r="K196" s="397"/>
      <c r="L196" s="397"/>
      <c r="M196" s="397"/>
      <c r="N196" s="397"/>
      <c r="O196" s="416"/>
      <c r="P196" s="383" t="s">
        <v>69</v>
      </c>
      <c r="Q196" s="384"/>
      <c r="R196" s="384"/>
      <c r="S196" s="384"/>
      <c r="T196" s="384"/>
      <c r="U196" s="384"/>
      <c r="V196" s="385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0</v>
      </c>
      <c r="Y196" s="379">
        <f>IFERROR(Y188/H188,"0")+IFERROR(Y189/H189,"0")+IFERROR(Y190/H190,"0")+IFERROR(Y191/H191,"0")+IFERROR(Y192/H192,"0")+IFERROR(Y193/H193,"0")+IFERROR(Y194/H194,"0")+IFERROR(Y195/H195,"0")</f>
        <v>0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0"/>
      <c r="AB196" s="380"/>
      <c r="AC196" s="380"/>
    </row>
    <row r="197" spans="1:68" hidden="1" x14ac:dyDescent="0.2">
      <c r="A197" s="397"/>
      <c r="B197" s="397"/>
      <c r="C197" s="397"/>
      <c r="D197" s="397"/>
      <c r="E197" s="397"/>
      <c r="F197" s="397"/>
      <c r="G197" s="397"/>
      <c r="H197" s="397"/>
      <c r="I197" s="397"/>
      <c r="J197" s="397"/>
      <c r="K197" s="397"/>
      <c r="L197" s="397"/>
      <c r="M197" s="397"/>
      <c r="N197" s="397"/>
      <c r="O197" s="416"/>
      <c r="P197" s="383" t="s">
        <v>69</v>
      </c>
      <c r="Q197" s="384"/>
      <c r="R197" s="384"/>
      <c r="S197" s="384"/>
      <c r="T197" s="384"/>
      <c r="U197" s="384"/>
      <c r="V197" s="385"/>
      <c r="W197" s="37" t="s">
        <v>68</v>
      </c>
      <c r="X197" s="379">
        <f>IFERROR(SUM(X188:X195),"0")</f>
        <v>0</v>
      </c>
      <c r="Y197" s="379">
        <f>IFERROR(SUM(Y188:Y195),"0")</f>
        <v>0</v>
      </c>
      <c r="Z197" s="37"/>
      <c r="AA197" s="380"/>
      <c r="AB197" s="380"/>
      <c r="AC197" s="380"/>
    </row>
    <row r="198" spans="1:68" ht="16.5" hidden="1" customHeight="1" x14ac:dyDescent="0.25">
      <c r="A198" s="396" t="s">
        <v>276</v>
      </c>
      <c r="B198" s="397"/>
      <c r="C198" s="397"/>
      <c r="D198" s="397"/>
      <c r="E198" s="397"/>
      <c r="F198" s="397"/>
      <c r="G198" s="397"/>
      <c r="H198" s="397"/>
      <c r="I198" s="397"/>
      <c r="J198" s="397"/>
      <c r="K198" s="397"/>
      <c r="L198" s="397"/>
      <c r="M198" s="397"/>
      <c r="N198" s="397"/>
      <c r="O198" s="397"/>
      <c r="P198" s="397"/>
      <c r="Q198" s="397"/>
      <c r="R198" s="397"/>
      <c r="S198" s="397"/>
      <c r="T198" s="397"/>
      <c r="U198" s="397"/>
      <c r="V198" s="397"/>
      <c r="W198" s="397"/>
      <c r="X198" s="397"/>
      <c r="Y198" s="397"/>
      <c r="Z198" s="397"/>
      <c r="AA198" s="372"/>
      <c r="AB198" s="372"/>
      <c r="AC198" s="372"/>
    </row>
    <row r="199" spans="1:68" ht="14.25" hidden="1" customHeight="1" x14ac:dyDescent="0.25">
      <c r="A199" s="428" t="s">
        <v>109</v>
      </c>
      <c r="B199" s="397"/>
      <c r="C199" s="397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397"/>
      <c r="O199" s="397"/>
      <c r="P199" s="397"/>
      <c r="Q199" s="397"/>
      <c r="R199" s="397"/>
      <c r="S199" s="397"/>
      <c r="T199" s="397"/>
      <c r="U199" s="397"/>
      <c r="V199" s="397"/>
      <c r="W199" s="397"/>
      <c r="X199" s="397"/>
      <c r="Y199" s="397"/>
      <c r="Z199" s="397"/>
      <c r="AA199" s="373"/>
      <c r="AB199" s="373"/>
      <c r="AC199" s="373"/>
    </row>
    <row r="200" spans="1:68" ht="16.5" hidden="1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15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397"/>
      <c r="O202" s="416"/>
      <c r="P202" s="383" t="s">
        <v>69</v>
      </c>
      <c r="Q202" s="384"/>
      <c r="R202" s="384"/>
      <c r="S202" s="384"/>
      <c r="T202" s="384"/>
      <c r="U202" s="384"/>
      <c r="V202" s="385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hidden="1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397"/>
      <c r="O203" s="416"/>
      <c r="P203" s="383" t="s">
        <v>69</v>
      </c>
      <c r="Q203" s="384"/>
      <c r="R203" s="384"/>
      <c r="S203" s="384"/>
      <c r="T203" s="384"/>
      <c r="U203" s="384"/>
      <c r="V203" s="385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hidden="1" customHeight="1" x14ac:dyDescent="0.25">
      <c r="A204" s="428" t="s">
        <v>147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97"/>
      <c r="AA204" s="373"/>
      <c r="AB204" s="373"/>
      <c r="AC204" s="373"/>
    </row>
    <row r="205" spans="1:68" ht="16.5" hidden="1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5"/>
      <c r="B207" s="397"/>
      <c r="C207" s="397"/>
      <c r="D207" s="397"/>
      <c r="E207" s="397"/>
      <c r="F207" s="397"/>
      <c r="G207" s="397"/>
      <c r="H207" s="397"/>
      <c r="I207" s="397"/>
      <c r="J207" s="397"/>
      <c r="K207" s="397"/>
      <c r="L207" s="397"/>
      <c r="M207" s="397"/>
      <c r="N207" s="397"/>
      <c r="O207" s="416"/>
      <c r="P207" s="383" t="s">
        <v>69</v>
      </c>
      <c r="Q207" s="384"/>
      <c r="R207" s="384"/>
      <c r="S207" s="384"/>
      <c r="T207" s="384"/>
      <c r="U207" s="384"/>
      <c r="V207" s="385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hidden="1" x14ac:dyDescent="0.2">
      <c r="A208" s="397"/>
      <c r="B208" s="397"/>
      <c r="C208" s="397"/>
      <c r="D208" s="397"/>
      <c r="E208" s="397"/>
      <c r="F208" s="397"/>
      <c r="G208" s="397"/>
      <c r="H208" s="397"/>
      <c r="I208" s="397"/>
      <c r="J208" s="397"/>
      <c r="K208" s="397"/>
      <c r="L208" s="397"/>
      <c r="M208" s="397"/>
      <c r="N208" s="397"/>
      <c r="O208" s="416"/>
      <c r="P208" s="383" t="s">
        <v>69</v>
      </c>
      <c r="Q208" s="384"/>
      <c r="R208" s="384"/>
      <c r="S208" s="384"/>
      <c r="T208" s="384"/>
      <c r="U208" s="384"/>
      <c r="V208" s="385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hidden="1" customHeight="1" x14ac:dyDescent="0.25">
      <c r="A209" s="428" t="s">
        <v>63</v>
      </c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397"/>
      <c r="O209" s="397"/>
      <c r="P209" s="397"/>
      <c r="Q209" s="397"/>
      <c r="R209" s="397"/>
      <c r="S209" s="397"/>
      <c r="T209" s="397"/>
      <c r="U209" s="397"/>
      <c r="V209" s="397"/>
      <c r="W209" s="397"/>
      <c r="X209" s="397"/>
      <c r="Y209" s="397"/>
      <c r="Z209" s="397"/>
      <c r="AA209" s="373"/>
      <c r="AB209" s="373"/>
      <c r="AC209" s="373"/>
    </row>
    <row r="210" spans="1:68" ht="27" hidden="1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hidden="1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3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415"/>
      <c r="B218" s="397"/>
      <c r="C218" s="397"/>
      <c r="D218" s="397"/>
      <c r="E218" s="397"/>
      <c r="F218" s="397"/>
      <c r="G218" s="397"/>
      <c r="H218" s="397"/>
      <c r="I218" s="397"/>
      <c r="J218" s="397"/>
      <c r="K218" s="397"/>
      <c r="L218" s="397"/>
      <c r="M218" s="397"/>
      <c r="N218" s="397"/>
      <c r="O218" s="416"/>
      <c r="P218" s="383" t="s">
        <v>69</v>
      </c>
      <c r="Q218" s="384"/>
      <c r="R218" s="384"/>
      <c r="S218" s="384"/>
      <c r="T218" s="384"/>
      <c r="U218" s="384"/>
      <c r="V218" s="385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0</v>
      </c>
      <c r="Y218" s="379">
        <f>IFERROR(Y210/H210,"0")+IFERROR(Y211/H211,"0")+IFERROR(Y212/H212,"0")+IFERROR(Y213/H213,"0")+IFERROR(Y214/H214,"0")+IFERROR(Y215/H215,"0")+IFERROR(Y216/H216,"0")+IFERROR(Y217/H217,"0")</f>
        <v>0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0"/>
      <c r="AB218" s="380"/>
      <c r="AC218" s="380"/>
    </row>
    <row r="219" spans="1:68" hidden="1" x14ac:dyDescent="0.2">
      <c r="A219" s="397"/>
      <c r="B219" s="397"/>
      <c r="C219" s="397"/>
      <c r="D219" s="397"/>
      <c r="E219" s="397"/>
      <c r="F219" s="397"/>
      <c r="G219" s="397"/>
      <c r="H219" s="397"/>
      <c r="I219" s="397"/>
      <c r="J219" s="397"/>
      <c r="K219" s="397"/>
      <c r="L219" s="397"/>
      <c r="M219" s="397"/>
      <c r="N219" s="397"/>
      <c r="O219" s="416"/>
      <c r="P219" s="383" t="s">
        <v>69</v>
      </c>
      <c r="Q219" s="384"/>
      <c r="R219" s="384"/>
      <c r="S219" s="384"/>
      <c r="T219" s="384"/>
      <c r="U219" s="384"/>
      <c r="V219" s="385"/>
      <c r="W219" s="37" t="s">
        <v>68</v>
      </c>
      <c r="X219" s="379">
        <f>IFERROR(SUM(X210:X217),"0")</f>
        <v>0</v>
      </c>
      <c r="Y219" s="379">
        <f>IFERROR(SUM(Y210:Y217),"0")</f>
        <v>0</v>
      </c>
      <c r="Z219" s="37"/>
      <c r="AA219" s="380"/>
      <c r="AB219" s="380"/>
      <c r="AC219" s="380"/>
    </row>
    <row r="220" spans="1:68" ht="14.25" hidden="1" customHeight="1" x14ac:dyDescent="0.25">
      <c r="A220" s="428" t="s">
        <v>71</v>
      </c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397"/>
      <c r="O220" s="397"/>
      <c r="P220" s="397"/>
      <c r="Q220" s="397"/>
      <c r="R220" s="397"/>
      <c r="S220" s="397"/>
      <c r="T220" s="397"/>
      <c r="U220" s="397"/>
      <c r="V220" s="397"/>
      <c r="W220" s="397"/>
      <c r="X220" s="397"/>
      <c r="Y220" s="397"/>
      <c r="Z220" s="397"/>
      <c r="AA220" s="373"/>
      <c r="AB220" s="373"/>
      <c r="AC220" s="373"/>
    </row>
    <row r="221" spans="1:68" ht="27" hidden="1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4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hidden="1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68</v>
      </c>
      <c r="X224" s="377">
        <v>0</v>
      </c>
      <c r="Y224" s="378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68</v>
      </c>
      <c r="X227" s="377">
        <v>0</v>
      </c>
      <c r="Y227" s="378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idden="1" x14ac:dyDescent="0.2">
      <c r="A232" s="415"/>
      <c r="B232" s="397"/>
      <c r="C232" s="397"/>
      <c r="D232" s="397"/>
      <c r="E232" s="397"/>
      <c r="F232" s="397"/>
      <c r="G232" s="397"/>
      <c r="H232" s="397"/>
      <c r="I232" s="397"/>
      <c r="J232" s="397"/>
      <c r="K232" s="397"/>
      <c r="L232" s="397"/>
      <c r="M232" s="397"/>
      <c r="N232" s="397"/>
      <c r="O232" s="416"/>
      <c r="P232" s="383" t="s">
        <v>69</v>
      </c>
      <c r="Q232" s="384"/>
      <c r="R232" s="384"/>
      <c r="S232" s="384"/>
      <c r="T232" s="384"/>
      <c r="U232" s="384"/>
      <c r="V232" s="385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0"/>
      <c r="AB232" s="380"/>
      <c r="AC232" s="380"/>
    </row>
    <row r="233" spans="1:68" hidden="1" x14ac:dyDescent="0.2">
      <c r="A233" s="397"/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7"/>
      <c r="O233" s="416"/>
      <c r="P233" s="383" t="s">
        <v>69</v>
      </c>
      <c r="Q233" s="384"/>
      <c r="R233" s="384"/>
      <c r="S233" s="384"/>
      <c r="T233" s="384"/>
      <c r="U233" s="384"/>
      <c r="V233" s="385"/>
      <c r="W233" s="37" t="s">
        <v>68</v>
      </c>
      <c r="X233" s="379">
        <f>IFERROR(SUM(X221:X231),"0")</f>
        <v>0</v>
      </c>
      <c r="Y233" s="379">
        <f>IFERROR(SUM(Y221:Y231),"0")</f>
        <v>0</v>
      </c>
      <c r="Z233" s="37"/>
      <c r="AA233" s="380"/>
      <c r="AB233" s="380"/>
      <c r="AC233" s="380"/>
    </row>
    <row r="234" spans="1:68" ht="14.25" hidden="1" customHeight="1" x14ac:dyDescent="0.25">
      <c r="A234" s="428" t="s">
        <v>168</v>
      </c>
      <c r="B234" s="397"/>
      <c r="C234" s="397"/>
      <c r="D234" s="397"/>
      <c r="E234" s="397"/>
      <c r="F234" s="397"/>
      <c r="G234" s="397"/>
      <c r="H234" s="397"/>
      <c r="I234" s="397"/>
      <c r="J234" s="397"/>
      <c r="K234" s="397"/>
      <c r="L234" s="397"/>
      <c r="M234" s="397"/>
      <c r="N234" s="397"/>
      <c r="O234" s="397"/>
      <c r="P234" s="397"/>
      <c r="Q234" s="397"/>
      <c r="R234" s="397"/>
      <c r="S234" s="397"/>
      <c r="T234" s="397"/>
      <c r="U234" s="397"/>
      <c r="V234" s="397"/>
      <c r="W234" s="397"/>
      <c r="X234" s="397"/>
      <c r="Y234" s="397"/>
      <c r="Z234" s="397"/>
      <c r="AA234" s="373"/>
      <c r="AB234" s="373"/>
      <c r="AC234" s="373"/>
    </row>
    <row r="235" spans="1:68" ht="16.5" hidden="1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68</v>
      </c>
      <c r="X239" s="377">
        <v>0</v>
      </c>
      <c r="Y239" s="378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415"/>
      <c r="B240" s="397"/>
      <c r="C240" s="397"/>
      <c r="D240" s="397"/>
      <c r="E240" s="397"/>
      <c r="F240" s="397"/>
      <c r="G240" s="397"/>
      <c r="H240" s="397"/>
      <c r="I240" s="397"/>
      <c r="J240" s="397"/>
      <c r="K240" s="397"/>
      <c r="L240" s="397"/>
      <c r="M240" s="397"/>
      <c r="N240" s="397"/>
      <c r="O240" s="416"/>
      <c r="P240" s="383" t="s">
        <v>69</v>
      </c>
      <c r="Q240" s="384"/>
      <c r="R240" s="384"/>
      <c r="S240" s="384"/>
      <c r="T240" s="384"/>
      <c r="U240" s="384"/>
      <c r="V240" s="385"/>
      <c r="W240" s="37" t="s">
        <v>70</v>
      </c>
      <c r="X240" s="379">
        <f>IFERROR(X235/H235,"0")+IFERROR(X236/H236,"0")+IFERROR(X237/H237,"0")+IFERROR(X238/H238,"0")+IFERROR(X239/H239,"0")</f>
        <v>0</v>
      </c>
      <c r="Y240" s="379">
        <f>IFERROR(Y235/H235,"0")+IFERROR(Y236/H236,"0")+IFERROR(Y237/H237,"0")+IFERROR(Y238/H238,"0")+IFERROR(Y239/H239,"0")</f>
        <v>0</v>
      </c>
      <c r="Z240" s="379">
        <f>IFERROR(IF(Z235="",0,Z235),"0")+IFERROR(IF(Z236="",0,Z236),"0")+IFERROR(IF(Z237="",0,Z237),"0")+IFERROR(IF(Z238="",0,Z238),"0")+IFERROR(IF(Z239="",0,Z239),"0")</f>
        <v>0</v>
      </c>
      <c r="AA240" s="380"/>
      <c r="AB240" s="380"/>
      <c r="AC240" s="380"/>
    </row>
    <row r="241" spans="1:68" hidden="1" x14ac:dyDescent="0.2">
      <c r="A241" s="397"/>
      <c r="B241" s="397"/>
      <c r="C241" s="397"/>
      <c r="D241" s="397"/>
      <c r="E241" s="397"/>
      <c r="F241" s="397"/>
      <c r="G241" s="397"/>
      <c r="H241" s="397"/>
      <c r="I241" s="397"/>
      <c r="J241" s="397"/>
      <c r="K241" s="397"/>
      <c r="L241" s="397"/>
      <c r="M241" s="397"/>
      <c r="N241" s="397"/>
      <c r="O241" s="416"/>
      <c r="P241" s="383" t="s">
        <v>69</v>
      </c>
      <c r="Q241" s="384"/>
      <c r="R241" s="384"/>
      <c r="S241" s="384"/>
      <c r="T241" s="384"/>
      <c r="U241" s="384"/>
      <c r="V241" s="385"/>
      <c r="W241" s="37" t="s">
        <v>68</v>
      </c>
      <c r="X241" s="379">
        <f>IFERROR(SUM(X235:X239),"0")</f>
        <v>0</v>
      </c>
      <c r="Y241" s="379">
        <f>IFERROR(SUM(Y235:Y239),"0")</f>
        <v>0</v>
      </c>
      <c r="Z241" s="37"/>
      <c r="AA241" s="380"/>
      <c r="AB241" s="380"/>
      <c r="AC241" s="380"/>
    </row>
    <row r="242" spans="1:68" ht="16.5" hidden="1" customHeight="1" x14ac:dyDescent="0.25">
      <c r="A242" s="396" t="s">
        <v>332</v>
      </c>
      <c r="B242" s="397"/>
      <c r="C242" s="397"/>
      <c r="D242" s="397"/>
      <c r="E242" s="397"/>
      <c r="F242" s="397"/>
      <c r="G242" s="397"/>
      <c r="H242" s="397"/>
      <c r="I242" s="397"/>
      <c r="J242" s="397"/>
      <c r="K242" s="397"/>
      <c r="L242" s="397"/>
      <c r="M242" s="397"/>
      <c r="N242" s="397"/>
      <c r="O242" s="397"/>
      <c r="P242" s="397"/>
      <c r="Q242" s="397"/>
      <c r="R242" s="397"/>
      <c r="S242" s="397"/>
      <c r="T242" s="397"/>
      <c r="U242" s="397"/>
      <c r="V242" s="397"/>
      <c r="W242" s="397"/>
      <c r="X242" s="397"/>
      <c r="Y242" s="397"/>
      <c r="Z242" s="397"/>
      <c r="AA242" s="372"/>
      <c r="AB242" s="372"/>
      <c r="AC242" s="372"/>
    </row>
    <row r="243" spans="1:68" ht="14.25" hidden="1" customHeight="1" x14ac:dyDescent="0.25">
      <c r="A243" s="428" t="s">
        <v>109</v>
      </c>
      <c r="B243" s="397"/>
      <c r="C243" s="397"/>
      <c r="D243" s="397"/>
      <c r="E243" s="397"/>
      <c r="F243" s="397"/>
      <c r="G243" s="397"/>
      <c r="H243" s="397"/>
      <c r="I243" s="397"/>
      <c r="J243" s="397"/>
      <c r="K243" s="397"/>
      <c r="L243" s="397"/>
      <c r="M243" s="397"/>
      <c r="N243" s="397"/>
      <c r="O243" s="397"/>
      <c r="P243" s="397"/>
      <c r="Q243" s="397"/>
      <c r="R243" s="397"/>
      <c r="S243" s="397"/>
      <c r="T243" s="397"/>
      <c r="U243" s="397"/>
      <c r="V243" s="397"/>
      <c r="W243" s="397"/>
      <c r="X243" s="397"/>
      <c r="Y243" s="397"/>
      <c r="Z243" s="397"/>
      <c r="AA243" s="373"/>
      <c r="AB243" s="373"/>
      <c r="AC243" s="373"/>
    </row>
    <row r="244" spans="1:68" ht="27" hidden="1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4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15"/>
      <c r="B252" s="397"/>
      <c r="C252" s="397"/>
      <c r="D252" s="397"/>
      <c r="E252" s="397"/>
      <c r="F252" s="397"/>
      <c r="G252" s="397"/>
      <c r="H252" s="397"/>
      <c r="I252" s="397"/>
      <c r="J252" s="397"/>
      <c r="K252" s="397"/>
      <c r="L252" s="397"/>
      <c r="M252" s="397"/>
      <c r="N252" s="397"/>
      <c r="O252" s="416"/>
      <c r="P252" s="383" t="s">
        <v>69</v>
      </c>
      <c r="Q252" s="384"/>
      <c r="R252" s="384"/>
      <c r="S252" s="384"/>
      <c r="T252" s="384"/>
      <c r="U252" s="384"/>
      <c r="V252" s="385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hidden="1" x14ac:dyDescent="0.2">
      <c r="A253" s="397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397"/>
      <c r="O253" s="416"/>
      <c r="P253" s="383" t="s">
        <v>69</v>
      </c>
      <c r="Q253" s="384"/>
      <c r="R253" s="384"/>
      <c r="S253" s="384"/>
      <c r="T253" s="384"/>
      <c r="U253" s="384"/>
      <c r="V253" s="385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hidden="1" customHeight="1" x14ac:dyDescent="0.25">
      <c r="A254" s="396" t="s">
        <v>347</v>
      </c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397"/>
      <c r="O254" s="397"/>
      <c r="P254" s="397"/>
      <c r="Q254" s="397"/>
      <c r="R254" s="397"/>
      <c r="S254" s="397"/>
      <c r="T254" s="397"/>
      <c r="U254" s="397"/>
      <c r="V254" s="397"/>
      <c r="W254" s="397"/>
      <c r="X254" s="397"/>
      <c r="Y254" s="397"/>
      <c r="Z254" s="397"/>
      <c r="AA254" s="372"/>
      <c r="AB254" s="372"/>
      <c r="AC254" s="372"/>
    </row>
    <row r="255" spans="1:68" ht="14.25" hidden="1" customHeight="1" x14ac:dyDescent="0.25">
      <c r="A255" s="428" t="s">
        <v>109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97"/>
      <c r="AA255" s="373"/>
      <c r="AB255" s="373"/>
      <c r="AC255" s="373"/>
    </row>
    <row r="256" spans="1:68" ht="27" hidden="1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15"/>
      <c r="B264" s="397"/>
      <c r="C264" s="397"/>
      <c r="D264" s="397"/>
      <c r="E264" s="397"/>
      <c r="F264" s="397"/>
      <c r="G264" s="397"/>
      <c r="H264" s="397"/>
      <c r="I264" s="397"/>
      <c r="J264" s="397"/>
      <c r="K264" s="397"/>
      <c r="L264" s="397"/>
      <c r="M264" s="397"/>
      <c r="N264" s="397"/>
      <c r="O264" s="416"/>
      <c r="P264" s="383" t="s">
        <v>69</v>
      </c>
      <c r="Q264" s="384"/>
      <c r="R264" s="384"/>
      <c r="S264" s="384"/>
      <c r="T264" s="384"/>
      <c r="U264" s="384"/>
      <c r="V264" s="385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hidden="1" x14ac:dyDescent="0.2">
      <c r="A265" s="397"/>
      <c r="B265" s="397"/>
      <c r="C265" s="397"/>
      <c r="D265" s="397"/>
      <c r="E265" s="397"/>
      <c r="F265" s="397"/>
      <c r="G265" s="397"/>
      <c r="H265" s="397"/>
      <c r="I265" s="397"/>
      <c r="J265" s="397"/>
      <c r="K265" s="397"/>
      <c r="L265" s="397"/>
      <c r="M265" s="397"/>
      <c r="N265" s="397"/>
      <c r="O265" s="416"/>
      <c r="P265" s="383" t="s">
        <v>69</v>
      </c>
      <c r="Q265" s="384"/>
      <c r="R265" s="384"/>
      <c r="S265" s="384"/>
      <c r="T265" s="384"/>
      <c r="U265" s="384"/>
      <c r="V265" s="385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hidden="1" customHeight="1" x14ac:dyDescent="0.25">
      <c r="A266" s="396" t="s">
        <v>363</v>
      </c>
      <c r="B266" s="397"/>
      <c r="C266" s="397"/>
      <c r="D266" s="397"/>
      <c r="E266" s="397"/>
      <c r="F266" s="397"/>
      <c r="G266" s="397"/>
      <c r="H266" s="397"/>
      <c r="I266" s="397"/>
      <c r="J266" s="397"/>
      <c r="K266" s="397"/>
      <c r="L266" s="397"/>
      <c r="M266" s="397"/>
      <c r="N266" s="397"/>
      <c r="O266" s="397"/>
      <c r="P266" s="397"/>
      <c r="Q266" s="397"/>
      <c r="R266" s="397"/>
      <c r="S266" s="397"/>
      <c r="T266" s="397"/>
      <c r="U266" s="397"/>
      <c r="V266" s="397"/>
      <c r="W266" s="397"/>
      <c r="X266" s="397"/>
      <c r="Y266" s="397"/>
      <c r="Z266" s="397"/>
      <c r="AA266" s="372"/>
      <c r="AB266" s="372"/>
      <c r="AC266" s="372"/>
    </row>
    <row r="267" spans="1:68" ht="14.25" hidden="1" customHeight="1" x14ac:dyDescent="0.25">
      <c r="A267" s="428" t="s">
        <v>109</v>
      </c>
      <c r="B267" s="397"/>
      <c r="C267" s="397"/>
      <c r="D267" s="397"/>
      <c r="E267" s="397"/>
      <c r="F267" s="397"/>
      <c r="G267" s="397"/>
      <c r="H267" s="397"/>
      <c r="I267" s="397"/>
      <c r="J267" s="397"/>
      <c r="K267" s="397"/>
      <c r="L267" s="397"/>
      <c r="M267" s="397"/>
      <c r="N267" s="397"/>
      <c r="O267" s="397"/>
      <c r="P267" s="397"/>
      <c r="Q267" s="397"/>
      <c r="R267" s="397"/>
      <c r="S267" s="397"/>
      <c r="T267" s="397"/>
      <c r="U267" s="397"/>
      <c r="V267" s="397"/>
      <c r="W267" s="397"/>
      <c r="X267" s="397"/>
      <c r="Y267" s="397"/>
      <c r="Z267" s="397"/>
      <c r="AA267" s="373"/>
      <c r="AB267" s="373"/>
      <c r="AC267" s="373"/>
    </row>
    <row r="268" spans="1:68" ht="27" hidden="1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70" t="s">
        <v>368</v>
      </c>
      <c r="Q269" s="387"/>
      <c r="R269" s="387"/>
      <c r="S269" s="387"/>
      <c r="T269" s="388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15"/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416"/>
      <c r="P274" s="383" t="s">
        <v>69</v>
      </c>
      <c r="Q274" s="384"/>
      <c r="R274" s="384"/>
      <c r="S274" s="384"/>
      <c r="T274" s="384"/>
      <c r="U274" s="384"/>
      <c r="V274" s="385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hidden="1" x14ac:dyDescent="0.2">
      <c r="A275" s="397"/>
      <c r="B275" s="397"/>
      <c r="C275" s="397"/>
      <c r="D275" s="397"/>
      <c r="E275" s="397"/>
      <c r="F275" s="397"/>
      <c r="G275" s="397"/>
      <c r="H275" s="397"/>
      <c r="I275" s="397"/>
      <c r="J275" s="397"/>
      <c r="K275" s="397"/>
      <c r="L275" s="397"/>
      <c r="M275" s="397"/>
      <c r="N275" s="397"/>
      <c r="O275" s="416"/>
      <c r="P275" s="383" t="s">
        <v>69</v>
      </c>
      <c r="Q275" s="384"/>
      <c r="R275" s="384"/>
      <c r="S275" s="384"/>
      <c r="T275" s="384"/>
      <c r="U275" s="384"/>
      <c r="V275" s="385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hidden="1" customHeight="1" x14ac:dyDescent="0.25">
      <c r="A276" s="396" t="s">
        <v>376</v>
      </c>
      <c r="B276" s="397"/>
      <c r="C276" s="397"/>
      <c r="D276" s="397"/>
      <c r="E276" s="397"/>
      <c r="F276" s="397"/>
      <c r="G276" s="397"/>
      <c r="H276" s="397"/>
      <c r="I276" s="397"/>
      <c r="J276" s="397"/>
      <c r="K276" s="397"/>
      <c r="L276" s="397"/>
      <c r="M276" s="397"/>
      <c r="N276" s="397"/>
      <c r="O276" s="397"/>
      <c r="P276" s="397"/>
      <c r="Q276" s="397"/>
      <c r="R276" s="397"/>
      <c r="S276" s="397"/>
      <c r="T276" s="397"/>
      <c r="U276" s="397"/>
      <c r="V276" s="397"/>
      <c r="W276" s="397"/>
      <c r="X276" s="397"/>
      <c r="Y276" s="397"/>
      <c r="Z276" s="397"/>
      <c r="AA276" s="372"/>
      <c r="AB276" s="372"/>
      <c r="AC276" s="372"/>
    </row>
    <row r="277" spans="1:68" ht="14.25" hidden="1" customHeight="1" x14ac:dyDescent="0.25">
      <c r="A277" s="428" t="s">
        <v>109</v>
      </c>
      <c r="B277" s="397"/>
      <c r="C277" s="397"/>
      <c r="D277" s="397"/>
      <c r="E277" s="397"/>
      <c r="F277" s="397"/>
      <c r="G277" s="397"/>
      <c r="H277" s="397"/>
      <c r="I277" s="397"/>
      <c r="J277" s="397"/>
      <c r="K277" s="397"/>
      <c r="L277" s="397"/>
      <c r="M277" s="397"/>
      <c r="N277" s="397"/>
      <c r="O277" s="397"/>
      <c r="P277" s="397"/>
      <c r="Q277" s="397"/>
      <c r="R277" s="397"/>
      <c r="S277" s="397"/>
      <c r="T277" s="397"/>
      <c r="U277" s="397"/>
      <c r="V277" s="397"/>
      <c r="W277" s="397"/>
      <c r="X277" s="397"/>
      <c r="Y277" s="397"/>
      <c r="Z277" s="397"/>
      <c r="AA277" s="373"/>
      <c r="AB277" s="373"/>
      <c r="AC277" s="373"/>
    </row>
    <row r="278" spans="1:68" ht="27" hidden="1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15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397"/>
      <c r="O279" s="416"/>
      <c r="P279" s="383" t="s">
        <v>69</v>
      </c>
      <c r="Q279" s="384"/>
      <c r="R279" s="384"/>
      <c r="S279" s="384"/>
      <c r="T279" s="384"/>
      <c r="U279" s="384"/>
      <c r="V279" s="385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hidden="1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397"/>
      <c r="O280" s="416"/>
      <c r="P280" s="383" t="s">
        <v>69</v>
      </c>
      <c r="Q280" s="384"/>
      <c r="R280" s="384"/>
      <c r="S280" s="384"/>
      <c r="T280" s="384"/>
      <c r="U280" s="384"/>
      <c r="V280" s="385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hidden="1" customHeight="1" x14ac:dyDescent="0.25">
      <c r="A281" s="396" t="s">
        <v>379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97"/>
      <c r="AA281" s="372"/>
      <c r="AB281" s="372"/>
      <c r="AC281" s="372"/>
    </row>
    <row r="282" spans="1:68" ht="14.25" hidden="1" customHeight="1" x14ac:dyDescent="0.25">
      <c r="A282" s="428" t="s">
        <v>109</v>
      </c>
      <c r="B282" s="397"/>
      <c r="C282" s="397"/>
      <c r="D282" s="397"/>
      <c r="E282" s="397"/>
      <c r="F282" s="397"/>
      <c r="G282" s="397"/>
      <c r="H282" s="397"/>
      <c r="I282" s="397"/>
      <c r="J282" s="397"/>
      <c r="K282" s="397"/>
      <c r="L282" s="397"/>
      <c r="M282" s="397"/>
      <c r="N282" s="397"/>
      <c r="O282" s="397"/>
      <c r="P282" s="397"/>
      <c r="Q282" s="397"/>
      <c r="R282" s="397"/>
      <c r="S282" s="397"/>
      <c r="T282" s="397"/>
      <c r="U282" s="397"/>
      <c r="V282" s="397"/>
      <c r="W282" s="397"/>
      <c r="X282" s="397"/>
      <c r="Y282" s="397"/>
      <c r="Z282" s="397"/>
      <c r="AA282" s="373"/>
      <c r="AB282" s="373"/>
      <c r="AC282" s="373"/>
    </row>
    <row r="283" spans="1:68" ht="27" hidden="1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15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397"/>
      <c r="O286" s="416"/>
      <c r="P286" s="383" t="s">
        <v>69</v>
      </c>
      <c r="Q286" s="384"/>
      <c r="R286" s="384"/>
      <c r="S286" s="384"/>
      <c r="T286" s="384"/>
      <c r="U286" s="384"/>
      <c r="V286" s="385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hidden="1" x14ac:dyDescent="0.2">
      <c r="A287" s="397"/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416"/>
      <c r="P287" s="383" t="s">
        <v>69</v>
      </c>
      <c r="Q287" s="384"/>
      <c r="R287" s="384"/>
      <c r="S287" s="384"/>
      <c r="T287" s="384"/>
      <c r="U287" s="384"/>
      <c r="V287" s="385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hidden="1" customHeight="1" x14ac:dyDescent="0.25">
      <c r="A288" s="396" t="s">
        <v>386</v>
      </c>
      <c r="B288" s="397"/>
      <c r="C288" s="397"/>
      <c r="D288" s="397"/>
      <c r="E288" s="397"/>
      <c r="F288" s="397"/>
      <c r="G288" s="397"/>
      <c r="H288" s="397"/>
      <c r="I288" s="397"/>
      <c r="J288" s="397"/>
      <c r="K288" s="397"/>
      <c r="L288" s="397"/>
      <c r="M288" s="397"/>
      <c r="N288" s="397"/>
      <c r="O288" s="397"/>
      <c r="P288" s="397"/>
      <c r="Q288" s="397"/>
      <c r="R288" s="397"/>
      <c r="S288" s="397"/>
      <c r="T288" s="397"/>
      <c r="U288" s="397"/>
      <c r="V288" s="397"/>
      <c r="W288" s="397"/>
      <c r="X288" s="397"/>
      <c r="Y288" s="397"/>
      <c r="Z288" s="397"/>
      <c r="AA288" s="372"/>
      <c r="AB288" s="372"/>
      <c r="AC288" s="372"/>
    </row>
    <row r="289" spans="1:68" ht="14.25" hidden="1" customHeight="1" x14ac:dyDescent="0.25">
      <c r="A289" s="428" t="s">
        <v>71</v>
      </c>
      <c r="B289" s="397"/>
      <c r="C289" s="397"/>
      <c r="D289" s="397"/>
      <c r="E289" s="397"/>
      <c r="F289" s="397"/>
      <c r="G289" s="397"/>
      <c r="H289" s="397"/>
      <c r="I289" s="397"/>
      <c r="J289" s="397"/>
      <c r="K289" s="397"/>
      <c r="L289" s="397"/>
      <c r="M289" s="397"/>
      <c r="N289" s="397"/>
      <c r="O289" s="397"/>
      <c r="P289" s="397"/>
      <c r="Q289" s="397"/>
      <c r="R289" s="397"/>
      <c r="S289" s="397"/>
      <c r="T289" s="397"/>
      <c r="U289" s="397"/>
      <c r="V289" s="397"/>
      <c r="W289" s="397"/>
      <c r="X289" s="397"/>
      <c r="Y289" s="397"/>
      <c r="Z289" s="397"/>
      <c r="AA289" s="373"/>
      <c r="AB289" s="373"/>
      <c r="AC289" s="373"/>
    </row>
    <row r="290" spans="1:68" ht="27" hidden="1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68</v>
      </c>
      <c r="X292" s="377">
        <v>0</v>
      </c>
      <c r="Y292" s="378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68</v>
      </c>
      <c r="X293" s="377">
        <v>0</v>
      </c>
      <c r="Y293" s="378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415"/>
      <c r="B295" s="397"/>
      <c r="C295" s="397"/>
      <c r="D295" s="397"/>
      <c r="E295" s="397"/>
      <c r="F295" s="397"/>
      <c r="G295" s="397"/>
      <c r="H295" s="397"/>
      <c r="I295" s="397"/>
      <c r="J295" s="397"/>
      <c r="K295" s="397"/>
      <c r="L295" s="397"/>
      <c r="M295" s="397"/>
      <c r="N295" s="397"/>
      <c r="O295" s="416"/>
      <c r="P295" s="383" t="s">
        <v>69</v>
      </c>
      <c r="Q295" s="384"/>
      <c r="R295" s="384"/>
      <c r="S295" s="384"/>
      <c r="T295" s="384"/>
      <c r="U295" s="384"/>
      <c r="V295" s="385"/>
      <c r="W295" s="37" t="s">
        <v>70</v>
      </c>
      <c r="X295" s="379">
        <f>IFERROR(X290/H290,"0")+IFERROR(X291/H291,"0")+IFERROR(X292/H292,"0")+IFERROR(X293/H293,"0")+IFERROR(X294/H294,"0")</f>
        <v>0</v>
      </c>
      <c r="Y295" s="379">
        <f>IFERROR(Y290/H290,"0")+IFERROR(Y291/H291,"0")+IFERROR(Y292/H292,"0")+IFERROR(Y293/H293,"0")+IFERROR(Y294/H294,"0")</f>
        <v>0</v>
      </c>
      <c r="Z295" s="379">
        <f>IFERROR(IF(Z290="",0,Z290),"0")+IFERROR(IF(Z291="",0,Z291),"0")+IFERROR(IF(Z292="",0,Z292),"0")+IFERROR(IF(Z293="",0,Z293),"0")+IFERROR(IF(Z294="",0,Z294),"0")</f>
        <v>0</v>
      </c>
      <c r="AA295" s="380"/>
      <c r="AB295" s="380"/>
      <c r="AC295" s="380"/>
    </row>
    <row r="296" spans="1:68" hidden="1" x14ac:dyDescent="0.2">
      <c r="A296" s="397"/>
      <c r="B296" s="397"/>
      <c r="C296" s="397"/>
      <c r="D296" s="397"/>
      <c r="E296" s="397"/>
      <c r="F296" s="397"/>
      <c r="G296" s="397"/>
      <c r="H296" s="397"/>
      <c r="I296" s="397"/>
      <c r="J296" s="397"/>
      <c r="K296" s="397"/>
      <c r="L296" s="397"/>
      <c r="M296" s="397"/>
      <c r="N296" s="397"/>
      <c r="O296" s="416"/>
      <c r="P296" s="383" t="s">
        <v>69</v>
      </c>
      <c r="Q296" s="384"/>
      <c r="R296" s="384"/>
      <c r="S296" s="384"/>
      <c r="T296" s="384"/>
      <c r="U296" s="384"/>
      <c r="V296" s="385"/>
      <c r="W296" s="37" t="s">
        <v>68</v>
      </c>
      <c r="X296" s="379">
        <f>IFERROR(SUM(X290:X294),"0")</f>
        <v>0</v>
      </c>
      <c r="Y296" s="379">
        <f>IFERROR(SUM(Y290:Y294),"0")</f>
        <v>0</v>
      </c>
      <c r="Z296" s="37"/>
      <c r="AA296" s="380"/>
      <c r="AB296" s="380"/>
      <c r="AC296" s="380"/>
    </row>
    <row r="297" spans="1:68" ht="16.5" hidden="1" customHeight="1" x14ac:dyDescent="0.25">
      <c r="A297" s="396" t="s">
        <v>397</v>
      </c>
      <c r="B297" s="397"/>
      <c r="C297" s="397"/>
      <c r="D297" s="397"/>
      <c r="E297" s="397"/>
      <c r="F297" s="397"/>
      <c r="G297" s="397"/>
      <c r="H297" s="397"/>
      <c r="I297" s="397"/>
      <c r="J297" s="397"/>
      <c r="K297" s="397"/>
      <c r="L297" s="397"/>
      <c r="M297" s="397"/>
      <c r="N297" s="397"/>
      <c r="O297" s="397"/>
      <c r="P297" s="397"/>
      <c r="Q297" s="397"/>
      <c r="R297" s="397"/>
      <c r="S297" s="397"/>
      <c r="T297" s="397"/>
      <c r="U297" s="397"/>
      <c r="V297" s="397"/>
      <c r="W297" s="397"/>
      <c r="X297" s="397"/>
      <c r="Y297" s="397"/>
      <c r="Z297" s="397"/>
      <c r="AA297" s="372"/>
      <c r="AB297" s="372"/>
      <c r="AC297" s="372"/>
    </row>
    <row r="298" spans="1:68" ht="14.25" hidden="1" customHeight="1" x14ac:dyDescent="0.25">
      <c r="A298" s="428" t="s">
        <v>71</v>
      </c>
      <c r="B298" s="397"/>
      <c r="C298" s="397"/>
      <c r="D298" s="397"/>
      <c r="E298" s="397"/>
      <c r="F298" s="397"/>
      <c r="G298" s="397"/>
      <c r="H298" s="397"/>
      <c r="I298" s="397"/>
      <c r="J298" s="397"/>
      <c r="K298" s="397"/>
      <c r="L298" s="397"/>
      <c r="M298" s="397"/>
      <c r="N298" s="397"/>
      <c r="O298" s="397"/>
      <c r="P298" s="397"/>
      <c r="Q298" s="397"/>
      <c r="R298" s="397"/>
      <c r="S298" s="397"/>
      <c r="T298" s="397"/>
      <c r="U298" s="397"/>
      <c r="V298" s="397"/>
      <c r="W298" s="397"/>
      <c r="X298" s="397"/>
      <c r="Y298" s="397"/>
      <c r="Z298" s="397"/>
      <c r="AA298" s="373"/>
      <c r="AB298" s="373"/>
      <c r="AC298" s="373"/>
    </row>
    <row r="299" spans="1:68" ht="27" hidden="1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9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15"/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7"/>
      <c r="O300" s="416"/>
      <c r="P300" s="383" t="s">
        <v>69</v>
      </c>
      <c r="Q300" s="384"/>
      <c r="R300" s="384"/>
      <c r="S300" s="384"/>
      <c r="T300" s="384"/>
      <c r="U300" s="384"/>
      <c r="V300" s="385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hidden="1" x14ac:dyDescent="0.2">
      <c r="A301" s="397"/>
      <c r="B301" s="397"/>
      <c r="C301" s="397"/>
      <c r="D301" s="397"/>
      <c r="E301" s="397"/>
      <c r="F301" s="397"/>
      <c r="G301" s="397"/>
      <c r="H301" s="397"/>
      <c r="I301" s="397"/>
      <c r="J301" s="397"/>
      <c r="K301" s="397"/>
      <c r="L301" s="397"/>
      <c r="M301" s="397"/>
      <c r="N301" s="397"/>
      <c r="O301" s="416"/>
      <c r="P301" s="383" t="s">
        <v>69</v>
      </c>
      <c r="Q301" s="384"/>
      <c r="R301" s="384"/>
      <c r="S301" s="384"/>
      <c r="T301" s="384"/>
      <c r="U301" s="384"/>
      <c r="V301" s="385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hidden="1" customHeight="1" x14ac:dyDescent="0.25">
      <c r="A302" s="396" t="s">
        <v>400</v>
      </c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397"/>
      <c r="O302" s="397"/>
      <c r="P302" s="397"/>
      <c r="Q302" s="397"/>
      <c r="R302" s="397"/>
      <c r="S302" s="397"/>
      <c r="T302" s="397"/>
      <c r="U302" s="397"/>
      <c r="V302" s="397"/>
      <c r="W302" s="397"/>
      <c r="X302" s="397"/>
      <c r="Y302" s="397"/>
      <c r="Z302" s="397"/>
      <c r="AA302" s="372"/>
      <c r="AB302" s="372"/>
      <c r="AC302" s="372"/>
    </row>
    <row r="303" spans="1:68" ht="14.25" hidden="1" customHeight="1" x14ac:dyDescent="0.25">
      <c r="A303" s="428" t="s">
        <v>109</v>
      </c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397"/>
      <c r="O303" s="397"/>
      <c r="P303" s="397"/>
      <c r="Q303" s="397"/>
      <c r="R303" s="397"/>
      <c r="S303" s="397"/>
      <c r="T303" s="397"/>
      <c r="U303" s="397"/>
      <c r="V303" s="397"/>
      <c r="W303" s="397"/>
      <c r="X303" s="397"/>
      <c r="Y303" s="397"/>
      <c r="Z303" s="397"/>
      <c r="AA303" s="373"/>
      <c r="AB303" s="373"/>
      <c r="AC303" s="373"/>
    </row>
    <row r="304" spans="1:68" ht="27" hidden="1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1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5"/>
      <c r="B305" s="397"/>
      <c r="C305" s="397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397"/>
      <c r="O305" s="416"/>
      <c r="P305" s="383" t="s">
        <v>69</v>
      </c>
      <c r="Q305" s="384"/>
      <c r="R305" s="384"/>
      <c r="S305" s="384"/>
      <c r="T305" s="384"/>
      <c r="U305" s="384"/>
      <c r="V305" s="385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hidden="1" x14ac:dyDescent="0.2">
      <c r="A306" s="397"/>
      <c r="B306" s="397"/>
      <c r="C306" s="397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397"/>
      <c r="O306" s="416"/>
      <c r="P306" s="383" t="s">
        <v>69</v>
      </c>
      <c r="Q306" s="384"/>
      <c r="R306" s="384"/>
      <c r="S306" s="384"/>
      <c r="T306" s="384"/>
      <c r="U306" s="384"/>
      <c r="V306" s="385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hidden="1" customHeight="1" x14ac:dyDescent="0.25">
      <c r="A307" s="428" t="s">
        <v>63</v>
      </c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397"/>
      <c r="O307" s="397"/>
      <c r="P307" s="397"/>
      <c r="Q307" s="397"/>
      <c r="R307" s="397"/>
      <c r="S307" s="397"/>
      <c r="T307" s="397"/>
      <c r="U307" s="397"/>
      <c r="V307" s="397"/>
      <c r="W307" s="397"/>
      <c r="X307" s="397"/>
      <c r="Y307" s="397"/>
      <c r="Z307" s="397"/>
      <c r="AA307" s="373"/>
      <c r="AB307" s="373"/>
      <c r="AC307" s="373"/>
    </row>
    <row r="308" spans="1:68" ht="27" hidden="1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15"/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416"/>
      <c r="P310" s="383" t="s">
        <v>69</v>
      </c>
      <c r="Q310" s="384"/>
      <c r="R310" s="384"/>
      <c r="S310" s="384"/>
      <c r="T310" s="384"/>
      <c r="U310" s="384"/>
      <c r="V310" s="385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hidden="1" x14ac:dyDescent="0.2">
      <c r="A311" s="397"/>
      <c r="B311" s="397"/>
      <c r="C311" s="397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397"/>
      <c r="O311" s="416"/>
      <c r="P311" s="383" t="s">
        <v>69</v>
      </c>
      <c r="Q311" s="384"/>
      <c r="R311" s="384"/>
      <c r="S311" s="384"/>
      <c r="T311" s="384"/>
      <c r="U311" s="384"/>
      <c r="V311" s="385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hidden="1" customHeight="1" x14ac:dyDescent="0.25">
      <c r="A312" s="396" t="s">
        <v>407</v>
      </c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397"/>
      <c r="O312" s="397"/>
      <c r="P312" s="397"/>
      <c r="Q312" s="397"/>
      <c r="R312" s="397"/>
      <c r="S312" s="397"/>
      <c r="T312" s="397"/>
      <c r="U312" s="397"/>
      <c r="V312" s="397"/>
      <c r="W312" s="397"/>
      <c r="X312" s="397"/>
      <c r="Y312" s="397"/>
      <c r="Z312" s="397"/>
      <c r="AA312" s="372"/>
      <c r="AB312" s="372"/>
      <c r="AC312" s="372"/>
    </row>
    <row r="313" spans="1:68" ht="14.25" hidden="1" customHeight="1" x14ac:dyDescent="0.25">
      <c r="A313" s="428" t="s">
        <v>109</v>
      </c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397"/>
      <c r="O313" s="397"/>
      <c r="P313" s="397"/>
      <c r="Q313" s="397"/>
      <c r="R313" s="397"/>
      <c r="S313" s="397"/>
      <c r="T313" s="397"/>
      <c r="U313" s="397"/>
      <c r="V313" s="397"/>
      <c r="W313" s="397"/>
      <c r="X313" s="397"/>
      <c r="Y313" s="397"/>
      <c r="Z313" s="397"/>
      <c r="AA313" s="373"/>
      <c r="AB313" s="373"/>
      <c r="AC313" s="373"/>
    </row>
    <row r="314" spans="1:68" ht="27" hidden="1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386" t="s">
        <v>414</v>
      </c>
      <c r="Q316" s="387"/>
      <c r="R316" s="387"/>
      <c r="S316" s="387"/>
      <c r="T316" s="388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68</v>
      </c>
      <c r="X317" s="377">
        <v>200</v>
      </c>
      <c r="Y317" s="378">
        <f t="shared" si="57"/>
        <v>205.20000000000002</v>
      </c>
      <c r="Z317" s="36">
        <f>IFERROR(IF(Y317=0,"",ROUNDUP(Y317/H317,0)*0.02175),"")</f>
        <v>0.41324999999999995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208.88888888888889</v>
      </c>
      <c r="BN317" s="64">
        <f t="shared" si="59"/>
        <v>214.32</v>
      </c>
      <c r="BO317" s="64">
        <f t="shared" si="60"/>
        <v>0.3306878306878307</v>
      </c>
      <c r="BP317" s="64">
        <f t="shared" si="61"/>
        <v>0.33928571428571425</v>
      </c>
    </row>
    <row r="318" spans="1:68" ht="27" hidden="1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3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5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397"/>
      <c r="O322" s="416"/>
      <c r="P322" s="383" t="s">
        <v>69</v>
      </c>
      <c r="Q322" s="384"/>
      <c r="R322" s="384"/>
      <c r="S322" s="384"/>
      <c r="T322" s="384"/>
      <c r="U322" s="384"/>
      <c r="V322" s="385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18.518518518518519</v>
      </c>
      <c r="Y322" s="379">
        <f>IFERROR(Y314/H314,"0")+IFERROR(Y315/H315,"0")+IFERROR(Y316/H316,"0")+IFERROR(Y317/H317,"0")+IFERROR(Y318/H318,"0")+IFERROR(Y319/H319,"0")+IFERROR(Y320/H320,"0")+IFERROR(Y321/H321,"0")</f>
        <v>19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0.41324999999999995</v>
      </c>
      <c r="AA322" s="380"/>
      <c r="AB322" s="380"/>
      <c r="AC322" s="380"/>
    </row>
    <row r="323" spans="1:68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416"/>
      <c r="P323" s="383" t="s">
        <v>69</v>
      </c>
      <c r="Q323" s="384"/>
      <c r="R323" s="384"/>
      <c r="S323" s="384"/>
      <c r="T323" s="384"/>
      <c r="U323" s="384"/>
      <c r="V323" s="385"/>
      <c r="W323" s="37" t="s">
        <v>68</v>
      </c>
      <c r="X323" s="379">
        <f>IFERROR(SUM(X314:X321),"0")</f>
        <v>200</v>
      </c>
      <c r="Y323" s="379">
        <f>IFERROR(SUM(Y314:Y321),"0")</f>
        <v>205.20000000000002</v>
      </c>
      <c r="Z323" s="37"/>
      <c r="AA323" s="380"/>
      <c r="AB323" s="380"/>
      <c r="AC323" s="380"/>
    </row>
    <row r="324" spans="1:68" ht="14.25" hidden="1" customHeight="1" x14ac:dyDescent="0.25">
      <c r="A324" s="428" t="s">
        <v>63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97"/>
      <c r="AA324" s="373"/>
      <c r="AB324" s="373"/>
      <c r="AC324" s="373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68</v>
      </c>
      <c r="X325" s="377">
        <v>100</v>
      </c>
      <c r="Y325" s="378">
        <f>IFERROR(IF(X325="",0,CEILING((X325/$H325),1)*$H325),"")</f>
        <v>100.80000000000001</v>
      </c>
      <c r="Z325" s="36">
        <f>IFERROR(IF(Y325=0,"",ROUNDUP(Y325/H325,0)*0.00753),"")</f>
        <v>0.18071999999999999</v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106.19047619047619</v>
      </c>
      <c r="BN325" s="64">
        <f>IFERROR(Y325*I325/H325,"0")</f>
        <v>107.04</v>
      </c>
      <c r="BO325" s="64">
        <f>IFERROR(1/J325*(X325/H325),"0")</f>
        <v>0.15262515262515264</v>
      </c>
      <c r="BP325" s="64">
        <f>IFERROR(1/J325*(Y325/H325),"0")</f>
        <v>0.15384615384615385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68</v>
      </c>
      <c r="X326" s="377">
        <v>60</v>
      </c>
      <c r="Y326" s="378">
        <f>IFERROR(IF(X326="",0,CEILING((X326/$H326),1)*$H326),"")</f>
        <v>63</v>
      </c>
      <c r="Z326" s="36">
        <f>IFERROR(IF(Y326=0,"",ROUNDUP(Y326/H326,0)*0.00753),"")</f>
        <v>0.11295000000000001</v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63.714285714285715</v>
      </c>
      <c r="BN326" s="64">
        <f>IFERROR(Y326*I326/H326,"0")</f>
        <v>66.900000000000006</v>
      </c>
      <c r="BO326" s="64">
        <f>IFERROR(1/J326*(X326/H326),"0")</f>
        <v>9.1575091575091569E-2</v>
      </c>
      <c r="BP326" s="64">
        <f>IFERROR(1/J326*(Y326/H326),"0")</f>
        <v>9.6153846153846145E-2</v>
      </c>
    </row>
    <row r="327" spans="1:68" ht="27" hidden="1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4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5"/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416"/>
      <c r="P329" s="383" t="s">
        <v>69</v>
      </c>
      <c r="Q329" s="384"/>
      <c r="R329" s="384"/>
      <c r="S329" s="384"/>
      <c r="T329" s="384"/>
      <c r="U329" s="384"/>
      <c r="V329" s="385"/>
      <c r="W329" s="37" t="s">
        <v>70</v>
      </c>
      <c r="X329" s="379">
        <f>IFERROR(X325/H325,"0")+IFERROR(X326/H326,"0")+IFERROR(X327/H327,"0")+IFERROR(X328/H328,"0")</f>
        <v>38.095238095238095</v>
      </c>
      <c r="Y329" s="379">
        <f>IFERROR(Y325/H325,"0")+IFERROR(Y326/H326,"0")+IFERROR(Y327/H327,"0")+IFERROR(Y328/H328,"0")</f>
        <v>39</v>
      </c>
      <c r="Z329" s="379">
        <f>IFERROR(IF(Z325="",0,Z325),"0")+IFERROR(IF(Z326="",0,Z326),"0")+IFERROR(IF(Z327="",0,Z327),"0")+IFERROR(IF(Z328="",0,Z328),"0")</f>
        <v>0.29366999999999999</v>
      </c>
      <c r="AA329" s="380"/>
      <c r="AB329" s="380"/>
      <c r="AC329" s="380"/>
    </row>
    <row r="330" spans="1:68" x14ac:dyDescent="0.2">
      <c r="A330" s="397"/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416"/>
      <c r="P330" s="383" t="s">
        <v>69</v>
      </c>
      <c r="Q330" s="384"/>
      <c r="R330" s="384"/>
      <c r="S330" s="384"/>
      <c r="T330" s="384"/>
      <c r="U330" s="384"/>
      <c r="V330" s="385"/>
      <c r="W330" s="37" t="s">
        <v>68</v>
      </c>
      <c r="X330" s="379">
        <f>IFERROR(SUM(X325:X328),"0")</f>
        <v>160</v>
      </c>
      <c r="Y330" s="379">
        <f>IFERROR(SUM(Y325:Y328),"0")</f>
        <v>163.80000000000001</v>
      </c>
      <c r="Z330" s="37"/>
      <c r="AA330" s="380"/>
      <c r="AB330" s="380"/>
      <c r="AC330" s="380"/>
    </row>
    <row r="331" spans="1:68" ht="14.25" hidden="1" customHeight="1" x14ac:dyDescent="0.25">
      <c r="A331" s="428" t="s">
        <v>71</v>
      </c>
      <c r="B331" s="397"/>
      <c r="C331" s="397"/>
      <c r="D331" s="397"/>
      <c r="E331" s="397"/>
      <c r="F331" s="397"/>
      <c r="G331" s="397"/>
      <c r="H331" s="397"/>
      <c r="I331" s="397"/>
      <c r="J331" s="397"/>
      <c r="K331" s="397"/>
      <c r="L331" s="397"/>
      <c r="M331" s="397"/>
      <c r="N331" s="397"/>
      <c r="O331" s="397"/>
      <c r="P331" s="397"/>
      <c r="Q331" s="397"/>
      <c r="R331" s="397"/>
      <c r="S331" s="397"/>
      <c r="T331" s="397"/>
      <c r="U331" s="397"/>
      <c r="V331" s="397"/>
      <c r="W331" s="397"/>
      <c r="X331" s="397"/>
      <c r="Y331" s="397"/>
      <c r="Z331" s="397"/>
      <c r="AA331" s="373"/>
      <c r="AB331" s="373"/>
      <c r="AC331" s="373"/>
    </row>
    <row r="332" spans="1:68" ht="16.5" hidden="1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15"/>
      <c r="B338" s="397"/>
      <c r="C338" s="397"/>
      <c r="D338" s="397"/>
      <c r="E338" s="397"/>
      <c r="F338" s="397"/>
      <c r="G338" s="397"/>
      <c r="H338" s="397"/>
      <c r="I338" s="397"/>
      <c r="J338" s="397"/>
      <c r="K338" s="397"/>
      <c r="L338" s="397"/>
      <c r="M338" s="397"/>
      <c r="N338" s="397"/>
      <c r="O338" s="416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97"/>
      <c r="B339" s="397"/>
      <c r="C339" s="397"/>
      <c r="D339" s="397"/>
      <c r="E339" s="397"/>
      <c r="F339" s="397"/>
      <c r="G339" s="397"/>
      <c r="H339" s="397"/>
      <c r="I339" s="397"/>
      <c r="J339" s="397"/>
      <c r="K339" s="397"/>
      <c r="L339" s="397"/>
      <c r="M339" s="397"/>
      <c r="N339" s="397"/>
      <c r="O339" s="416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428" t="s">
        <v>168</v>
      </c>
      <c r="B340" s="397"/>
      <c r="C340" s="397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397"/>
      <c r="O340" s="397"/>
      <c r="P340" s="397"/>
      <c r="Q340" s="397"/>
      <c r="R340" s="397"/>
      <c r="S340" s="397"/>
      <c r="T340" s="397"/>
      <c r="U340" s="397"/>
      <c r="V340" s="397"/>
      <c r="W340" s="397"/>
      <c r="X340" s="397"/>
      <c r="Y340" s="397"/>
      <c r="Z340" s="397"/>
      <c r="AA340" s="373"/>
      <c r="AB340" s="373"/>
      <c r="AC340" s="373"/>
    </row>
    <row r="341" spans="1:68" ht="16.5" hidden="1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68</v>
      </c>
      <c r="X342" s="377">
        <v>20</v>
      </c>
      <c r="Y342" s="378">
        <f>IFERROR(IF(X342="",0,CEILING((X342/$H342),1)*$H342),"")</f>
        <v>23.4</v>
      </c>
      <c r="Z342" s="36">
        <f>IFERROR(IF(Y342=0,"",ROUNDUP(Y342/H342,0)*0.02175),"")</f>
        <v>6.5250000000000002E-2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21.446153846153852</v>
      </c>
      <c r="BN342" s="64">
        <f>IFERROR(Y342*I342/H342,"0")</f>
        <v>25.092000000000002</v>
      </c>
      <c r="BO342" s="64">
        <f>IFERROR(1/J342*(X342/H342),"0")</f>
        <v>4.5787545787545791E-2</v>
      </c>
      <c r="BP342" s="64">
        <f>IFERROR(1/J342*(Y342/H342),"0")</f>
        <v>5.3571428571428568E-2</v>
      </c>
    </row>
    <row r="343" spans="1:68" ht="16.5" hidden="1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5"/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416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2.5641025641025643</v>
      </c>
      <c r="Y344" s="379">
        <f>IFERROR(Y341/H341,"0")+IFERROR(Y342/H342,"0")+IFERROR(Y343/H343,"0")</f>
        <v>3</v>
      </c>
      <c r="Z344" s="379">
        <f>IFERROR(IF(Z341="",0,Z341),"0")+IFERROR(IF(Z342="",0,Z342),"0")+IFERROR(IF(Z343="",0,Z343),"0")</f>
        <v>6.5250000000000002E-2</v>
      </c>
      <c r="AA344" s="380"/>
      <c r="AB344" s="380"/>
      <c r="AC344" s="380"/>
    </row>
    <row r="345" spans="1:68" x14ac:dyDescent="0.2">
      <c r="A345" s="397"/>
      <c r="B345" s="397"/>
      <c r="C345" s="397"/>
      <c r="D345" s="397"/>
      <c r="E345" s="397"/>
      <c r="F345" s="397"/>
      <c r="G345" s="397"/>
      <c r="H345" s="397"/>
      <c r="I345" s="397"/>
      <c r="J345" s="397"/>
      <c r="K345" s="397"/>
      <c r="L345" s="397"/>
      <c r="M345" s="397"/>
      <c r="N345" s="397"/>
      <c r="O345" s="416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20</v>
      </c>
      <c r="Y345" s="379">
        <f>IFERROR(SUM(Y341:Y343),"0")</f>
        <v>23.4</v>
      </c>
      <c r="Z345" s="37"/>
      <c r="AA345" s="380"/>
      <c r="AB345" s="380"/>
      <c r="AC345" s="380"/>
    </row>
    <row r="346" spans="1:68" ht="14.25" hidden="1" customHeight="1" x14ac:dyDescent="0.25">
      <c r="A346" s="428" t="s">
        <v>95</v>
      </c>
      <c r="B346" s="397"/>
      <c r="C346" s="397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397"/>
      <c r="O346" s="397"/>
      <c r="P346" s="397"/>
      <c r="Q346" s="397"/>
      <c r="R346" s="397"/>
      <c r="S346" s="397"/>
      <c r="T346" s="397"/>
      <c r="U346" s="397"/>
      <c r="V346" s="397"/>
      <c r="W346" s="397"/>
      <c r="X346" s="397"/>
      <c r="Y346" s="397"/>
      <c r="Z346" s="397"/>
      <c r="AA346" s="373"/>
      <c r="AB346" s="373"/>
      <c r="AC346" s="373"/>
    </row>
    <row r="347" spans="1:68" ht="16.5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3" t="s">
        <v>452</v>
      </c>
      <c r="Q347" s="387"/>
      <c r="R347" s="387"/>
      <c r="S347" s="387"/>
      <c r="T347" s="388"/>
      <c r="U347" s="34"/>
      <c r="V347" s="34"/>
      <c r="W347" s="35" t="s">
        <v>68</v>
      </c>
      <c r="X347" s="377">
        <v>6</v>
      </c>
      <c r="Y347" s="378">
        <f>IFERROR(IF(X347="",0,CEILING((X347/$H347),1)*$H347),"")</f>
        <v>6.08</v>
      </c>
      <c r="Z347" s="36">
        <f>IFERROR(IF(Y347=0,"",ROUNDUP(Y347/H347,0)*0.00753),"")</f>
        <v>1.506E-2</v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6.4736842105263159</v>
      </c>
      <c r="BN347" s="64">
        <f>IFERROR(Y347*I347/H347,"0")</f>
        <v>6.56</v>
      </c>
      <c r="BO347" s="64">
        <f>IFERROR(1/J347*(X347/H347),"0")</f>
        <v>1.2651821862348178E-2</v>
      </c>
      <c r="BP347" s="64">
        <f>IFERROR(1/J347*(Y347/H347),"0")</f>
        <v>1.282051282051282E-2</v>
      </c>
    </row>
    <row r="348" spans="1:68" ht="27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3" t="s">
        <v>455</v>
      </c>
      <c r="Q348" s="387"/>
      <c r="R348" s="387"/>
      <c r="S348" s="387"/>
      <c r="T348" s="388"/>
      <c r="U348" s="34"/>
      <c r="V348" s="34"/>
      <c r="W348" s="35" t="s">
        <v>68</v>
      </c>
      <c r="X348" s="377">
        <v>6</v>
      </c>
      <c r="Y348" s="378">
        <f>IFERROR(IF(X348="",0,CEILING((X348/$H348),1)*$H348),"")</f>
        <v>6.08</v>
      </c>
      <c r="Z348" s="36">
        <f>IFERROR(IF(Y348=0,"",ROUNDUP(Y348/H348,0)*0.00753),"")</f>
        <v>1.506E-2</v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6.5526315789473681</v>
      </c>
      <c r="BN348" s="64">
        <f>IFERROR(Y348*I348/H348,"0")</f>
        <v>6.6400000000000006</v>
      </c>
      <c r="BO348" s="64">
        <f>IFERROR(1/J348*(X348/H348),"0")</f>
        <v>1.2651821862348178E-2</v>
      </c>
      <c r="BP348" s="64">
        <f>IFERROR(1/J348*(Y348/H348),"0")</f>
        <v>1.282051282051282E-2</v>
      </c>
    </row>
    <row r="349" spans="1:68" ht="27" hidden="1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4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5"/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416"/>
      <c r="P351" s="383" t="s">
        <v>69</v>
      </c>
      <c r="Q351" s="384"/>
      <c r="R351" s="384"/>
      <c r="S351" s="384"/>
      <c r="T351" s="384"/>
      <c r="U351" s="384"/>
      <c r="V351" s="385"/>
      <c r="W351" s="37" t="s">
        <v>70</v>
      </c>
      <c r="X351" s="379">
        <f>IFERROR(X347/H347,"0")+IFERROR(X348/H348,"0")+IFERROR(X349/H349,"0")+IFERROR(X350/H350,"0")</f>
        <v>3.9473684210526314</v>
      </c>
      <c r="Y351" s="379">
        <f>IFERROR(Y347/H347,"0")+IFERROR(Y348/H348,"0")+IFERROR(Y349/H349,"0")+IFERROR(Y350/H350,"0")</f>
        <v>4</v>
      </c>
      <c r="Z351" s="379">
        <f>IFERROR(IF(Z347="",0,Z347),"0")+IFERROR(IF(Z348="",0,Z348),"0")+IFERROR(IF(Z349="",0,Z349),"0")+IFERROR(IF(Z350="",0,Z350),"0")</f>
        <v>3.0120000000000001E-2</v>
      </c>
      <c r="AA351" s="380"/>
      <c r="AB351" s="380"/>
      <c r="AC351" s="380"/>
    </row>
    <row r="352" spans="1:68" x14ac:dyDescent="0.2">
      <c r="A352" s="397"/>
      <c r="B352" s="397"/>
      <c r="C352" s="397"/>
      <c r="D352" s="397"/>
      <c r="E352" s="397"/>
      <c r="F352" s="397"/>
      <c r="G352" s="397"/>
      <c r="H352" s="397"/>
      <c r="I352" s="397"/>
      <c r="J352" s="397"/>
      <c r="K352" s="397"/>
      <c r="L352" s="397"/>
      <c r="M352" s="397"/>
      <c r="N352" s="397"/>
      <c r="O352" s="416"/>
      <c r="P352" s="383" t="s">
        <v>69</v>
      </c>
      <c r="Q352" s="384"/>
      <c r="R352" s="384"/>
      <c r="S352" s="384"/>
      <c r="T352" s="384"/>
      <c r="U352" s="384"/>
      <c r="V352" s="385"/>
      <c r="W352" s="37" t="s">
        <v>68</v>
      </c>
      <c r="X352" s="379">
        <f>IFERROR(SUM(X347:X350),"0")</f>
        <v>12</v>
      </c>
      <c r="Y352" s="379">
        <f>IFERROR(SUM(Y347:Y350),"0")</f>
        <v>12.16</v>
      </c>
      <c r="Z352" s="37"/>
      <c r="AA352" s="380"/>
      <c r="AB352" s="380"/>
      <c r="AC352" s="380"/>
    </row>
    <row r="353" spans="1:68" ht="14.25" hidden="1" customHeight="1" x14ac:dyDescent="0.25">
      <c r="A353" s="428" t="s">
        <v>460</v>
      </c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7"/>
      <c r="O353" s="397"/>
      <c r="P353" s="397"/>
      <c r="Q353" s="397"/>
      <c r="R353" s="397"/>
      <c r="S353" s="397"/>
      <c r="T353" s="397"/>
      <c r="U353" s="397"/>
      <c r="V353" s="397"/>
      <c r="W353" s="397"/>
      <c r="X353" s="397"/>
      <c r="Y353" s="397"/>
      <c r="Z353" s="397"/>
      <c r="AA353" s="373"/>
      <c r="AB353" s="373"/>
      <c r="AC353" s="373"/>
    </row>
    <row r="354" spans="1:68" ht="16.5" hidden="1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15"/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416"/>
      <c r="P357" s="383" t="s">
        <v>69</v>
      </c>
      <c r="Q357" s="384"/>
      <c r="R357" s="384"/>
      <c r="S357" s="384"/>
      <c r="T357" s="384"/>
      <c r="U357" s="384"/>
      <c r="V357" s="385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hidden="1" x14ac:dyDescent="0.2">
      <c r="A358" s="397"/>
      <c r="B358" s="397"/>
      <c r="C358" s="397"/>
      <c r="D358" s="397"/>
      <c r="E358" s="397"/>
      <c r="F358" s="397"/>
      <c r="G358" s="397"/>
      <c r="H358" s="397"/>
      <c r="I358" s="397"/>
      <c r="J358" s="397"/>
      <c r="K358" s="397"/>
      <c r="L358" s="397"/>
      <c r="M358" s="397"/>
      <c r="N358" s="397"/>
      <c r="O358" s="416"/>
      <c r="P358" s="383" t="s">
        <v>69</v>
      </c>
      <c r="Q358" s="384"/>
      <c r="R358" s="384"/>
      <c r="S358" s="384"/>
      <c r="T358" s="384"/>
      <c r="U358" s="384"/>
      <c r="V358" s="385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hidden="1" customHeight="1" x14ac:dyDescent="0.25">
      <c r="A359" s="396" t="s">
        <v>469</v>
      </c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7"/>
      <c r="O359" s="397"/>
      <c r="P359" s="397"/>
      <c r="Q359" s="397"/>
      <c r="R359" s="397"/>
      <c r="S359" s="397"/>
      <c r="T359" s="397"/>
      <c r="U359" s="397"/>
      <c r="V359" s="397"/>
      <c r="W359" s="397"/>
      <c r="X359" s="397"/>
      <c r="Y359" s="397"/>
      <c r="Z359" s="397"/>
      <c r="AA359" s="372"/>
      <c r="AB359" s="372"/>
      <c r="AC359" s="372"/>
    </row>
    <row r="360" spans="1:68" ht="14.25" hidden="1" customHeight="1" x14ac:dyDescent="0.25">
      <c r="A360" s="428" t="s">
        <v>63</v>
      </c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397"/>
      <c r="O360" s="397"/>
      <c r="P360" s="397"/>
      <c r="Q360" s="397"/>
      <c r="R360" s="397"/>
      <c r="S360" s="397"/>
      <c r="T360" s="397"/>
      <c r="U360" s="397"/>
      <c r="V360" s="397"/>
      <c r="W360" s="397"/>
      <c r="X360" s="397"/>
      <c r="Y360" s="397"/>
      <c r="Z360" s="397"/>
      <c r="AA360" s="373"/>
      <c r="AB360" s="373"/>
      <c r="AC360" s="373"/>
    </row>
    <row r="361" spans="1:68" ht="27" hidden="1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15"/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416"/>
      <c r="P362" s="383" t="s">
        <v>69</v>
      </c>
      <c r="Q362" s="384"/>
      <c r="R362" s="384"/>
      <c r="S362" s="384"/>
      <c r="T362" s="384"/>
      <c r="U362" s="384"/>
      <c r="V362" s="385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hidden="1" x14ac:dyDescent="0.2">
      <c r="A363" s="397"/>
      <c r="B363" s="397"/>
      <c r="C363" s="397"/>
      <c r="D363" s="397"/>
      <c r="E363" s="397"/>
      <c r="F363" s="397"/>
      <c r="G363" s="397"/>
      <c r="H363" s="397"/>
      <c r="I363" s="397"/>
      <c r="J363" s="397"/>
      <c r="K363" s="397"/>
      <c r="L363" s="397"/>
      <c r="M363" s="397"/>
      <c r="N363" s="397"/>
      <c r="O363" s="416"/>
      <c r="P363" s="383" t="s">
        <v>69</v>
      </c>
      <c r="Q363" s="384"/>
      <c r="R363" s="384"/>
      <c r="S363" s="384"/>
      <c r="T363" s="384"/>
      <c r="U363" s="384"/>
      <c r="V363" s="385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hidden="1" customHeight="1" x14ac:dyDescent="0.25">
      <c r="A364" s="428" t="s">
        <v>71</v>
      </c>
      <c r="B364" s="397"/>
      <c r="C364" s="397"/>
      <c r="D364" s="397"/>
      <c r="E364" s="397"/>
      <c r="F364" s="397"/>
      <c r="G364" s="397"/>
      <c r="H364" s="397"/>
      <c r="I364" s="397"/>
      <c r="J364" s="397"/>
      <c r="K364" s="397"/>
      <c r="L364" s="397"/>
      <c r="M364" s="397"/>
      <c r="N364" s="397"/>
      <c r="O364" s="397"/>
      <c r="P364" s="397"/>
      <c r="Q364" s="397"/>
      <c r="R364" s="397"/>
      <c r="S364" s="397"/>
      <c r="T364" s="397"/>
      <c r="U364" s="397"/>
      <c r="V364" s="397"/>
      <c r="W364" s="397"/>
      <c r="X364" s="397"/>
      <c r="Y364" s="397"/>
      <c r="Z364" s="397"/>
      <c r="AA364" s="373"/>
      <c r="AB364" s="373"/>
      <c r="AC364" s="373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68</v>
      </c>
      <c r="X365" s="377">
        <v>40</v>
      </c>
      <c r="Y365" s="378">
        <f>IFERROR(IF(X365="",0,CEILING((X365/$H365),1)*$H365),"")</f>
        <v>40.5</v>
      </c>
      <c r="Z365" s="36">
        <f>IFERROR(IF(Y365=0,"",ROUNDUP(Y365/H365,0)*0.02175),"")</f>
        <v>0.10874999999999999</v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42.785185185185185</v>
      </c>
      <c r="BN365" s="64">
        <f>IFERROR(Y365*I365/H365,"0")</f>
        <v>43.32</v>
      </c>
      <c r="BO365" s="64">
        <f>IFERROR(1/J365*(X365/H365),"0")</f>
        <v>8.8183421516754859E-2</v>
      </c>
      <c r="BP365" s="64">
        <f>IFERROR(1/J365*(Y365/H365),"0")</f>
        <v>8.9285714285714274E-2</v>
      </c>
    </row>
    <row r="366" spans="1:68" ht="27" hidden="1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1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5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397"/>
      <c r="O368" s="416"/>
      <c r="P368" s="383" t="s">
        <v>69</v>
      </c>
      <c r="Q368" s="384"/>
      <c r="R368" s="384"/>
      <c r="S368" s="384"/>
      <c r="T368" s="384"/>
      <c r="U368" s="384"/>
      <c r="V368" s="385"/>
      <c r="W368" s="37" t="s">
        <v>70</v>
      </c>
      <c r="X368" s="379">
        <f>IFERROR(X365/H365,"0")+IFERROR(X366/H366,"0")+IFERROR(X367/H367,"0")</f>
        <v>4.9382716049382722</v>
      </c>
      <c r="Y368" s="379">
        <f>IFERROR(Y365/H365,"0")+IFERROR(Y366/H366,"0")+IFERROR(Y367/H367,"0")</f>
        <v>5</v>
      </c>
      <c r="Z368" s="379">
        <f>IFERROR(IF(Z365="",0,Z365),"0")+IFERROR(IF(Z366="",0,Z366),"0")+IFERROR(IF(Z367="",0,Z367),"0")</f>
        <v>0.10874999999999999</v>
      </c>
      <c r="AA368" s="380"/>
      <c r="AB368" s="380"/>
      <c r="AC368" s="380"/>
    </row>
    <row r="369" spans="1:68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397"/>
      <c r="O369" s="416"/>
      <c r="P369" s="383" t="s">
        <v>69</v>
      </c>
      <c r="Q369" s="384"/>
      <c r="R369" s="384"/>
      <c r="S369" s="384"/>
      <c r="T369" s="384"/>
      <c r="U369" s="384"/>
      <c r="V369" s="385"/>
      <c r="W369" s="37" t="s">
        <v>68</v>
      </c>
      <c r="X369" s="379">
        <f>IFERROR(SUM(X365:X367),"0")</f>
        <v>40</v>
      </c>
      <c r="Y369" s="379">
        <f>IFERROR(SUM(Y365:Y367),"0")</f>
        <v>40.5</v>
      </c>
      <c r="Z369" s="37"/>
      <c r="AA369" s="380"/>
      <c r="AB369" s="380"/>
      <c r="AC369" s="380"/>
    </row>
    <row r="370" spans="1:68" ht="27.75" hidden="1" customHeight="1" x14ac:dyDescent="0.2">
      <c r="A370" s="402" t="s">
        <v>478</v>
      </c>
      <c r="B370" s="403"/>
      <c r="C370" s="403"/>
      <c r="D370" s="403"/>
      <c r="E370" s="403"/>
      <c r="F370" s="403"/>
      <c r="G370" s="403"/>
      <c r="H370" s="403"/>
      <c r="I370" s="403"/>
      <c r="J370" s="403"/>
      <c r="K370" s="403"/>
      <c r="L370" s="403"/>
      <c r="M370" s="403"/>
      <c r="N370" s="403"/>
      <c r="O370" s="403"/>
      <c r="P370" s="403"/>
      <c r="Q370" s="403"/>
      <c r="R370" s="403"/>
      <c r="S370" s="403"/>
      <c r="T370" s="403"/>
      <c r="U370" s="403"/>
      <c r="V370" s="403"/>
      <c r="W370" s="403"/>
      <c r="X370" s="403"/>
      <c r="Y370" s="403"/>
      <c r="Z370" s="403"/>
      <c r="AA370" s="48"/>
      <c r="AB370" s="48"/>
      <c r="AC370" s="48"/>
    </row>
    <row r="371" spans="1:68" ht="16.5" hidden="1" customHeight="1" x14ac:dyDescent="0.25">
      <c r="A371" s="396" t="s">
        <v>479</v>
      </c>
      <c r="B371" s="397"/>
      <c r="C371" s="397"/>
      <c r="D371" s="397"/>
      <c r="E371" s="397"/>
      <c r="F371" s="397"/>
      <c r="G371" s="397"/>
      <c r="H371" s="397"/>
      <c r="I371" s="397"/>
      <c r="J371" s="397"/>
      <c r="K371" s="397"/>
      <c r="L371" s="397"/>
      <c r="M371" s="397"/>
      <c r="N371" s="397"/>
      <c r="O371" s="397"/>
      <c r="P371" s="397"/>
      <c r="Q371" s="397"/>
      <c r="R371" s="397"/>
      <c r="S371" s="397"/>
      <c r="T371" s="397"/>
      <c r="U371" s="397"/>
      <c r="V371" s="397"/>
      <c r="W371" s="397"/>
      <c r="X371" s="397"/>
      <c r="Y371" s="397"/>
      <c r="Z371" s="397"/>
      <c r="AA371" s="372"/>
      <c r="AB371" s="372"/>
      <c r="AC371" s="372"/>
    </row>
    <row r="372" spans="1:68" ht="14.25" hidden="1" customHeight="1" x14ac:dyDescent="0.25">
      <c r="A372" s="428" t="s">
        <v>109</v>
      </c>
      <c r="B372" s="397"/>
      <c r="C372" s="397"/>
      <c r="D372" s="397"/>
      <c r="E372" s="397"/>
      <c r="F372" s="397"/>
      <c r="G372" s="397"/>
      <c r="H372" s="397"/>
      <c r="I372" s="397"/>
      <c r="J372" s="397"/>
      <c r="K372" s="397"/>
      <c r="L372" s="397"/>
      <c r="M372" s="397"/>
      <c r="N372" s="397"/>
      <c r="O372" s="397"/>
      <c r="P372" s="397"/>
      <c r="Q372" s="397"/>
      <c r="R372" s="397"/>
      <c r="S372" s="397"/>
      <c r="T372" s="397"/>
      <c r="U372" s="397"/>
      <c r="V372" s="397"/>
      <c r="W372" s="397"/>
      <c r="X372" s="397"/>
      <c r="Y372" s="397"/>
      <c r="Z372" s="397"/>
      <c r="AA372" s="373"/>
      <c r="AB372" s="373"/>
      <c r="AC372" s="373"/>
    </row>
    <row r="373" spans="1:68" ht="27" customHeight="1" x14ac:dyDescent="0.25">
      <c r="A373" s="54" t="s">
        <v>480</v>
      </c>
      <c r="B373" s="54" t="s">
        <v>481</v>
      </c>
      <c r="C373" s="31">
        <v>4301011869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77">
        <v>150</v>
      </c>
      <c r="Y373" s="378">
        <f t="shared" ref="Y373:Y381" si="67">IFERROR(IF(X373="",0,CEILING((X373/$H373),1)*$H373),"")</f>
        <v>150</v>
      </c>
      <c r="Z373" s="36">
        <f>IFERROR(IF(Y373=0,"",ROUNDUP(Y373/H373,0)*0.02175),"")</f>
        <v>0.21749999999999997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154.80000000000001</v>
      </c>
      <c r="BN373" s="64">
        <f t="shared" ref="BN373:BN381" si="69">IFERROR(Y373*I373/H373,"0")</f>
        <v>154.80000000000001</v>
      </c>
      <c r="BO373" s="64">
        <f t="shared" ref="BO373:BO381" si="70">IFERROR(1/J373*(X373/H373),"0")</f>
        <v>0.20833333333333331</v>
      </c>
      <c r="BP373" s="64">
        <f t="shared" ref="BP373:BP381" si="71">IFERROR(1/J373*(Y373/H373),"0")</f>
        <v>0.20833333333333331</v>
      </c>
    </row>
    <row r="374" spans="1:68" ht="27" hidden="1" customHeight="1" x14ac:dyDescent="0.25">
      <c r="A374" s="54" t="s">
        <v>480</v>
      </c>
      <c r="B374" s="54" t="s">
        <v>482</v>
      </c>
      <c r="C374" s="31">
        <v>4301011946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136</v>
      </c>
      <c r="N374" s="33"/>
      <c r="O374" s="32">
        <v>60</v>
      </c>
      <c r="P374" s="5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4301011870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6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68</v>
      </c>
      <c r="X375" s="377">
        <v>150</v>
      </c>
      <c r="Y375" s="378">
        <f t="shared" si="67"/>
        <v>150</v>
      </c>
      <c r="Z375" s="36">
        <f>IFERROR(IF(Y375=0,"",ROUNDUP(Y375/H375,0)*0.02175),"")</f>
        <v>0.21749999999999997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154.80000000000001</v>
      </c>
      <c r="BN375" s="64">
        <f t="shared" si="69"/>
        <v>154.80000000000001</v>
      </c>
      <c r="BO375" s="64">
        <f t="shared" si="70"/>
        <v>0.20833333333333331</v>
      </c>
      <c r="BP375" s="64">
        <f t="shared" si="71"/>
        <v>0.20833333333333331</v>
      </c>
    </row>
    <row r="376" spans="1:68" ht="27" hidden="1" customHeight="1" x14ac:dyDescent="0.25">
      <c r="A376" s="54" t="s">
        <v>483</v>
      </c>
      <c r="B376" s="54" t="s">
        <v>485</v>
      </c>
      <c r="C376" s="31">
        <v>4301011947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2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68</v>
      </c>
      <c r="X378" s="377">
        <v>720</v>
      </c>
      <c r="Y378" s="378">
        <f t="shared" si="67"/>
        <v>720</v>
      </c>
      <c r="Z378" s="36">
        <f>IFERROR(IF(Y378=0,"",ROUNDUP(Y378/H378,0)*0.02175),"")</f>
        <v>1.044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743.04000000000008</v>
      </c>
      <c r="BN378" s="64">
        <f t="shared" si="69"/>
        <v>743.04000000000008</v>
      </c>
      <c r="BO378" s="64">
        <f t="shared" si="70"/>
        <v>1</v>
      </c>
      <c r="BP378" s="64">
        <f t="shared" si="71"/>
        <v>1</v>
      </c>
    </row>
    <row r="379" spans="1:68" ht="27" hidden="1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2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5"/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416"/>
      <c r="P382" s="383" t="s">
        <v>69</v>
      </c>
      <c r="Q382" s="384"/>
      <c r="R382" s="384"/>
      <c r="S382" s="384"/>
      <c r="T382" s="384"/>
      <c r="U382" s="384"/>
      <c r="V382" s="385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68</v>
      </c>
      <c r="Y382" s="379">
        <f>IFERROR(Y373/H373,"0")+IFERROR(Y374/H374,"0")+IFERROR(Y375/H375,"0")+IFERROR(Y376/H376,"0")+IFERROR(Y377/H377,"0")+IFERROR(Y378/H378,"0")+IFERROR(Y379/H379,"0")+IFERROR(Y380/H380,"0")+IFERROR(Y381/H381,"0")</f>
        <v>68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1.4790000000000001</v>
      </c>
      <c r="AA382" s="380"/>
      <c r="AB382" s="380"/>
      <c r="AC382" s="380"/>
    </row>
    <row r="383" spans="1:68" x14ac:dyDescent="0.2">
      <c r="A383" s="397"/>
      <c r="B383" s="397"/>
      <c r="C383" s="397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7"/>
      <c r="O383" s="416"/>
      <c r="P383" s="383" t="s">
        <v>69</v>
      </c>
      <c r="Q383" s="384"/>
      <c r="R383" s="384"/>
      <c r="S383" s="384"/>
      <c r="T383" s="384"/>
      <c r="U383" s="384"/>
      <c r="V383" s="385"/>
      <c r="W383" s="37" t="s">
        <v>68</v>
      </c>
      <c r="X383" s="379">
        <f>IFERROR(SUM(X373:X381),"0")</f>
        <v>1020</v>
      </c>
      <c r="Y383" s="379">
        <f>IFERROR(SUM(Y373:Y381),"0")</f>
        <v>1020</v>
      </c>
      <c r="Z383" s="37"/>
      <c r="AA383" s="380"/>
      <c r="AB383" s="380"/>
      <c r="AC383" s="380"/>
    </row>
    <row r="384" spans="1:68" ht="14.25" hidden="1" customHeight="1" x14ac:dyDescent="0.25">
      <c r="A384" s="428" t="s">
        <v>147</v>
      </c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397"/>
      <c r="O384" s="397"/>
      <c r="P384" s="397"/>
      <c r="Q384" s="397"/>
      <c r="R384" s="397"/>
      <c r="S384" s="397"/>
      <c r="T384" s="397"/>
      <c r="U384" s="397"/>
      <c r="V384" s="397"/>
      <c r="W384" s="397"/>
      <c r="X384" s="397"/>
      <c r="Y384" s="397"/>
      <c r="Z384" s="397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68</v>
      </c>
      <c r="X385" s="377">
        <v>1000</v>
      </c>
      <c r="Y385" s="378">
        <f>IFERROR(IF(X385="",0,CEILING((X385/$H385),1)*$H385),"")</f>
        <v>1005</v>
      </c>
      <c r="Z385" s="36">
        <f>IFERROR(IF(Y385=0,"",ROUNDUP(Y385/H385,0)*0.02175),"")</f>
        <v>1.4572499999999999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1032</v>
      </c>
      <c r="BN385" s="64">
        <f>IFERROR(Y385*I385/H385,"0")</f>
        <v>1037.1600000000001</v>
      </c>
      <c r="BO385" s="64">
        <f>IFERROR(1/J385*(X385/H385),"0")</f>
        <v>1.3888888888888888</v>
      </c>
      <c r="BP385" s="64">
        <f>IFERROR(1/J385*(Y385/H385),"0")</f>
        <v>1.3958333333333333</v>
      </c>
    </row>
    <row r="386" spans="1:68" ht="27" hidden="1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5"/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416"/>
      <c r="P387" s="383" t="s">
        <v>69</v>
      </c>
      <c r="Q387" s="384"/>
      <c r="R387" s="384"/>
      <c r="S387" s="384"/>
      <c r="T387" s="384"/>
      <c r="U387" s="384"/>
      <c r="V387" s="385"/>
      <c r="W387" s="37" t="s">
        <v>70</v>
      </c>
      <c r="X387" s="379">
        <f>IFERROR(X385/H385,"0")+IFERROR(X386/H386,"0")</f>
        <v>66.666666666666671</v>
      </c>
      <c r="Y387" s="379">
        <f>IFERROR(Y385/H385,"0")+IFERROR(Y386/H386,"0")</f>
        <v>67</v>
      </c>
      <c r="Z387" s="379">
        <f>IFERROR(IF(Z385="",0,Z385),"0")+IFERROR(IF(Z386="",0,Z386),"0")</f>
        <v>1.4572499999999999</v>
      </c>
      <c r="AA387" s="380"/>
      <c r="AB387" s="380"/>
      <c r="AC387" s="380"/>
    </row>
    <row r="388" spans="1:68" x14ac:dyDescent="0.2">
      <c r="A388" s="397"/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416"/>
      <c r="P388" s="383" t="s">
        <v>69</v>
      </c>
      <c r="Q388" s="384"/>
      <c r="R388" s="384"/>
      <c r="S388" s="384"/>
      <c r="T388" s="384"/>
      <c r="U388" s="384"/>
      <c r="V388" s="385"/>
      <c r="W388" s="37" t="s">
        <v>68</v>
      </c>
      <c r="X388" s="379">
        <f>IFERROR(SUM(X385:X386),"0")</f>
        <v>1000</v>
      </c>
      <c r="Y388" s="379">
        <f>IFERROR(SUM(Y385:Y386),"0")</f>
        <v>1005</v>
      </c>
      <c r="Z388" s="37"/>
      <c r="AA388" s="380"/>
      <c r="AB388" s="380"/>
      <c r="AC388" s="380"/>
    </row>
    <row r="389" spans="1:68" ht="14.25" hidden="1" customHeight="1" x14ac:dyDescent="0.25">
      <c r="A389" s="428" t="s">
        <v>71</v>
      </c>
      <c r="B389" s="397"/>
      <c r="C389" s="397"/>
      <c r="D389" s="397"/>
      <c r="E389" s="397"/>
      <c r="F389" s="397"/>
      <c r="G389" s="397"/>
      <c r="H389" s="397"/>
      <c r="I389" s="397"/>
      <c r="J389" s="397"/>
      <c r="K389" s="397"/>
      <c r="L389" s="397"/>
      <c r="M389" s="397"/>
      <c r="N389" s="397"/>
      <c r="O389" s="397"/>
      <c r="P389" s="397"/>
      <c r="Q389" s="397"/>
      <c r="R389" s="397"/>
      <c r="S389" s="397"/>
      <c r="T389" s="397"/>
      <c r="U389" s="397"/>
      <c r="V389" s="397"/>
      <c r="W389" s="397"/>
      <c r="X389" s="397"/>
      <c r="Y389" s="397"/>
      <c r="Z389" s="397"/>
      <c r="AA389" s="373"/>
      <c r="AB389" s="373"/>
      <c r="AC389" s="373"/>
    </row>
    <row r="390" spans="1:68" ht="27" hidden="1" customHeight="1" x14ac:dyDescent="0.25">
      <c r="A390" s="54" t="s">
        <v>499</v>
      </c>
      <c r="B390" s="54" t="s">
        <v>500</v>
      </c>
      <c r="C390" s="31">
        <v>4301051639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499</v>
      </c>
      <c r="B391" s="54" t="s">
        <v>501</v>
      </c>
      <c r="C391" s="31">
        <v>4301051560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40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15"/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416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97"/>
      <c r="B394" s="397"/>
      <c r="C394" s="397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397"/>
      <c r="O394" s="416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428" t="s">
        <v>168</v>
      </c>
      <c r="B395" s="397"/>
      <c r="C395" s="397"/>
      <c r="D395" s="397"/>
      <c r="E395" s="397"/>
      <c r="F395" s="397"/>
      <c r="G395" s="397"/>
      <c r="H395" s="397"/>
      <c r="I395" s="397"/>
      <c r="J395" s="397"/>
      <c r="K395" s="397"/>
      <c r="L395" s="397"/>
      <c r="M395" s="397"/>
      <c r="N395" s="397"/>
      <c r="O395" s="397"/>
      <c r="P395" s="397"/>
      <c r="Q395" s="397"/>
      <c r="R395" s="397"/>
      <c r="S395" s="397"/>
      <c r="T395" s="397"/>
      <c r="U395" s="397"/>
      <c r="V395" s="397"/>
      <c r="W395" s="397"/>
      <c r="X395" s="397"/>
      <c r="Y395" s="397"/>
      <c r="Z395" s="397"/>
      <c r="AA395" s="373"/>
      <c r="AB395" s="373"/>
      <c r="AC395" s="373"/>
    </row>
    <row r="396" spans="1:68" ht="16.5" hidden="1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15"/>
      <c r="B398" s="397"/>
      <c r="C398" s="397"/>
      <c r="D398" s="397"/>
      <c r="E398" s="397"/>
      <c r="F398" s="397"/>
      <c r="G398" s="397"/>
      <c r="H398" s="397"/>
      <c r="I398" s="397"/>
      <c r="J398" s="397"/>
      <c r="K398" s="397"/>
      <c r="L398" s="397"/>
      <c r="M398" s="397"/>
      <c r="N398" s="397"/>
      <c r="O398" s="416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97"/>
      <c r="B399" s="397"/>
      <c r="C399" s="397"/>
      <c r="D399" s="397"/>
      <c r="E399" s="397"/>
      <c r="F399" s="397"/>
      <c r="G399" s="397"/>
      <c r="H399" s="397"/>
      <c r="I399" s="397"/>
      <c r="J399" s="397"/>
      <c r="K399" s="397"/>
      <c r="L399" s="397"/>
      <c r="M399" s="397"/>
      <c r="N399" s="397"/>
      <c r="O399" s="416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6.5" hidden="1" customHeight="1" x14ac:dyDescent="0.25">
      <c r="A400" s="396" t="s">
        <v>507</v>
      </c>
      <c r="B400" s="397"/>
      <c r="C400" s="397"/>
      <c r="D400" s="397"/>
      <c r="E400" s="397"/>
      <c r="F400" s="397"/>
      <c r="G400" s="397"/>
      <c r="H400" s="397"/>
      <c r="I400" s="397"/>
      <c r="J400" s="397"/>
      <c r="K400" s="397"/>
      <c r="L400" s="397"/>
      <c r="M400" s="397"/>
      <c r="N400" s="397"/>
      <c r="O400" s="397"/>
      <c r="P400" s="397"/>
      <c r="Q400" s="397"/>
      <c r="R400" s="397"/>
      <c r="S400" s="397"/>
      <c r="T400" s="397"/>
      <c r="U400" s="397"/>
      <c r="V400" s="397"/>
      <c r="W400" s="397"/>
      <c r="X400" s="397"/>
      <c r="Y400" s="397"/>
      <c r="Z400" s="397"/>
      <c r="AA400" s="372"/>
      <c r="AB400" s="372"/>
      <c r="AC400" s="372"/>
    </row>
    <row r="401" spans="1:68" ht="14.25" hidden="1" customHeight="1" x14ac:dyDescent="0.25">
      <c r="A401" s="428" t="s">
        <v>109</v>
      </c>
      <c r="B401" s="397"/>
      <c r="C401" s="397"/>
      <c r="D401" s="397"/>
      <c r="E401" s="397"/>
      <c r="F401" s="397"/>
      <c r="G401" s="397"/>
      <c r="H401" s="397"/>
      <c r="I401" s="397"/>
      <c r="J401" s="397"/>
      <c r="K401" s="397"/>
      <c r="L401" s="397"/>
      <c r="M401" s="397"/>
      <c r="N401" s="397"/>
      <c r="O401" s="397"/>
      <c r="P401" s="397"/>
      <c r="Q401" s="397"/>
      <c r="R401" s="397"/>
      <c r="S401" s="397"/>
      <c r="T401" s="397"/>
      <c r="U401" s="397"/>
      <c r="V401" s="397"/>
      <c r="W401" s="397"/>
      <c r="X401" s="397"/>
      <c r="Y401" s="397"/>
      <c r="Z401" s="397"/>
      <c r="AA401" s="373"/>
      <c r="AB401" s="373"/>
      <c r="AC401" s="373"/>
    </row>
    <row r="402" spans="1:68" ht="27" hidden="1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4" t="s">
        <v>510</v>
      </c>
      <c r="Q402" s="387"/>
      <c r="R402" s="387"/>
      <c r="S402" s="387"/>
      <c r="T402" s="388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15"/>
      <c r="B406" s="397"/>
      <c r="C406" s="397"/>
      <c r="D406" s="397"/>
      <c r="E406" s="397"/>
      <c r="F406" s="397"/>
      <c r="G406" s="397"/>
      <c r="H406" s="397"/>
      <c r="I406" s="397"/>
      <c r="J406" s="397"/>
      <c r="K406" s="397"/>
      <c r="L406" s="397"/>
      <c r="M406" s="397"/>
      <c r="N406" s="397"/>
      <c r="O406" s="416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397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397"/>
      <c r="O407" s="416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428" t="s">
        <v>63</v>
      </c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397"/>
      <c r="O408" s="397"/>
      <c r="P408" s="397"/>
      <c r="Q408" s="397"/>
      <c r="R408" s="397"/>
      <c r="S408" s="397"/>
      <c r="T408" s="397"/>
      <c r="U408" s="397"/>
      <c r="V408" s="397"/>
      <c r="W408" s="397"/>
      <c r="X408" s="397"/>
      <c r="Y408" s="397"/>
      <c r="Z408" s="397"/>
      <c r="AA408" s="373"/>
      <c r="AB408" s="373"/>
      <c r="AC408" s="373"/>
    </row>
    <row r="409" spans="1:68" ht="27" hidden="1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15"/>
      <c r="B411" s="397"/>
      <c r="C411" s="397"/>
      <c r="D411" s="397"/>
      <c r="E411" s="397"/>
      <c r="F411" s="397"/>
      <c r="G411" s="397"/>
      <c r="H411" s="397"/>
      <c r="I411" s="397"/>
      <c r="J411" s="397"/>
      <c r="K411" s="397"/>
      <c r="L411" s="397"/>
      <c r="M411" s="397"/>
      <c r="N411" s="397"/>
      <c r="O411" s="416"/>
      <c r="P411" s="383" t="s">
        <v>69</v>
      </c>
      <c r="Q411" s="384"/>
      <c r="R411" s="384"/>
      <c r="S411" s="384"/>
      <c r="T411" s="384"/>
      <c r="U411" s="384"/>
      <c r="V411" s="385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hidden="1" x14ac:dyDescent="0.2">
      <c r="A412" s="397"/>
      <c r="B412" s="397"/>
      <c r="C412" s="397"/>
      <c r="D412" s="397"/>
      <c r="E412" s="397"/>
      <c r="F412" s="397"/>
      <c r="G412" s="397"/>
      <c r="H412" s="397"/>
      <c r="I412" s="397"/>
      <c r="J412" s="397"/>
      <c r="K412" s="397"/>
      <c r="L412" s="397"/>
      <c r="M412" s="397"/>
      <c r="N412" s="397"/>
      <c r="O412" s="416"/>
      <c r="P412" s="383" t="s">
        <v>69</v>
      </c>
      <c r="Q412" s="384"/>
      <c r="R412" s="384"/>
      <c r="S412" s="384"/>
      <c r="T412" s="384"/>
      <c r="U412" s="384"/>
      <c r="V412" s="385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hidden="1" customHeight="1" x14ac:dyDescent="0.25">
      <c r="A413" s="428" t="s">
        <v>71</v>
      </c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397"/>
      <c r="O413" s="397"/>
      <c r="P413" s="397"/>
      <c r="Q413" s="397"/>
      <c r="R413" s="397"/>
      <c r="S413" s="397"/>
      <c r="T413" s="397"/>
      <c r="U413" s="397"/>
      <c r="V413" s="397"/>
      <c r="W413" s="397"/>
      <c r="X413" s="397"/>
      <c r="Y413" s="397"/>
      <c r="Z413" s="397"/>
      <c r="AA413" s="373"/>
      <c r="AB413" s="373"/>
      <c r="AC413" s="373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77">
        <v>350</v>
      </c>
      <c r="Y414" s="378">
        <f>IFERROR(IF(X414="",0,CEILING((X414/$H414),1)*$H414),"")</f>
        <v>351</v>
      </c>
      <c r="Z414" s="36">
        <f>IFERROR(IF(Y414=0,"",ROUNDUP(Y414/H414,0)*0.02175),"")</f>
        <v>0.9787499999999999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375.30769230769232</v>
      </c>
      <c r="BN414" s="64">
        <f>IFERROR(Y414*I414/H414,"0")</f>
        <v>376.38000000000005</v>
      </c>
      <c r="BO414" s="64">
        <f>IFERROR(1/J414*(X414/H414),"0")</f>
        <v>0.80128205128205132</v>
      </c>
      <c r="BP414" s="64">
        <f>IFERROR(1/J414*(Y414/H414),"0")</f>
        <v>0.80357142857142849</v>
      </c>
    </row>
    <row r="415" spans="1:68" ht="27" hidden="1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5"/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416"/>
      <c r="P419" s="383" t="s">
        <v>69</v>
      </c>
      <c r="Q419" s="384"/>
      <c r="R419" s="384"/>
      <c r="S419" s="384"/>
      <c r="T419" s="384"/>
      <c r="U419" s="384"/>
      <c r="V419" s="385"/>
      <c r="W419" s="37" t="s">
        <v>70</v>
      </c>
      <c r="X419" s="379">
        <f>IFERROR(X414/H414,"0")+IFERROR(X415/H415,"0")+IFERROR(X416/H416,"0")+IFERROR(X417/H417,"0")+IFERROR(X418/H418,"0")</f>
        <v>44.871794871794876</v>
      </c>
      <c r="Y419" s="379">
        <f>IFERROR(Y414/H414,"0")+IFERROR(Y415/H415,"0")+IFERROR(Y416/H416,"0")+IFERROR(Y417/H417,"0")+IFERROR(Y418/H418,"0")</f>
        <v>45</v>
      </c>
      <c r="Z419" s="379">
        <f>IFERROR(IF(Z414="",0,Z414),"0")+IFERROR(IF(Z415="",0,Z415),"0")+IFERROR(IF(Z416="",0,Z416),"0")+IFERROR(IF(Z417="",0,Z417),"0")+IFERROR(IF(Z418="",0,Z418),"0")</f>
        <v>0.9787499999999999</v>
      </c>
      <c r="AA419" s="380"/>
      <c r="AB419" s="380"/>
      <c r="AC419" s="380"/>
    </row>
    <row r="420" spans="1:68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7"/>
      <c r="O420" s="416"/>
      <c r="P420" s="383" t="s">
        <v>69</v>
      </c>
      <c r="Q420" s="384"/>
      <c r="R420" s="384"/>
      <c r="S420" s="384"/>
      <c r="T420" s="384"/>
      <c r="U420" s="384"/>
      <c r="V420" s="385"/>
      <c r="W420" s="37" t="s">
        <v>68</v>
      </c>
      <c r="X420" s="379">
        <f>IFERROR(SUM(X414:X418),"0")</f>
        <v>350</v>
      </c>
      <c r="Y420" s="379">
        <f>IFERROR(SUM(Y414:Y418),"0")</f>
        <v>351</v>
      </c>
      <c r="Z420" s="37"/>
      <c r="AA420" s="380"/>
      <c r="AB420" s="380"/>
      <c r="AC420" s="380"/>
    </row>
    <row r="421" spans="1:68" ht="14.25" hidden="1" customHeight="1" x14ac:dyDescent="0.25">
      <c r="A421" s="428" t="s">
        <v>168</v>
      </c>
      <c r="B421" s="397"/>
      <c r="C421" s="397"/>
      <c r="D421" s="397"/>
      <c r="E421" s="397"/>
      <c r="F421" s="397"/>
      <c r="G421" s="397"/>
      <c r="H421" s="397"/>
      <c r="I421" s="397"/>
      <c r="J421" s="397"/>
      <c r="K421" s="397"/>
      <c r="L421" s="397"/>
      <c r="M421" s="397"/>
      <c r="N421" s="397"/>
      <c r="O421" s="397"/>
      <c r="P421" s="397"/>
      <c r="Q421" s="397"/>
      <c r="R421" s="397"/>
      <c r="S421" s="397"/>
      <c r="T421" s="397"/>
      <c r="U421" s="397"/>
      <c r="V421" s="397"/>
      <c r="W421" s="397"/>
      <c r="X421" s="397"/>
      <c r="Y421" s="397"/>
      <c r="Z421" s="397"/>
      <c r="AA421" s="373"/>
      <c r="AB421" s="373"/>
      <c r="AC421" s="373"/>
    </row>
    <row r="422" spans="1:68" ht="27" hidden="1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15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397"/>
      <c r="O423" s="416"/>
      <c r="P423" s="383" t="s">
        <v>69</v>
      </c>
      <c r="Q423" s="384"/>
      <c r="R423" s="384"/>
      <c r="S423" s="384"/>
      <c r="T423" s="384"/>
      <c r="U423" s="384"/>
      <c r="V423" s="385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hidden="1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397"/>
      <c r="O424" s="416"/>
      <c r="P424" s="383" t="s">
        <v>69</v>
      </c>
      <c r="Q424" s="384"/>
      <c r="R424" s="384"/>
      <c r="S424" s="384"/>
      <c r="T424" s="384"/>
      <c r="U424" s="384"/>
      <c r="V424" s="385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hidden="1" customHeight="1" x14ac:dyDescent="0.2">
      <c r="A425" s="402" t="s">
        <v>532</v>
      </c>
      <c r="B425" s="403"/>
      <c r="C425" s="403"/>
      <c r="D425" s="403"/>
      <c r="E425" s="403"/>
      <c r="F425" s="403"/>
      <c r="G425" s="403"/>
      <c r="H425" s="403"/>
      <c r="I425" s="403"/>
      <c r="J425" s="403"/>
      <c r="K425" s="403"/>
      <c r="L425" s="403"/>
      <c r="M425" s="403"/>
      <c r="N425" s="403"/>
      <c r="O425" s="403"/>
      <c r="P425" s="403"/>
      <c r="Q425" s="403"/>
      <c r="R425" s="403"/>
      <c r="S425" s="403"/>
      <c r="T425" s="403"/>
      <c r="U425" s="403"/>
      <c r="V425" s="403"/>
      <c r="W425" s="403"/>
      <c r="X425" s="403"/>
      <c r="Y425" s="403"/>
      <c r="Z425" s="403"/>
      <c r="AA425" s="48"/>
      <c r="AB425" s="48"/>
      <c r="AC425" s="48"/>
    </row>
    <row r="426" spans="1:68" ht="16.5" hidden="1" customHeight="1" x14ac:dyDescent="0.25">
      <c r="A426" s="396" t="s">
        <v>533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97"/>
      <c r="AA426" s="372"/>
      <c r="AB426" s="372"/>
      <c r="AC426" s="372"/>
    </row>
    <row r="427" spans="1:68" ht="14.25" hidden="1" customHeight="1" x14ac:dyDescent="0.25">
      <c r="A427" s="428" t="s">
        <v>109</v>
      </c>
      <c r="B427" s="397"/>
      <c r="C427" s="397"/>
      <c r="D427" s="397"/>
      <c r="E427" s="397"/>
      <c r="F427" s="397"/>
      <c r="G427" s="397"/>
      <c r="H427" s="397"/>
      <c r="I427" s="397"/>
      <c r="J427" s="397"/>
      <c r="K427" s="397"/>
      <c r="L427" s="397"/>
      <c r="M427" s="397"/>
      <c r="N427" s="397"/>
      <c r="O427" s="397"/>
      <c r="P427" s="397"/>
      <c r="Q427" s="397"/>
      <c r="R427" s="397"/>
      <c r="S427" s="397"/>
      <c r="T427" s="397"/>
      <c r="U427" s="397"/>
      <c r="V427" s="397"/>
      <c r="W427" s="397"/>
      <c r="X427" s="397"/>
      <c r="Y427" s="397"/>
      <c r="Z427" s="397"/>
      <c r="AA427" s="373"/>
      <c r="AB427" s="373"/>
      <c r="AC427" s="373"/>
    </row>
    <row r="428" spans="1:68" ht="27" hidden="1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15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397"/>
      <c r="O429" s="416"/>
      <c r="P429" s="383" t="s">
        <v>69</v>
      </c>
      <c r="Q429" s="384"/>
      <c r="R429" s="384"/>
      <c r="S429" s="384"/>
      <c r="T429" s="384"/>
      <c r="U429" s="384"/>
      <c r="V429" s="385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hidden="1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397"/>
      <c r="O430" s="416"/>
      <c r="P430" s="383" t="s">
        <v>69</v>
      </c>
      <c r="Q430" s="384"/>
      <c r="R430" s="384"/>
      <c r="S430" s="384"/>
      <c r="T430" s="384"/>
      <c r="U430" s="384"/>
      <c r="V430" s="385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hidden="1" customHeight="1" x14ac:dyDescent="0.25">
      <c r="A431" s="428" t="s">
        <v>63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97"/>
      <c r="AA431" s="373"/>
      <c r="AB431" s="373"/>
      <c r="AC431" s="373"/>
    </row>
    <row r="432" spans="1:68" ht="27" hidden="1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3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68</v>
      </c>
      <c r="X433" s="377">
        <v>25</v>
      </c>
      <c r="Y433" s="378">
        <f t="shared" si="72"/>
        <v>25.200000000000003</v>
      </c>
      <c r="Z433" s="36">
        <f>IFERROR(IF(Y433=0,"",ROUNDUP(Y433/H433,0)*0.00753),"")</f>
        <v>4.5179999999999998E-2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26.369047619047617</v>
      </c>
      <c r="BN433" s="64">
        <f t="shared" si="74"/>
        <v>26.580000000000002</v>
      </c>
      <c r="BO433" s="64">
        <f t="shared" si="75"/>
        <v>3.815628815628816E-2</v>
      </c>
      <c r="BP433" s="64">
        <f t="shared" si="76"/>
        <v>3.8461538461538464E-2</v>
      </c>
    </row>
    <row r="434" spans="1:68" ht="27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68</v>
      </c>
      <c r="X434" s="377">
        <v>30</v>
      </c>
      <c r="Y434" s="378">
        <f t="shared" si="72"/>
        <v>33.6</v>
      </c>
      <c r="Z434" s="36">
        <f>IFERROR(IF(Y434=0,"",ROUNDUP(Y434/H434,0)*0.00753),"")</f>
        <v>6.0240000000000002E-2</v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31.642857142857135</v>
      </c>
      <c r="BN434" s="64">
        <f t="shared" si="74"/>
        <v>35.44</v>
      </c>
      <c r="BO434" s="64">
        <f t="shared" si="75"/>
        <v>4.5787545787545784E-2</v>
      </c>
      <c r="BP434" s="64">
        <f t="shared" si="76"/>
        <v>5.128205128205128E-2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2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68</v>
      </c>
      <c r="X435" s="377">
        <v>120</v>
      </c>
      <c r="Y435" s="378">
        <f t="shared" si="72"/>
        <v>121.80000000000001</v>
      </c>
      <c r="Z435" s="36">
        <f>IFERROR(IF(Y435=0,"",ROUNDUP(Y435/H435,0)*0.00753),"")</f>
        <v>0.21837000000000001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126.57142857142854</v>
      </c>
      <c r="BN435" s="64">
        <f t="shared" si="74"/>
        <v>128.47</v>
      </c>
      <c r="BO435" s="64">
        <f t="shared" si="75"/>
        <v>0.18315018315018314</v>
      </c>
      <c r="BP435" s="64">
        <f t="shared" si="76"/>
        <v>0.1858974358974359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547</v>
      </c>
      <c r="B439" s="54" t="s">
        <v>548</v>
      </c>
      <c r="C439" s="31">
        <v>4301031178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7"/>
      <c r="R439" s="387"/>
      <c r="S439" s="387"/>
      <c r="T439" s="388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547</v>
      </c>
      <c r="B440" s="54" t="s">
        <v>549</v>
      </c>
      <c r="C440" s="31">
        <v>4301031330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7"/>
      <c r="R440" s="387"/>
      <c r="S440" s="387"/>
      <c r="T440" s="388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5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3" t="s">
        <v>556</v>
      </c>
      <c r="Q444" s="387"/>
      <c r="R444" s="387"/>
      <c r="S444" s="387"/>
      <c r="T444" s="388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5"/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416"/>
      <c r="P453" s="383" t="s">
        <v>69</v>
      </c>
      <c r="Q453" s="384"/>
      <c r="R453" s="384"/>
      <c r="S453" s="384"/>
      <c r="T453" s="384"/>
      <c r="U453" s="384"/>
      <c r="V453" s="385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41.666666666666664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43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0.32379000000000002</v>
      </c>
      <c r="AA453" s="380"/>
      <c r="AB453" s="380"/>
      <c r="AC453" s="380"/>
    </row>
    <row r="454" spans="1:68" x14ac:dyDescent="0.2">
      <c r="A454" s="397"/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416"/>
      <c r="P454" s="383" t="s">
        <v>69</v>
      </c>
      <c r="Q454" s="384"/>
      <c r="R454" s="384"/>
      <c r="S454" s="384"/>
      <c r="T454" s="384"/>
      <c r="U454" s="384"/>
      <c r="V454" s="385"/>
      <c r="W454" s="37" t="s">
        <v>68</v>
      </c>
      <c r="X454" s="379">
        <f>IFERROR(SUM(X432:X452),"0")</f>
        <v>175</v>
      </c>
      <c r="Y454" s="379">
        <f>IFERROR(SUM(Y432:Y452),"0")</f>
        <v>180.60000000000002</v>
      </c>
      <c r="Z454" s="37"/>
      <c r="AA454" s="380"/>
      <c r="AB454" s="380"/>
      <c r="AC454" s="380"/>
    </row>
    <row r="455" spans="1:68" ht="14.25" hidden="1" customHeight="1" x14ac:dyDescent="0.25">
      <c r="A455" s="428" t="s">
        <v>71</v>
      </c>
      <c r="B455" s="397"/>
      <c r="C455" s="397"/>
      <c r="D455" s="397"/>
      <c r="E455" s="397"/>
      <c r="F455" s="397"/>
      <c r="G455" s="397"/>
      <c r="H455" s="397"/>
      <c r="I455" s="397"/>
      <c r="J455" s="397"/>
      <c r="K455" s="397"/>
      <c r="L455" s="397"/>
      <c r="M455" s="397"/>
      <c r="N455" s="397"/>
      <c r="O455" s="397"/>
      <c r="P455" s="397"/>
      <c r="Q455" s="397"/>
      <c r="R455" s="397"/>
      <c r="S455" s="397"/>
      <c r="T455" s="397"/>
      <c r="U455" s="397"/>
      <c r="V455" s="397"/>
      <c r="W455" s="397"/>
      <c r="X455" s="397"/>
      <c r="Y455" s="397"/>
      <c r="Z455" s="397"/>
      <c r="AA455" s="373"/>
      <c r="AB455" s="373"/>
      <c r="AC455" s="373"/>
    </row>
    <row r="456" spans="1:68" ht="27" hidden="1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15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397"/>
      <c r="O458" s="416"/>
      <c r="P458" s="383" t="s">
        <v>69</v>
      </c>
      <c r="Q458" s="384"/>
      <c r="R458" s="384"/>
      <c r="S458" s="384"/>
      <c r="T458" s="384"/>
      <c r="U458" s="384"/>
      <c r="V458" s="385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hidden="1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397"/>
      <c r="O459" s="416"/>
      <c r="P459" s="383" t="s">
        <v>69</v>
      </c>
      <c r="Q459" s="384"/>
      <c r="R459" s="384"/>
      <c r="S459" s="384"/>
      <c r="T459" s="384"/>
      <c r="U459" s="384"/>
      <c r="V459" s="385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hidden="1" customHeight="1" x14ac:dyDescent="0.25">
      <c r="A460" s="428" t="s">
        <v>95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97"/>
      <c r="AA460" s="373"/>
      <c r="AB460" s="373"/>
      <c r="AC460" s="373"/>
    </row>
    <row r="461" spans="1:68" ht="27" hidden="1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15"/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7"/>
      <c r="O462" s="416"/>
      <c r="P462" s="383" t="s">
        <v>69</v>
      </c>
      <c r="Q462" s="384"/>
      <c r="R462" s="384"/>
      <c r="S462" s="384"/>
      <c r="T462" s="384"/>
      <c r="U462" s="384"/>
      <c r="V462" s="385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hidden="1" x14ac:dyDescent="0.2">
      <c r="A463" s="397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397"/>
      <c r="O463" s="416"/>
      <c r="P463" s="383" t="s">
        <v>69</v>
      </c>
      <c r="Q463" s="384"/>
      <c r="R463" s="384"/>
      <c r="S463" s="384"/>
      <c r="T463" s="384"/>
      <c r="U463" s="384"/>
      <c r="V463" s="385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hidden="1" customHeight="1" x14ac:dyDescent="0.25">
      <c r="A464" s="396" t="s">
        <v>578</v>
      </c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397"/>
      <c r="O464" s="397"/>
      <c r="P464" s="397"/>
      <c r="Q464" s="397"/>
      <c r="R464" s="397"/>
      <c r="S464" s="397"/>
      <c r="T464" s="397"/>
      <c r="U464" s="397"/>
      <c r="V464" s="397"/>
      <c r="W464" s="397"/>
      <c r="X464" s="397"/>
      <c r="Y464" s="397"/>
      <c r="Z464" s="397"/>
      <c r="AA464" s="372"/>
      <c r="AB464" s="372"/>
      <c r="AC464" s="372"/>
    </row>
    <row r="465" spans="1:68" ht="14.25" hidden="1" customHeight="1" x14ac:dyDescent="0.25">
      <c r="A465" s="428" t="s">
        <v>147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97"/>
      <c r="AA465" s="373"/>
      <c r="AB465" s="373"/>
      <c r="AC465" s="373"/>
    </row>
    <row r="466" spans="1:68" ht="27" hidden="1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15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7"/>
      <c r="O467" s="416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397"/>
      <c r="O468" s="416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hidden="1" customHeight="1" x14ac:dyDescent="0.25">
      <c r="A469" s="428" t="s">
        <v>63</v>
      </c>
      <c r="B469" s="397"/>
      <c r="C469" s="397"/>
      <c r="D469" s="397"/>
      <c r="E469" s="397"/>
      <c r="F469" s="397"/>
      <c r="G469" s="397"/>
      <c r="H469" s="397"/>
      <c r="I469" s="397"/>
      <c r="J469" s="397"/>
      <c r="K469" s="397"/>
      <c r="L469" s="397"/>
      <c r="M469" s="397"/>
      <c r="N469" s="397"/>
      <c r="O469" s="397"/>
      <c r="P469" s="397"/>
      <c r="Q469" s="397"/>
      <c r="R469" s="397"/>
      <c r="S469" s="397"/>
      <c r="T469" s="397"/>
      <c r="U469" s="397"/>
      <c r="V469" s="397"/>
      <c r="W469" s="397"/>
      <c r="X469" s="397"/>
      <c r="Y469" s="397"/>
      <c r="Z469" s="397"/>
      <c r="AA469" s="373"/>
      <c r="AB469" s="373"/>
      <c r="AC469" s="373"/>
    </row>
    <row r="470" spans="1:68" ht="27" hidden="1" customHeight="1" x14ac:dyDescent="0.25">
      <c r="A470" s="54" t="s">
        <v>581</v>
      </c>
      <c r="B470" s="54" t="s">
        <v>582</v>
      </c>
      <c r="C470" s="31">
        <v>4301031212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7"/>
      <c r="R470" s="387"/>
      <c r="S470" s="387"/>
      <c r="T470" s="388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581</v>
      </c>
      <c r="B471" s="54" t="s">
        <v>583</v>
      </c>
      <c r="C471" s="31">
        <v>4301031324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7"/>
      <c r="R471" s="387"/>
      <c r="S471" s="387"/>
      <c r="T471" s="388"/>
      <c r="U471" s="34"/>
      <c r="V471" s="34"/>
      <c r="W471" s="35" t="s">
        <v>68</v>
      </c>
      <c r="X471" s="377">
        <v>80</v>
      </c>
      <c r="Y471" s="378">
        <f t="shared" si="78"/>
        <v>84</v>
      </c>
      <c r="Z471" s="36">
        <f>IFERROR(IF(Y471=0,"",ROUNDUP(Y471/H471,0)*0.00753),"")</f>
        <v>0.15060000000000001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84.380952380952365</v>
      </c>
      <c r="BN471" s="64">
        <f t="shared" si="80"/>
        <v>88.6</v>
      </c>
      <c r="BO471" s="64">
        <f t="shared" si="81"/>
        <v>0.1221001221001221</v>
      </c>
      <c r="BP471" s="64">
        <f t="shared" si="82"/>
        <v>0.12820512820512819</v>
      </c>
    </row>
    <row r="472" spans="1:68" ht="27" hidden="1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588</v>
      </c>
      <c r="B474" s="54" t="s">
        <v>589</v>
      </c>
      <c r="C474" s="31">
        <v>4301031173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588</v>
      </c>
      <c r="B475" s="54" t="s">
        <v>590</v>
      </c>
      <c r="C475" s="31">
        <v>4301031327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5"/>
      <c r="B476" s="397"/>
      <c r="C476" s="397"/>
      <c r="D476" s="397"/>
      <c r="E476" s="397"/>
      <c r="F476" s="397"/>
      <c r="G476" s="397"/>
      <c r="H476" s="397"/>
      <c r="I476" s="397"/>
      <c r="J476" s="397"/>
      <c r="K476" s="397"/>
      <c r="L476" s="397"/>
      <c r="M476" s="397"/>
      <c r="N476" s="397"/>
      <c r="O476" s="416"/>
      <c r="P476" s="383" t="s">
        <v>69</v>
      </c>
      <c r="Q476" s="384"/>
      <c r="R476" s="384"/>
      <c r="S476" s="384"/>
      <c r="T476" s="384"/>
      <c r="U476" s="384"/>
      <c r="V476" s="385"/>
      <c r="W476" s="37" t="s">
        <v>70</v>
      </c>
      <c r="X476" s="379">
        <f>IFERROR(X470/H470,"0")+IFERROR(X471/H471,"0")+IFERROR(X472/H472,"0")+IFERROR(X473/H473,"0")+IFERROR(X474/H474,"0")+IFERROR(X475/H475,"0")</f>
        <v>19.047619047619047</v>
      </c>
      <c r="Y476" s="379">
        <f>IFERROR(Y470/H470,"0")+IFERROR(Y471/H471,"0")+IFERROR(Y472/H472,"0")+IFERROR(Y473/H473,"0")+IFERROR(Y474/H474,"0")+IFERROR(Y475/H475,"0")</f>
        <v>20</v>
      </c>
      <c r="Z476" s="379">
        <f>IFERROR(IF(Z470="",0,Z470),"0")+IFERROR(IF(Z471="",0,Z471),"0")+IFERROR(IF(Z472="",0,Z472),"0")+IFERROR(IF(Z473="",0,Z473),"0")+IFERROR(IF(Z474="",0,Z474),"0")+IFERROR(IF(Z475="",0,Z475),"0")</f>
        <v>0.15060000000000001</v>
      </c>
      <c r="AA476" s="380"/>
      <c r="AB476" s="380"/>
      <c r="AC476" s="380"/>
    </row>
    <row r="477" spans="1:68" x14ac:dyDescent="0.2">
      <c r="A477" s="397"/>
      <c r="B477" s="397"/>
      <c r="C477" s="397"/>
      <c r="D477" s="397"/>
      <c r="E477" s="397"/>
      <c r="F477" s="397"/>
      <c r="G477" s="397"/>
      <c r="H477" s="397"/>
      <c r="I477" s="397"/>
      <c r="J477" s="397"/>
      <c r="K477" s="397"/>
      <c r="L477" s="397"/>
      <c r="M477" s="397"/>
      <c r="N477" s="397"/>
      <c r="O477" s="416"/>
      <c r="P477" s="383" t="s">
        <v>69</v>
      </c>
      <c r="Q477" s="384"/>
      <c r="R477" s="384"/>
      <c r="S477" s="384"/>
      <c r="T477" s="384"/>
      <c r="U477" s="384"/>
      <c r="V477" s="385"/>
      <c r="W477" s="37" t="s">
        <v>68</v>
      </c>
      <c r="X477" s="379">
        <f>IFERROR(SUM(X470:X475),"0")</f>
        <v>80</v>
      </c>
      <c r="Y477" s="379">
        <f>IFERROR(SUM(Y470:Y475),"0")</f>
        <v>84</v>
      </c>
      <c r="Z477" s="37"/>
      <c r="AA477" s="380"/>
      <c r="AB477" s="380"/>
      <c r="AC477" s="380"/>
    </row>
    <row r="478" spans="1:68" ht="14.25" hidden="1" customHeight="1" x14ac:dyDescent="0.25">
      <c r="A478" s="428" t="s">
        <v>104</v>
      </c>
      <c r="B478" s="397"/>
      <c r="C478" s="397"/>
      <c r="D478" s="397"/>
      <c r="E478" s="397"/>
      <c r="F478" s="397"/>
      <c r="G478" s="397"/>
      <c r="H478" s="397"/>
      <c r="I478" s="397"/>
      <c r="J478" s="397"/>
      <c r="K478" s="397"/>
      <c r="L478" s="397"/>
      <c r="M478" s="397"/>
      <c r="N478" s="397"/>
      <c r="O478" s="397"/>
      <c r="P478" s="397"/>
      <c r="Q478" s="397"/>
      <c r="R478" s="397"/>
      <c r="S478" s="397"/>
      <c r="T478" s="397"/>
      <c r="U478" s="397"/>
      <c r="V478" s="397"/>
      <c r="W478" s="397"/>
      <c r="X478" s="397"/>
      <c r="Y478" s="397"/>
      <c r="Z478" s="397"/>
      <c r="AA478" s="373"/>
      <c r="AB478" s="373"/>
      <c r="AC478" s="373"/>
    </row>
    <row r="479" spans="1:68" ht="27" hidden="1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15"/>
      <c r="B480" s="397"/>
      <c r="C480" s="397"/>
      <c r="D480" s="397"/>
      <c r="E480" s="397"/>
      <c r="F480" s="397"/>
      <c r="G480" s="397"/>
      <c r="H480" s="397"/>
      <c r="I480" s="397"/>
      <c r="J480" s="397"/>
      <c r="K480" s="397"/>
      <c r="L480" s="397"/>
      <c r="M480" s="397"/>
      <c r="N480" s="397"/>
      <c r="O480" s="416"/>
      <c r="P480" s="383" t="s">
        <v>69</v>
      </c>
      <c r="Q480" s="384"/>
      <c r="R480" s="384"/>
      <c r="S480" s="384"/>
      <c r="T480" s="384"/>
      <c r="U480" s="384"/>
      <c r="V480" s="385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hidden="1" x14ac:dyDescent="0.2">
      <c r="A481" s="397"/>
      <c r="B481" s="397"/>
      <c r="C481" s="397"/>
      <c r="D481" s="397"/>
      <c r="E481" s="397"/>
      <c r="F481" s="397"/>
      <c r="G481" s="397"/>
      <c r="H481" s="397"/>
      <c r="I481" s="397"/>
      <c r="J481" s="397"/>
      <c r="K481" s="397"/>
      <c r="L481" s="397"/>
      <c r="M481" s="397"/>
      <c r="N481" s="397"/>
      <c r="O481" s="416"/>
      <c r="P481" s="383" t="s">
        <v>69</v>
      </c>
      <c r="Q481" s="384"/>
      <c r="R481" s="384"/>
      <c r="S481" s="384"/>
      <c r="T481" s="384"/>
      <c r="U481" s="384"/>
      <c r="V481" s="385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hidden="1" customHeight="1" x14ac:dyDescent="0.25">
      <c r="A482" s="396" t="s">
        <v>593</v>
      </c>
      <c r="B482" s="397"/>
      <c r="C482" s="397"/>
      <c r="D482" s="397"/>
      <c r="E482" s="397"/>
      <c r="F482" s="397"/>
      <c r="G482" s="397"/>
      <c r="H482" s="397"/>
      <c r="I482" s="397"/>
      <c r="J482" s="397"/>
      <c r="K482" s="397"/>
      <c r="L482" s="397"/>
      <c r="M482" s="397"/>
      <c r="N482" s="397"/>
      <c r="O482" s="397"/>
      <c r="P482" s="397"/>
      <c r="Q482" s="397"/>
      <c r="R482" s="397"/>
      <c r="S482" s="397"/>
      <c r="T482" s="397"/>
      <c r="U482" s="397"/>
      <c r="V482" s="397"/>
      <c r="W482" s="397"/>
      <c r="X482" s="397"/>
      <c r="Y482" s="397"/>
      <c r="Z482" s="397"/>
      <c r="AA482" s="372"/>
      <c r="AB482" s="372"/>
      <c r="AC482" s="372"/>
    </row>
    <row r="483" spans="1:68" ht="14.25" hidden="1" customHeight="1" x14ac:dyDescent="0.25">
      <c r="A483" s="428" t="s">
        <v>63</v>
      </c>
      <c r="B483" s="397"/>
      <c r="C483" s="397"/>
      <c r="D483" s="397"/>
      <c r="E483" s="397"/>
      <c r="F483" s="397"/>
      <c r="G483" s="397"/>
      <c r="H483" s="397"/>
      <c r="I483" s="397"/>
      <c r="J483" s="397"/>
      <c r="K483" s="397"/>
      <c r="L483" s="397"/>
      <c r="M483" s="397"/>
      <c r="N483" s="397"/>
      <c r="O483" s="397"/>
      <c r="P483" s="397"/>
      <c r="Q483" s="397"/>
      <c r="R483" s="397"/>
      <c r="S483" s="397"/>
      <c r="T483" s="397"/>
      <c r="U483" s="397"/>
      <c r="V483" s="397"/>
      <c r="W483" s="397"/>
      <c r="X483" s="397"/>
      <c r="Y483" s="397"/>
      <c r="Z483" s="397"/>
      <c r="AA483" s="373"/>
      <c r="AB483" s="373"/>
      <c r="AC483" s="373"/>
    </row>
    <row r="484" spans="1:68" ht="27" hidden="1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4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15"/>
      <c r="B487" s="397"/>
      <c r="C487" s="397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397"/>
      <c r="O487" s="416"/>
      <c r="P487" s="383" t="s">
        <v>69</v>
      </c>
      <c r="Q487" s="384"/>
      <c r="R487" s="384"/>
      <c r="S487" s="384"/>
      <c r="T487" s="384"/>
      <c r="U487" s="384"/>
      <c r="V487" s="385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hidden="1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7"/>
      <c r="O488" s="416"/>
      <c r="P488" s="383" t="s">
        <v>69</v>
      </c>
      <c r="Q488" s="384"/>
      <c r="R488" s="384"/>
      <c r="S488" s="384"/>
      <c r="T488" s="384"/>
      <c r="U488" s="384"/>
      <c r="V488" s="385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hidden="1" customHeight="1" x14ac:dyDescent="0.25">
      <c r="A489" s="396" t="s">
        <v>600</v>
      </c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397"/>
      <c r="O489" s="397"/>
      <c r="P489" s="397"/>
      <c r="Q489" s="397"/>
      <c r="R489" s="397"/>
      <c r="S489" s="397"/>
      <c r="T489" s="397"/>
      <c r="U489" s="397"/>
      <c r="V489" s="397"/>
      <c r="W489" s="397"/>
      <c r="X489" s="397"/>
      <c r="Y489" s="397"/>
      <c r="Z489" s="397"/>
      <c r="AA489" s="372"/>
      <c r="AB489" s="372"/>
      <c r="AC489" s="372"/>
    </row>
    <row r="490" spans="1:68" ht="14.25" hidden="1" customHeight="1" x14ac:dyDescent="0.25">
      <c r="A490" s="428" t="s">
        <v>63</v>
      </c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397"/>
      <c r="O490" s="397"/>
      <c r="P490" s="397"/>
      <c r="Q490" s="397"/>
      <c r="R490" s="397"/>
      <c r="S490" s="397"/>
      <c r="T490" s="397"/>
      <c r="U490" s="397"/>
      <c r="V490" s="397"/>
      <c r="W490" s="397"/>
      <c r="X490" s="397"/>
      <c r="Y490" s="397"/>
      <c r="Z490" s="397"/>
      <c r="AA490" s="373"/>
      <c r="AB490" s="373"/>
      <c r="AC490" s="373"/>
    </row>
    <row r="491" spans="1:68" ht="27" hidden="1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15"/>
      <c r="B492" s="397"/>
      <c r="C492" s="397"/>
      <c r="D492" s="397"/>
      <c r="E492" s="397"/>
      <c r="F492" s="397"/>
      <c r="G492" s="397"/>
      <c r="H492" s="397"/>
      <c r="I492" s="397"/>
      <c r="J492" s="397"/>
      <c r="K492" s="397"/>
      <c r="L492" s="397"/>
      <c r="M492" s="397"/>
      <c r="N492" s="397"/>
      <c r="O492" s="416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hidden="1" x14ac:dyDescent="0.2">
      <c r="A493" s="397"/>
      <c r="B493" s="397"/>
      <c r="C493" s="397"/>
      <c r="D493" s="397"/>
      <c r="E493" s="397"/>
      <c r="F493" s="397"/>
      <c r="G493" s="397"/>
      <c r="H493" s="397"/>
      <c r="I493" s="397"/>
      <c r="J493" s="397"/>
      <c r="K493" s="397"/>
      <c r="L493" s="397"/>
      <c r="M493" s="397"/>
      <c r="N493" s="397"/>
      <c r="O493" s="416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hidden="1" customHeight="1" x14ac:dyDescent="0.2">
      <c r="A494" s="402" t="s">
        <v>603</v>
      </c>
      <c r="B494" s="403"/>
      <c r="C494" s="403"/>
      <c r="D494" s="403"/>
      <c r="E494" s="403"/>
      <c r="F494" s="403"/>
      <c r="G494" s="403"/>
      <c r="H494" s="403"/>
      <c r="I494" s="403"/>
      <c r="J494" s="403"/>
      <c r="K494" s="403"/>
      <c r="L494" s="403"/>
      <c r="M494" s="403"/>
      <c r="N494" s="403"/>
      <c r="O494" s="403"/>
      <c r="P494" s="403"/>
      <c r="Q494" s="403"/>
      <c r="R494" s="403"/>
      <c r="S494" s="403"/>
      <c r="T494" s="403"/>
      <c r="U494" s="403"/>
      <c r="V494" s="403"/>
      <c r="W494" s="403"/>
      <c r="X494" s="403"/>
      <c r="Y494" s="403"/>
      <c r="Z494" s="403"/>
      <c r="AA494" s="48"/>
      <c r="AB494" s="48"/>
      <c r="AC494" s="48"/>
    </row>
    <row r="495" spans="1:68" ht="16.5" hidden="1" customHeight="1" x14ac:dyDescent="0.25">
      <c r="A495" s="396" t="s">
        <v>603</v>
      </c>
      <c r="B495" s="397"/>
      <c r="C495" s="397"/>
      <c r="D495" s="397"/>
      <c r="E495" s="397"/>
      <c r="F495" s="397"/>
      <c r="G495" s="397"/>
      <c r="H495" s="397"/>
      <c r="I495" s="397"/>
      <c r="J495" s="397"/>
      <c r="K495" s="397"/>
      <c r="L495" s="397"/>
      <c r="M495" s="397"/>
      <c r="N495" s="397"/>
      <c r="O495" s="397"/>
      <c r="P495" s="397"/>
      <c r="Q495" s="397"/>
      <c r="R495" s="397"/>
      <c r="S495" s="397"/>
      <c r="T495" s="397"/>
      <c r="U495" s="397"/>
      <c r="V495" s="397"/>
      <c r="W495" s="397"/>
      <c r="X495" s="397"/>
      <c r="Y495" s="397"/>
      <c r="Z495" s="397"/>
      <c r="AA495" s="372"/>
      <c r="AB495" s="372"/>
      <c r="AC495" s="372"/>
    </row>
    <row r="496" spans="1:68" ht="14.25" hidden="1" customHeight="1" x14ac:dyDescent="0.25">
      <c r="A496" s="428" t="s">
        <v>109</v>
      </c>
      <c r="B496" s="397"/>
      <c r="C496" s="397"/>
      <c r="D496" s="397"/>
      <c r="E496" s="397"/>
      <c r="F496" s="397"/>
      <c r="G496" s="397"/>
      <c r="H496" s="397"/>
      <c r="I496" s="397"/>
      <c r="J496" s="397"/>
      <c r="K496" s="397"/>
      <c r="L496" s="397"/>
      <c r="M496" s="397"/>
      <c r="N496" s="397"/>
      <c r="O496" s="397"/>
      <c r="P496" s="397"/>
      <c r="Q496" s="397"/>
      <c r="R496" s="397"/>
      <c r="S496" s="397"/>
      <c r="T496" s="397"/>
      <c r="U496" s="397"/>
      <c r="V496" s="397"/>
      <c r="W496" s="397"/>
      <c r="X496" s="397"/>
      <c r="Y496" s="397"/>
      <c r="Z496" s="397"/>
      <c r="AA496" s="373"/>
      <c r="AB496" s="373"/>
      <c r="AC496" s="373"/>
    </row>
    <row r="497" spans="1:68" ht="27" hidden="1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68</v>
      </c>
      <c r="X500" s="377">
        <v>100</v>
      </c>
      <c r="Y500" s="378">
        <f t="shared" si="83"/>
        <v>100.32000000000001</v>
      </c>
      <c r="Z500" s="36">
        <f t="shared" si="84"/>
        <v>0.22724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106.81818181818181</v>
      </c>
      <c r="BN500" s="64">
        <f t="shared" si="86"/>
        <v>107.16</v>
      </c>
      <c r="BO500" s="64">
        <f t="shared" si="87"/>
        <v>0.18210955710955709</v>
      </c>
      <c r="BP500" s="64">
        <f t="shared" si="88"/>
        <v>0.18269230769230771</v>
      </c>
    </row>
    <row r="501" spans="1:68" ht="16.5" hidden="1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68</v>
      </c>
      <c r="X502" s="377">
        <v>220</v>
      </c>
      <c r="Y502" s="378">
        <f t="shared" si="83"/>
        <v>221.76000000000002</v>
      </c>
      <c r="Z502" s="36">
        <f t="shared" si="84"/>
        <v>0.50231999999999999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234.99999999999997</v>
      </c>
      <c r="BN502" s="64">
        <f t="shared" si="86"/>
        <v>236.88</v>
      </c>
      <c r="BO502" s="64">
        <f t="shared" si="87"/>
        <v>0.40064102564102566</v>
      </c>
      <c r="BP502" s="64">
        <f t="shared" si="88"/>
        <v>0.40384615384615385</v>
      </c>
    </row>
    <row r="503" spans="1:68" ht="27" hidden="1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5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397"/>
      <c r="O505" s="416"/>
      <c r="P505" s="383" t="s">
        <v>69</v>
      </c>
      <c r="Q505" s="384"/>
      <c r="R505" s="384"/>
      <c r="S505" s="384"/>
      <c r="T505" s="384"/>
      <c r="U505" s="384"/>
      <c r="V505" s="385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60.606060606060602</v>
      </c>
      <c r="Y505" s="379">
        <f>IFERROR(Y497/H497,"0")+IFERROR(Y498/H498,"0")+IFERROR(Y499/H499,"0")+IFERROR(Y500/H500,"0")+IFERROR(Y501/H501,"0")+IFERROR(Y502/H502,"0")+IFERROR(Y503/H503,"0")+IFERROR(Y504/H504,"0")</f>
        <v>61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0.72955999999999999</v>
      </c>
      <c r="AA505" s="380"/>
      <c r="AB505" s="380"/>
      <c r="AC505" s="380"/>
    </row>
    <row r="506" spans="1:68" x14ac:dyDescent="0.2">
      <c r="A506" s="397"/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416"/>
      <c r="P506" s="383" t="s">
        <v>69</v>
      </c>
      <c r="Q506" s="384"/>
      <c r="R506" s="384"/>
      <c r="S506" s="384"/>
      <c r="T506" s="384"/>
      <c r="U506" s="384"/>
      <c r="V506" s="385"/>
      <c r="W506" s="37" t="s">
        <v>68</v>
      </c>
      <c r="X506" s="379">
        <f>IFERROR(SUM(X497:X504),"0")</f>
        <v>320</v>
      </c>
      <c r="Y506" s="379">
        <f>IFERROR(SUM(Y497:Y504),"0")</f>
        <v>322.08000000000004</v>
      </c>
      <c r="Z506" s="37"/>
      <c r="AA506" s="380"/>
      <c r="AB506" s="380"/>
      <c r="AC506" s="380"/>
    </row>
    <row r="507" spans="1:68" ht="14.25" hidden="1" customHeight="1" x14ac:dyDescent="0.25">
      <c r="A507" s="428" t="s">
        <v>147</v>
      </c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397"/>
      <c r="O507" s="397"/>
      <c r="P507" s="397"/>
      <c r="Q507" s="397"/>
      <c r="R507" s="397"/>
      <c r="S507" s="397"/>
      <c r="T507" s="397"/>
      <c r="U507" s="397"/>
      <c r="V507" s="397"/>
      <c r="W507" s="397"/>
      <c r="X507" s="397"/>
      <c r="Y507" s="397"/>
      <c r="Z507" s="397"/>
      <c r="AA507" s="373"/>
      <c r="AB507" s="373"/>
      <c r="AC507" s="373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68</v>
      </c>
      <c r="X508" s="377">
        <v>250</v>
      </c>
      <c r="Y508" s="378">
        <f>IFERROR(IF(X508="",0,CEILING((X508/$H508),1)*$H508),"")</f>
        <v>253.44</v>
      </c>
      <c r="Z508" s="36">
        <f>IFERROR(IF(Y508=0,"",ROUNDUP(Y508/H508,0)*0.01196),"")</f>
        <v>0.57408000000000003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267.04545454545456</v>
      </c>
      <c r="BN508" s="64">
        <f>IFERROR(Y508*I508/H508,"0")</f>
        <v>270.71999999999997</v>
      </c>
      <c r="BO508" s="64">
        <f>IFERROR(1/J508*(X508/H508),"0")</f>
        <v>0.45527389277389274</v>
      </c>
      <c r="BP508" s="64">
        <f>IFERROR(1/J508*(Y508/H508),"0")</f>
        <v>0.46153846153846156</v>
      </c>
    </row>
    <row r="509" spans="1:68" ht="16.5" hidden="1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5"/>
      <c r="B510" s="397"/>
      <c r="C510" s="397"/>
      <c r="D510" s="397"/>
      <c r="E510" s="397"/>
      <c r="F510" s="397"/>
      <c r="G510" s="397"/>
      <c r="H510" s="397"/>
      <c r="I510" s="397"/>
      <c r="J510" s="397"/>
      <c r="K510" s="397"/>
      <c r="L510" s="397"/>
      <c r="M510" s="397"/>
      <c r="N510" s="397"/>
      <c r="O510" s="416"/>
      <c r="P510" s="383" t="s">
        <v>69</v>
      </c>
      <c r="Q510" s="384"/>
      <c r="R510" s="384"/>
      <c r="S510" s="384"/>
      <c r="T510" s="384"/>
      <c r="U510" s="384"/>
      <c r="V510" s="385"/>
      <c r="W510" s="37" t="s">
        <v>70</v>
      </c>
      <c r="X510" s="379">
        <f>IFERROR(X508/H508,"0")+IFERROR(X509/H509,"0")</f>
        <v>47.348484848484844</v>
      </c>
      <c r="Y510" s="379">
        <f>IFERROR(Y508/H508,"0")+IFERROR(Y509/H509,"0")</f>
        <v>48</v>
      </c>
      <c r="Z510" s="379">
        <f>IFERROR(IF(Z508="",0,Z508),"0")+IFERROR(IF(Z509="",0,Z509),"0")</f>
        <v>0.57408000000000003</v>
      </c>
      <c r="AA510" s="380"/>
      <c r="AB510" s="380"/>
      <c r="AC510" s="380"/>
    </row>
    <row r="511" spans="1:68" x14ac:dyDescent="0.2">
      <c r="A511" s="397"/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416"/>
      <c r="P511" s="383" t="s">
        <v>69</v>
      </c>
      <c r="Q511" s="384"/>
      <c r="R511" s="384"/>
      <c r="S511" s="384"/>
      <c r="T511" s="384"/>
      <c r="U511" s="384"/>
      <c r="V511" s="385"/>
      <c r="W511" s="37" t="s">
        <v>68</v>
      </c>
      <c r="X511" s="379">
        <f>IFERROR(SUM(X508:X509),"0")</f>
        <v>250</v>
      </c>
      <c r="Y511" s="379">
        <f>IFERROR(SUM(Y508:Y509),"0")</f>
        <v>253.44</v>
      </c>
      <c r="Z511" s="37"/>
      <c r="AA511" s="380"/>
      <c r="AB511" s="380"/>
      <c r="AC511" s="380"/>
    </row>
    <row r="512" spans="1:68" ht="14.25" hidden="1" customHeight="1" x14ac:dyDescent="0.25">
      <c r="A512" s="428" t="s">
        <v>63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97"/>
      <c r="AA512" s="373"/>
      <c r="AB512" s="373"/>
      <c r="AC512" s="373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77">
        <v>150</v>
      </c>
      <c r="Y513" s="378">
        <f t="shared" ref="Y513:Y518" si="89">IFERROR(IF(X513="",0,CEILING((X513/$H513),1)*$H513),"")</f>
        <v>153.12</v>
      </c>
      <c r="Z513" s="36">
        <f>IFERROR(IF(Y513=0,"",ROUNDUP(Y513/H513,0)*0.01196),"")</f>
        <v>0.34683999999999998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160.22727272727272</v>
      </c>
      <c r="BN513" s="64">
        <f t="shared" ref="BN513:BN518" si="91">IFERROR(Y513*I513/H513,"0")</f>
        <v>163.56</v>
      </c>
      <c r="BO513" s="64">
        <f t="shared" ref="BO513:BO518" si="92">IFERROR(1/J513*(X513/H513),"0")</f>
        <v>0.27316433566433568</v>
      </c>
      <c r="BP513" s="64">
        <f t="shared" ref="BP513:BP518" si="93">IFERROR(1/J513*(Y513/H513),"0")</f>
        <v>0.27884615384615385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77">
        <v>90</v>
      </c>
      <c r="Y514" s="378">
        <f t="shared" si="89"/>
        <v>95.04</v>
      </c>
      <c r="Z514" s="36">
        <f>IFERROR(IF(Y514=0,"",ROUNDUP(Y514/H514,0)*0.01196),"")</f>
        <v>0.21528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96.136363636363626</v>
      </c>
      <c r="BN514" s="64">
        <f t="shared" si="91"/>
        <v>101.52000000000001</v>
      </c>
      <c r="BO514" s="64">
        <f t="shared" si="92"/>
        <v>0.16389860139860138</v>
      </c>
      <c r="BP514" s="64">
        <f t="shared" si="93"/>
        <v>0.17307692307692307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77">
        <v>70</v>
      </c>
      <c r="Y515" s="378">
        <f t="shared" si="89"/>
        <v>73.92</v>
      </c>
      <c r="Z515" s="36">
        <f>IFERROR(IF(Y515=0,"",ROUNDUP(Y515/H515,0)*0.01196),"")</f>
        <v>0.16744000000000001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74.772727272727266</v>
      </c>
      <c r="BN515" s="64">
        <f t="shared" si="91"/>
        <v>78.959999999999994</v>
      </c>
      <c r="BO515" s="64">
        <f t="shared" si="92"/>
        <v>0.12747668997668998</v>
      </c>
      <c r="BP515" s="64">
        <f t="shared" si="93"/>
        <v>0.13461538461538464</v>
      </c>
    </row>
    <row r="516" spans="1:68" ht="27" hidden="1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5"/>
      <c r="B519" s="397"/>
      <c r="C519" s="397"/>
      <c r="D519" s="397"/>
      <c r="E519" s="397"/>
      <c r="F519" s="397"/>
      <c r="G519" s="397"/>
      <c r="H519" s="397"/>
      <c r="I519" s="397"/>
      <c r="J519" s="397"/>
      <c r="K519" s="397"/>
      <c r="L519" s="397"/>
      <c r="M519" s="397"/>
      <c r="N519" s="397"/>
      <c r="O519" s="416"/>
      <c r="P519" s="383" t="s">
        <v>69</v>
      </c>
      <c r="Q519" s="384"/>
      <c r="R519" s="384"/>
      <c r="S519" s="384"/>
      <c r="T519" s="384"/>
      <c r="U519" s="384"/>
      <c r="V519" s="385"/>
      <c r="W519" s="37" t="s">
        <v>70</v>
      </c>
      <c r="X519" s="379">
        <f>IFERROR(X513/H513,"0")+IFERROR(X514/H514,"0")+IFERROR(X515/H515,"0")+IFERROR(X516/H516,"0")+IFERROR(X517/H517,"0")+IFERROR(X518/H518,"0")</f>
        <v>58.712121212121211</v>
      </c>
      <c r="Y519" s="379">
        <f>IFERROR(Y513/H513,"0")+IFERROR(Y514/H514,"0")+IFERROR(Y515/H515,"0")+IFERROR(Y516/H516,"0")+IFERROR(Y517/H517,"0")+IFERROR(Y518/H518,"0")</f>
        <v>61</v>
      </c>
      <c r="Z519" s="379">
        <f>IFERROR(IF(Z513="",0,Z513),"0")+IFERROR(IF(Z514="",0,Z514),"0")+IFERROR(IF(Z515="",0,Z515),"0")+IFERROR(IF(Z516="",0,Z516),"0")+IFERROR(IF(Z517="",0,Z517),"0")+IFERROR(IF(Z518="",0,Z518),"0")</f>
        <v>0.72955999999999999</v>
      </c>
      <c r="AA519" s="380"/>
      <c r="AB519" s="380"/>
      <c r="AC519" s="380"/>
    </row>
    <row r="520" spans="1:68" x14ac:dyDescent="0.2">
      <c r="A520" s="397"/>
      <c r="B520" s="397"/>
      <c r="C520" s="397"/>
      <c r="D520" s="397"/>
      <c r="E520" s="397"/>
      <c r="F520" s="397"/>
      <c r="G520" s="397"/>
      <c r="H520" s="397"/>
      <c r="I520" s="397"/>
      <c r="J520" s="397"/>
      <c r="K520" s="397"/>
      <c r="L520" s="397"/>
      <c r="M520" s="397"/>
      <c r="N520" s="397"/>
      <c r="O520" s="416"/>
      <c r="P520" s="383" t="s">
        <v>69</v>
      </c>
      <c r="Q520" s="384"/>
      <c r="R520" s="384"/>
      <c r="S520" s="384"/>
      <c r="T520" s="384"/>
      <c r="U520" s="384"/>
      <c r="V520" s="385"/>
      <c r="W520" s="37" t="s">
        <v>68</v>
      </c>
      <c r="X520" s="379">
        <f>IFERROR(SUM(X513:X518),"0")</f>
        <v>310</v>
      </c>
      <c r="Y520" s="379">
        <f>IFERROR(SUM(Y513:Y518),"0")</f>
        <v>322.08000000000004</v>
      </c>
      <c r="Z520" s="37"/>
      <c r="AA520" s="380"/>
      <c r="AB520" s="380"/>
      <c r="AC520" s="380"/>
    </row>
    <row r="521" spans="1:68" ht="14.25" hidden="1" customHeight="1" x14ac:dyDescent="0.25">
      <c r="A521" s="428" t="s">
        <v>71</v>
      </c>
      <c r="B521" s="397"/>
      <c r="C521" s="397"/>
      <c r="D521" s="397"/>
      <c r="E521" s="397"/>
      <c r="F521" s="397"/>
      <c r="G521" s="397"/>
      <c r="H521" s="397"/>
      <c r="I521" s="397"/>
      <c r="J521" s="397"/>
      <c r="K521" s="397"/>
      <c r="L521" s="397"/>
      <c r="M521" s="397"/>
      <c r="N521" s="397"/>
      <c r="O521" s="397"/>
      <c r="P521" s="397"/>
      <c r="Q521" s="397"/>
      <c r="R521" s="397"/>
      <c r="S521" s="397"/>
      <c r="T521" s="397"/>
      <c r="U521" s="397"/>
      <c r="V521" s="397"/>
      <c r="W521" s="397"/>
      <c r="X521" s="397"/>
      <c r="Y521" s="397"/>
      <c r="Z521" s="397"/>
      <c r="AA521" s="373"/>
      <c r="AB521" s="373"/>
      <c r="AC521" s="373"/>
    </row>
    <row r="522" spans="1:68" ht="16.5" hidden="1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15"/>
      <c r="B525" s="397"/>
      <c r="C525" s="397"/>
      <c r="D525" s="397"/>
      <c r="E525" s="397"/>
      <c r="F525" s="397"/>
      <c r="G525" s="397"/>
      <c r="H525" s="397"/>
      <c r="I525" s="397"/>
      <c r="J525" s="397"/>
      <c r="K525" s="397"/>
      <c r="L525" s="397"/>
      <c r="M525" s="397"/>
      <c r="N525" s="397"/>
      <c r="O525" s="416"/>
      <c r="P525" s="383" t="s">
        <v>69</v>
      </c>
      <c r="Q525" s="384"/>
      <c r="R525" s="384"/>
      <c r="S525" s="384"/>
      <c r="T525" s="384"/>
      <c r="U525" s="384"/>
      <c r="V525" s="385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hidden="1" x14ac:dyDescent="0.2">
      <c r="A526" s="397"/>
      <c r="B526" s="397"/>
      <c r="C526" s="397"/>
      <c r="D526" s="397"/>
      <c r="E526" s="397"/>
      <c r="F526" s="397"/>
      <c r="G526" s="397"/>
      <c r="H526" s="397"/>
      <c r="I526" s="397"/>
      <c r="J526" s="397"/>
      <c r="K526" s="397"/>
      <c r="L526" s="397"/>
      <c r="M526" s="397"/>
      <c r="N526" s="397"/>
      <c r="O526" s="416"/>
      <c r="P526" s="383" t="s">
        <v>69</v>
      </c>
      <c r="Q526" s="384"/>
      <c r="R526" s="384"/>
      <c r="S526" s="384"/>
      <c r="T526" s="384"/>
      <c r="U526" s="384"/>
      <c r="V526" s="385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hidden="1" customHeight="1" x14ac:dyDescent="0.25">
      <c r="A527" s="428" t="s">
        <v>168</v>
      </c>
      <c r="B527" s="397"/>
      <c r="C527" s="397"/>
      <c r="D527" s="397"/>
      <c r="E527" s="397"/>
      <c r="F527" s="397"/>
      <c r="G527" s="397"/>
      <c r="H527" s="397"/>
      <c r="I527" s="397"/>
      <c r="J527" s="397"/>
      <c r="K527" s="397"/>
      <c r="L527" s="397"/>
      <c r="M527" s="397"/>
      <c r="N527" s="397"/>
      <c r="O527" s="397"/>
      <c r="P527" s="397"/>
      <c r="Q527" s="397"/>
      <c r="R527" s="397"/>
      <c r="S527" s="397"/>
      <c r="T527" s="397"/>
      <c r="U527" s="397"/>
      <c r="V527" s="397"/>
      <c r="W527" s="397"/>
      <c r="X527" s="397"/>
      <c r="Y527" s="397"/>
      <c r="Z527" s="397"/>
      <c r="AA527" s="373"/>
      <c r="AB527" s="373"/>
      <c r="AC527" s="373"/>
    </row>
    <row r="528" spans="1:68" ht="16.5" hidden="1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15"/>
      <c r="B529" s="397"/>
      <c r="C529" s="397"/>
      <c r="D529" s="397"/>
      <c r="E529" s="397"/>
      <c r="F529" s="397"/>
      <c r="G529" s="397"/>
      <c r="H529" s="397"/>
      <c r="I529" s="397"/>
      <c r="J529" s="397"/>
      <c r="K529" s="397"/>
      <c r="L529" s="397"/>
      <c r="M529" s="397"/>
      <c r="N529" s="397"/>
      <c r="O529" s="416"/>
      <c r="P529" s="383" t="s">
        <v>69</v>
      </c>
      <c r="Q529" s="384"/>
      <c r="R529" s="384"/>
      <c r="S529" s="384"/>
      <c r="T529" s="384"/>
      <c r="U529" s="384"/>
      <c r="V529" s="385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hidden="1" x14ac:dyDescent="0.2">
      <c r="A530" s="397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397"/>
      <c r="O530" s="416"/>
      <c r="P530" s="383" t="s">
        <v>69</v>
      </c>
      <c r="Q530" s="384"/>
      <c r="R530" s="384"/>
      <c r="S530" s="384"/>
      <c r="T530" s="384"/>
      <c r="U530" s="384"/>
      <c r="V530" s="385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hidden="1" customHeight="1" x14ac:dyDescent="0.2">
      <c r="A531" s="402" t="s">
        <v>644</v>
      </c>
      <c r="B531" s="403"/>
      <c r="C531" s="403"/>
      <c r="D531" s="403"/>
      <c r="E531" s="403"/>
      <c r="F531" s="403"/>
      <c r="G531" s="403"/>
      <c r="H531" s="403"/>
      <c r="I531" s="403"/>
      <c r="J531" s="403"/>
      <c r="K531" s="403"/>
      <c r="L531" s="403"/>
      <c r="M531" s="403"/>
      <c r="N531" s="403"/>
      <c r="O531" s="403"/>
      <c r="P531" s="403"/>
      <c r="Q531" s="403"/>
      <c r="R531" s="403"/>
      <c r="S531" s="403"/>
      <c r="T531" s="403"/>
      <c r="U531" s="403"/>
      <c r="V531" s="403"/>
      <c r="W531" s="403"/>
      <c r="X531" s="403"/>
      <c r="Y531" s="403"/>
      <c r="Z531" s="403"/>
      <c r="AA531" s="48"/>
      <c r="AB531" s="48"/>
      <c r="AC531" s="48"/>
    </row>
    <row r="532" spans="1:68" ht="16.5" hidden="1" customHeight="1" x14ac:dyDescent="0.25">
      <c r="A532" s="396" t="s">
        <v>644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97"/>
      <c r="AA532" s="372"/>
      <c r="AB532" s="372"/>
      <c r="AC532" s="372"/>
    </row>
    <row r="533" spans="1:68" ht="14.25" hidden="1" customHeight="1" x14ac:dyDescent="0.25">
      <c r="A533" s="428" t="s">
        <v>109</v>
      </c>
      <c r="B533" s="397"/>
      <c r="C533" s="397"/>
      <c r="D533" s="397"/>
      <c r="E533" s="397"/>
      <c r="F533" s="397"/>
      <c r="G533" s="397"/>
      <c r="H533" s="397"/>
      <c r="I533" s="397"/>
      <c r="J533" s="397"/>
      <c r="K533" s="397"/>
      <c r="L533" s="397"/>
      <c r="M533" s="397"/>
      <c r="N533" s="397"/>
      <c r="O533" s="397"/>
      <c r="P533" s="397"/>
      <c r="Q533" s="397"/>
      <c r="R533" s="397"/>
      <c r="S533" s="397"/>
      <c r="T533" s="397"/>
      <c r="U533" s="397"/>
      <c r="V533" s="397"/>
      <c r="W533" s="397"/>
      <c r="X533" s="397"/>
      <c r="Y533" s="397"/>
      <c r="Z533" s="397"/>
      <c r="AA533" s="373"/>
      <c r="AB533" s="373"/>
      <c r="AC533" s="373"/>
    </row>
    <row r="534" spans="1:68" ht="27" hidden="1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0" t="s">
        <v>647</v>
      </c>
      <c r="Q534" s="387"/>
      <c r="R534" s="387"/>
      <c r="S534" s="387"/>
      <c r="T534" s="388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17" t="s">
        <v>650</v>
      </c>
      <c r="Q535" s="387"/>
      <c r="R535" s="387"/>
      <c r="S535" s="387"/>
      <c r="T535" s="388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00" t="s">
        <v>653</v>
      </c>
      <c r="Q536" s="387"/>
      <c r="R536" s="387"/>
      <c r="S536" s="387"/>
      <c r="T536" s="388"/>
      <c r="U536" s="34"/>
      <c r="V536" s="34"/>
      <c r="W536" s="35" t="s">
        <v>68</v>
      </c>
      <c r="X536" s="377">
        <v>100</v>
      </c>
      <c r="Y536" s="378">
        <f t="shared" si="94"/>
        <v>108</v>
      </c>
      <c r="Z536" s="36">
        <f>IFERROR(IF(Y536=0,"",ROUNDUP(Y536/H536,0)*0.02175),"")</f>
        <v>0.19574999999999998</v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104</v>
      </c>
      <c r="BN536" s="64">
        <f t="shared" si="96"/>
        <v>112.32000000000001</v>
      </c>
      <c r="BO536" s="64">
        <f t="shared" si="97"/>
        <v>0.14880952380952381</v>
      </c>
      <c r="BP536" s="64">
        <f t="shared" si="98"/>
        <v>0.1607142857142857</v>
      </c>
    </row>
    <row r="537" spans="1:68" ht="27" hidden="1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53" t="s">
        <v>656</v>
      </c>
      <c r="Q537" s="387"/>
      <c r="R537" s="387"/>
      <c r="S537" s="387"/>
      <c r="T537" s="388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5" t="s">
        <v>659</v>
      </c>
      <c r="Q538" s="387"/>
      <c r="R538" s="387"/>
      <c r="S538" s="387"/>
      <c r="T538" s="388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1" t="s">
        <v>662</v>
      </c>
      <c r="Q539" s="387"/>
      <c r="R539" s="387"/>
      <c r="S539" s="387"/>
      <c r="T539" s="388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6" t="s">
        <v>665</v>
      </c>
      <c r="Q540" s="387"/>
      <c r="R540" s="387"/>
      <c r="S540" s="387"/>
      <c r="T540" s="388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5"/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416"/>
      <c r="P541" s="383" t="s">
        <v>69</v>
      </c>
      <c r="Q541" s="384"/>
      <c r="R541" s="384"/>
      <c r="S541" s="384"/>
      <c r="T541" s="384"/>
      <c r="U541" s="384"/>
      <c r="V541" s="385"/>
      <c r="W541" s="37" t="s">
        <v>70</v>
      </c>
      <c r="X541" s="379">
        <f>IFERROR(X534/H534,"0")+IFERROR(X535/H535,"0")+IFERROR(X536/H536,"0")+IFERROR(X537/H537,"0")+IFERROR(X538/H538,"0")+IFERROR(X539/H539,"0")+IFERROR(X540/H540,"0")</f>
        <v>8.3333333333333339</v>
      </c>
      <c r="Y541" s="379">
        <f>IFERROR(Y534/H534,"0")+IFERROR(Y535/H535,"0")+IFERROR(Y536/H536,"0")+IFERROR(Y537/H537,"0")+IFERROR(Y538/H538,"0")+IFERROR(Y539/H539,"0")+IFERROR(Y540/H540,"0")</f>
        <v>9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0.19574999999999998</v>
      </c>
      <c r="AA541" s="380"/>
      <c r="AB541" s="380"/>
      <c r="AC541" s="380"/>
    </row>
    <row r="542" spans="1:68" x14ac:dyDescent="0.2">
      <c r="A542" s="397"/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397"/>
      <c r="O542" s="416"/>
      <c r="P542" s="383" t="s">
        <v>69</v>
      </c>
      <c r="Q542" s="384"/>
      <c r="R542" s="384"/>
      <c r="S542" s="384"/>
      <c r="T542" s="384"/>
      <c r="U542" s="384"/>
      <c r="V542" s="385"/>
      <c r="W542" s="37" t="s">
        <v>68</v>
      </c>
      <c r="X542" s="379">
        <f>IFERROR(SUM(X534:X540),"0")</f>
        <v>100</v>
      </c>
      <c r="Y542" s="379">
        <f>IFERROR(SUM(Y534:Y540),"0")</f>
        <v>108</v>
      </c>
      <c r="Z542" s="37"/>
      <c r="AA542" s="380"/>
      <c r="AB542" s="380"/>
      <c r="AC542" s="380"/>
    </row>
    <row r="543" spans="1:68" ht="14.25" hidden="1" customHeight="1" x14ac:dyDescent="0.25">
      <c r="A543" s="428" t="s">
        <v>147</v>
      </c>
      <c r="B543" s="397"/>
      <c r="C543" s="397"/>
      <c r="D543" s="397"/>
      <c r="E543" s="397"/>
      <c r="F543" s="397"/>
      <c r="G543" s="397"/>
      <c r="H543" s="397"/>
      <c r="I543" s="397"/>
      <c r="J543" s="397"/>
      <c r="K543" s="397"/>
      <c r="L543" s="397"/>
      <c r="M543" s="397"/>
      <c r="N543" s="397"/>
      <c r="O543" s="397"/>
      <c r="P543" s="397"/>
      <c r="Q543" s="397"/>
      <c r="R543" s="397"/>
      <c r="S543" s="397"/>
      <c r="T543" s="397"/>
      <c r="U543" s="397"/>
      <c r="V543" s="397"/>
      <c r="W543" s="397"/>
      <c r="X543" s="397"/>
      <c r="Y543" s="397"/>
      <c r="Z543" s="397"/>
      <c r="AA543" s="373"/>
      <c r="AB543" s="373"/>
      <c r="AC543" s="373"/>
    </row>
    <row r="544" spans="1:68" ht="16.5" hidden="1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5" t="s">
        <v>668</v>
      </c>
      <c r="Q544" s="387"/>
      <c r="R544" s="387"/>
      <c r="S544" s="387"/>
      <c r="T544" s="388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1" t="s">
        <v>671</v>
      </c>
      <c r="Q545" s="387"/>
      <c r="R545" s="387"/>
      <c r="S545" s="387"/>
      <c r="T545" s="388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450" t="s">
        <v>674</v>
      </c>
      <c r="Q546" s="387"/>
      <c r="R546" s="387"/>
      <c r="S546" s="387"/>
      <c r="T546" s="388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4" t="s">
        <v>677</v>
      </c>
      <c r="Q547" s="387"/>
      <c r="R547" s="387"/>
      <c r="S547" s="387"/>
      <c r="T547" s="388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15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397"/>
      <c r="O548" s="416"/>
      <c r="P548" s="383" t="s">
        <v>69</v>
      </c>
      <c r="Q548" s="384"/>
      <c r="R548" s="384"/>
      <c r="S548" s="384"/>
      <c r="T548" s="384"/>
      <c r="U548" s="384"/>
      <c r="V548" s="385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hidden="1" x14ac:dyDescent="0.2">
      <c r="A549" s="397"/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416"/>
      <c r="P549" s="383" t="s">
        <v>69</v>
      </c>
      <c r="Q549" s="384"/>
      <c r="R549" s="384"/>
      <c r="S549" s="384"/>
      <c r="T549" s="384"/>
      <c r="U549" s="384"/>
      <c r="V549" s="385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hidden="1" customHeight="1" x14ac:dyDescent="0.25">
      <c r="A550" s="428" t="s">
        <v>63</v>
      </c>
      <c r="B550" s="397"/>
      <c r="C550" s="397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397"/>
      <c r="O550" s="397"/>
      <c r="P550" s="397"/>
      <c r="Q550" s="397"/>
      <c r="R550" s="397"/>
      <c r="S550" s="397"/>
      <c r="T550" s="397"/>
      <c r="U550" s="397"/>
      <c r="V550" s="397"/>
      <c r="W550" s="397"/>
      <c r="X550" s="397"/>
      <c r="Y550" s="397"/>
      <c r="Z550" s="397"/>
      <c r="AA550" s="373"/>
      <c r="AB550" s="373"/>
      <c r="AC550" s="373"/>
    </row>
    <row r="551" spans="1:68" ht="27" hidden="1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3" t="s">
        <v>680</v>
      </c>
      <c r="Q551" s="387"/>
      <c r="R551" s="387"/>
      <c r="S551" s="387"/>
      <c r="T551" s="388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2" t="s">
        <v>683</v>
      </c>
      <c r="Q552" s="387"/>
      <c r="R552" s="387"/>
      <c r="S552" s="387"/>
      <c r="T552" s="388"/>
      <c r="U552" s="34"/>
      <c r="V552" s="34"/>
      <c r="W552" s="35" t="s">
        <v>68</v>
      </c>
      <c r="X552" s="377">
        <v>100</v>
      </c>
      <c r="Y552" s="378">
        <f t="shared" si="99"/>
        <v>100.80000000000001</v>
      </c>
      <c r="Z552" s="36">
        <f>IFERROR(IF(Y552=0,"",ROUNDUP(Y552/H552,0)*0.00753),"")</f>
        <v>0.18071999999999999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106.19047619047619</v>
      </c>
      <c r="BN552" s="64">
        <f t="shared" si="101"/>
        <v>107.04</v>
      </c>
      <c r="BO552" s="64">
        <f t="shared" si="102"/>
        <v>0.15262515262515264</v>
      </c>
      <c r="BP552" s="64">
        <f t="shared" si="103"/>
        <v>0.15384615384615385</v>
      </c>
    </row>
    <row r="553" spans="1:68" ht="27" hidden="1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6" t="s">
        <v>686</v>
      </c>
      <c r="Q553" s="387"/>
      <c r="R553" s="387"/>
      <c r="S553" s="387"/>
      <c r="T553" s="388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19" t="s">
        <v>689</v>
      </c>
      <c r="Q554" s="387"/>
      <c r="R554" s="387"/>
      <c r="S554" s="387"/>
      <c r="T554" s="388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8" t="s">
        <v>692</v>
      </c>
      <c r="Q555" s="387"/>
      <c r="R555" s="387"/>
      <c r="S555" s="387"/>
      <c r="T555" s="388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448" t="s">
        <v>695</v>
      </c>
      <c r="Q556" s="387"/>
      <c r="R556" s="387"/>
      <c r="S556" s="387"/>
      <c r="T556" s="388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15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397"/>
      <c r="O557" s="416"/>
      <c r="P557" s="383" t="s">
        <v>69</v>
      </c>
      <c r="Q557" s="384"/>
      <c r="R557" s="384"/>
      <c r="S557" s="384"/>
      <c r="T557" s="384"/>
      <c r="U557" s="384"/>
      <c r="V557" s="385"/>
      <c r="W557" s="37" t="s">
        <v>70</v>
      </c>
      <c r="X557" s="379">
        <f>IFERROR(X551/H551,"0")+IFERROR(X552/H552,"0")+IFERROR(X553/H553,"0")+IFERROR(X554/H554,"0")+IFERROR(X555/H555,"0")+IFERROR(X556/H556,"0")</f>
        <v>23.80952380952381</v>
      </c>
      <c r="Y557" s="379">
        <f>IFERROR(Y551/H551,"0")+IFERROR(Y552/H552,"0")+IFERROR(Y553/H553,"0")+IFERROR(Y554/H554,"0")+IFERROR(Y555/H555,"0")+IFERROR(Y556/H556,"0")</f>
        <v>24</v>
      </c>
      <c r="Z557" s="379">
        <f>IFERROR(IF(Z551="",0,Z551),"0")+IFERROR(IF(Z552="",0,Z552),"0")+IFERROR(IF(Z553="",0,Z553),"0")+IFERROR(IF(Z554="",0,Z554),"0")+IFERROR(IF(Z555="",0,Z555),"0")+IFERROR(IF(Z556="",0,Z556),"0")</f>
        <v>0.18071999999999999</v>
      </c>
      <c r="AA557" s="380"/>
      <c r="AB557" s="380"/>
      <c r="AC557" s="380"/>
    </row>
    <row r="558" spans="1:68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397"/>
      <c r="O558" s="416"/>
      <c r="P558" s="383" t="s">
        <v>69</v>
      </c>
      <c r="Q558" s="384"/>
      <c r="R558" s="384"/>
      <c r="S558" s="384"/>
      <c r="T558" s="384"/>
      <c r="U558" s="384"/>
      <c r="V558" s="385"/>
      <c r="W558" s="37" t="s">
        <v>68</v>
      </c>
      <c r="X558" s="379">
        <f>IFERROR(SUM(X551:X556),"0")</f>
        <v>100</v>
      </c>
      <c r="Y558" s="379">
        <f>IFERROR(SUM(Y551:Y556),"0")</f>
        <v>100.80000000000001</v>
      </c>
      <c r="Z558" s="37"/>
      <c r="AA558" s="380"/>
      <c r="AB558" s="380"/>
      <c r="AC558" s="380"/>
    </row>
    <row r="559" spans="1:68" ht="14.25" hidden="1" customHeight="1" x14ac:dyDescent="0.25">
      <c r="A559" s="428" t="s">
        <v>71</v>
      </c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397"/>
      <c r="O559" s="397"/>
      <c r="P559" s="397"/>
      <c r="Q559" s="397"/>
      <c r="R559" s="397"/>
      <c r="S559" s="397"/>
      <c r="T559" s="397"/>
      <c r="U559" s="397"/>
      <c r="V559" s="397"/>
      <c r="W559" s="397"/>
      <c r="X559" s="397"/>
      <c r="Y559" s="397"/>
      <c r="Z559" s="397"/>
      <c r="AA559" s="373"/>
      <c r="AB559" s="373"/>
      <c r="AC559" s="373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7" t="s">
        <v>698</v>
      </c>
      <c r="Q560" s="387"/>
      <c r="R560" s="387"/>
      <c r="S560" s="387"/>
      <c r="T560" s="388"/>
      <c r="U560" s="34"/>
      <c r="V560" s="34"/>
      <c r="W560" s="35" t="s">
        <v>68</v>
      </c>
      <c r="X560" s="377">
        <v>50</v>
      </c>
      <c r="Y560" s="378">
        <f>IFERROR(IF(X560="",0,CEILING((X560/$H560),1)*$H560),"")</f>
        <v>54.6</v>
      </c>
      <c r="Z560" s="36">
        <f>IFERROR(IF(Y560=0,"",ROUNDUP(Y560/H560,0)*0.02175),"")</f>
        <v>0.15225</v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53.61538461538462</v>
      </c>
      <c r="BN560" s="64">
        <f>IFERROR(Y560*I560/H560,"0")</f>
        <v>58.548000000000009</v>
      </c>
      <c r="BO560" s="64">
        <f>IFERROR(1/J560*(X560/H560),"0")</f>
        <v>0.11446886446886446</v>
      </c>
      <c r="BP560" s="64">
        <f>IFERROR(1/J560*(Y560/H560),"0")</f>
        <v>0.125</v>
      </c>
    </row>
    <row r="561" spans="1:68" ht="27" hidden="1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08" t="s">
        <v>701</v>
      </c>
      <c r="Q561" s="387"/>
      <c r="R561" s="387"/>
      <c r="S561" s="387"/>
      <c r="T561" s="388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5"/>
      <c r="B562" s="397"/>
      <c r="C562" s="397"/>
      <c r="D562" s="397"/>
      <c r="E562" s="397"/>
      <c r="F562" s="397"/>
      <c r="G562" s="397"/>
      <c r="H562" s="397"/>
      <c r="I562" s="397"/>
      <c r="J562" s="397"/>
      <c r="K562" s="397"/>
      <c r="L562" s="397"/>
      <c r="M562" s="397"/>
      <c r="N562" s="397"/>
      <c r="O562" s="416"/>
      <c r="P562" s="383" t="s">
        <v>69</v>
      </c>
      <c r="Q562" s="384"/>
      <c r="R562" s="384"/>
      <c r="S562" s="384"/>
      <c r="T562" s="384"/>
      <c r="U562" s="384"/>
      <c r="V562" s="385"/>
      <c r="W562" s="37" t="s">
        <v>70</v>
      </c>
      <c r="X562" s="379">
        <f>IFERROR(X560/H560,"0")+IFERROR(X561/H561,"0")</f>
        <v>6.4102564102564106</v>
      </c>
      <c r="Y562" s="379">
        <f>IFERROR(Y560/H560,"0")+IFERROR(Y561/H561,"0")</f>
        <v>7</v>
      </c>
      <c r="Z562" s="379">
        <f>IFERROR(IF(Z560="",0,Z560),"0")+IFERROR(IF(Z561="",0,Z561),"0")</f>
        <v>0.15225</v>
      </c>
      <c r="AA562" s="380"/>
      <c r="AB562" s="380"/>
      <c r="AC562" s="380"/>
    </row>
    <row r="563" spans="1:68" x14ac:dyDescent="0.2">
      <c r="A563" s="397"/>
      <c r="B563" s="397"/>
      <c r="C563" s="397"/>
      <c r="D563" s="397"/>
      <c r="E563" s="397"/>
      <c r="F563" s="397"/>
      <c r="G563" s="397"/>
      <c r="H563" s="397"/>
      <c r="I563" s="397"/>
      <c r="J563" s="397"/>
      <c r="K563" s="397"/>
      <c r="L563" s="397"/>
      <c r="M563" s="397"/>
      <c r="N563" s="397"/>
      <c r="O563" s="416"/>
      <c r="P563" s="383" t="s">
        <v>69</v>
      </c>
      <c r="Q563" s="384"/>
      <c r="R563" s="384"/>
      <c r="S563" s="384"/>
      <c r="T563" s="384"/>
      <c r="U563" s="384"/>
      <c r="V563" s="385"/>
      <c r="W563" s="37" t="s">
        <v>68</v>
      </c>
      <c r="X563" s="379">
        <f>IFERROR(SUM(X560:X561),"0")</f>
        <v>50</v>
      </c>
      <c r="Y563" s="379">
        <f>IFERROR(SUM(Y560:Y561),"0")</f>
        <v>54.6</v>
      </c>
      <c r="Z563" s="37"/>
      <c r="AA563" s="380"/>
      <c r="AB563" s="380"/>
      <c r="AC563" s="380"/>
    </row>
    <row r="564" spans="1:68" ht="14.25" hidden="1" customHeight="1" x14ac:dyDescent="0.25">
      <c r="A564" s="428" t="s">
        <v>168</v>
      </c>
      <c r="B564" s="397"/>
      <c r="C564" s="397"/>
      <c r="D564" s="397"/>
      <c r="E564" s="397"/>
      <c r="F564" s="397"/>
      <c r="G564" s="397"/>
      <c r="H564" s="397"/>
      <c r="I564" s="397"/>
      <c r="J564" s="397"/>
      <c r="K564" s="397"/>
      <c r="L564" s="397"/>
      <c r="M564" s="397"/>
      <c r="N564" s="397"/>
      <c r="O564" s="397"/>
      <c r="P564" s="397"/>
      <c r="Q564" s="397"/>
      <c r="R564" s="397"/>
      <c r="S564" s="397"/>
      <c r="T564" s="397"/>
      <c r="U564" s="397"/>
      <c r="V564" s="397"/>
      <c r="W564" s="397"/>
      <c r="X564" s="397"/>
      <c r="Y564" s="397"/>
      <c r="Z564" s="397"/>
      <c r="AA564" s="373"/>
      <c r="AB564" s="373"/>
      <c r="AC564" s="373"/>
    </row>
    <row r="565" spans="1:68" ht="27" hidden="1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37" t="s">
        <v>704</v>
      </c>
      <c r="Q565" s="387"/>
      <c r="R565" s="387"/>
      <c r="S565" s="387"/>
      <c r="T565" s="388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22" t="s">
        <v>706</v>
      </c>
      <c r="Q566" s="387"/>
      <c r="R566" s="387"/>
      <c r="S566" s="387"/>
      <c r="T566" s="388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6" t="s">
        <v>709</v>
      </c>
      <c r="Q567" s="387"/>
      <c r="R567" s="387"/>
      <c r="S567" s="387"/>
      <c r="T567" s="388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28" t="s">
        <v>711</v>
      </c>
      <c r="Q568" s="387"/>
      <c r="R568" s="387"/>
      <c r="S568" s="387"/>
      <c r="T568" s="388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15"/>
      <c r="B569" s="397"/>
      <c r="C569" s="397"/>
      <c r="D569" s="397"/>
      <c r="E569" s="397"/>
      <c r="F569" s="397"/>
      <c r="G569" s="397"/>
      <c r="H569" s="397"/>
      <c r="I569" s="397"/>
      <c r="J569" s="397"/>
      <c r="K569" s="397"/>
      <c r="L569" s="397"/>
      <c r="M569" s="397"/>
      <c r="N569" s="397"/>
      <c r="O569" s="416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hidden="1" x14ac:dyDescent="0.2">
      <c r="A570" s="397"/>
      <c r="B570" s="397"/>
      <c r="C570" s="397"/>
      <c r="D570" s="397"/>
      <c r="E570" s="397"/>
      <c r="F570" s="397"/>
      <c r="G570" s="397"/>
      <c r="H570" s="397"/>
      <c r="I570" s="397"/>
      <c r="J570" s="397"/>
      <c r="K570" s="397"/>
      <c r="L570" s="397"/>
      <c r="M570" s="397"/>
      <c r="N570" s="397"/>
      <c r="O570" s="416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hidden="1" customHeight="1" x14ac:dyDescent="0.25">
      <c r="A571" s="396" t="s">
        <v>712</v>
      </c>
      <c r="B571" s="397"/>
      <c r="C571" s="397"/>
      <c r="D571" s="397"/>
      <c r="E571" s="397"/>
      <c r="F571" s="397"/>
      <c r="G571" s="397"/>
      <c r="H571" s="397"/>
      <c r="I571" s="397"/>
      <c r="J571" s="397"/>
      <c r="K571" s="397"/>
      <c r="L571" s="397"/>
      <c r="M571" s="397"/>
      <c r="N571" s="397"/>
      <c r="O571" s="397"/>
      <c r="P571" s="397"/>
      <c r="Q571" s="397"/>
      <c r="R571" s="397"/>
      <c r="S571" s="397"/>
      <c r="T571" s="397"/>
      <c r="U571" s="397"/>
      <c r="V571" s="397"/>
      <c r="W571" s="397"/>
      <c r="X571" s="397"/>
      <c r="Y571" s="397"/>
      <c r="Z571" s="397"/>
      <c r="AA571" s="372"/>
      <c r="AB571" s="372"/>
      <c r="AC571" s="372"/>
    </row>
    <row r="572" spans="1:68" ht="14.25" hidden="1" customHeight="1" x14ac:dyDescent="0.25">
      <c r="A572" s="428" t="s">
        <v>109</v>
      </c>
      <c r="B572" s="397"/>
      <c r="C572" s="397"/>
      <c r="D572" s="397"/>
      <c r="E572" s="397"/>
      <c r="F572" s="397"/>
      <c r="G572" s="397"/>
      <c r="H572" s="397"/>
      <c r="I572" s="397"/>
      <c r="J572" s="397"/>
      <c r="K572" s="397"/>
      <c r="L572" s="397"/>
      <c r="M572" s="397"/>
      <c r="N572" s="397"/>
      <c r="O572" s="397"/>
      <c r="P572" s="397"/>
      <c r="Q572" s="397"/>
      <c r="R572" s="397"/>
      <c r="S572" s="397"/>
      <c r="T572" s="397"/>
      <c r="U572" s="397"/>
      <c r="V572" s="397"/>
      <c r="W572" s="397"/>
      <c r="X572" s="397"/>
      <c r="Y572" s="397"/>
      <c r="Z572" s="397"/>
      <c r="AA572" s="373"/>
      <c r="AB572" s="373"/>
      <c r="AC572" s="373"/>
    </row>
    <row r="573" spans="1:68" ht="27" hidden="1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83" t="s">
        <v>715</v>
      </c>
      <c r="Q573" s="387"/>
      <c r="R573" s="387"/>
      <c r="S573" s="387"/>
      <c r="T573" s="388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5" t="s">
        <v>718</v>
      </c>
      <c r="Q574" s="387"/>
      <c r="R574" s="387"/>
      <c r="S574" s="387"/>
      <c r="T574" s="388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15"/>
      <c r="B575" s="397"/>
      <c r="C575" s="397"/>
      <c r="D575" s="397"/>
      <c r="E575" s="397"/>
      <c r="F575" s="397"/>
      <c r="G575" s="397"/>
      <c r="H575" s="397"/>
      <c r="I575" s="397"/>
      <c r="J575" s="397"/>
      <c r="K575" s="397"/>
      <c r="L575" s="397"/>
      <c r="M575" s="397"/>
      <c r="N575" s="397"/>
      <c r="O575" s="416"/>
      <c r="P575" s="383" t="s">
        <v>69</v>
      </c>
      <c r="Q575" s="384"/>
      <c r="R575" s="384"/>
      <c r="S575" s="384"/>
      <c r="T575" s="384"/>
      <c r="U575" s="384"/>
      <c r="V575" s="385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hidden="1" x14ac:dyDescent="0.2">
      <c r="A576" s="397"/>
      <c r="B576" s="397"/>
      <c r="C576" s="397"/>
      <c r="D576" s="397"/>
      <c r="E576" s="397"/>
      <c r="F576" s="397"/>
      <c r="G576" s="397"/>
      <c r="H576" s="397"/>
      <c r="I576" s="397"/>
      <c r="J576" s="397"/>
      <c r="K576" s="397"/>
      <c r="L576" s="397"/>
      <c r="M576" s="397"/>
      <c r="N576" s="397"/>
      <c r="O576" s="416"/>
      <c r="P576" s="383" t="s">
        <v>69</v>
      </c>
      <c r="Q576" s="384"/>
      <c r="R576" s="384"/>
      <c r="S576" s="384"/>
      <c r="T576" s="384"/>
      <c r="U576" s="384"/>
      <c r="V576" s="385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hidden="1" customHeight="1" x14ac:dyDescent="0.25">
      <c r="A577" s="428" t="s">
        <v>147</v>
      </c>
      <c r="B577" s="397"/>
      <c r="C577" s="397"/>
      <c r="D577" s="397"/>
      <c r="E577" s="397"/>
      <c r="F577" s="397"/>
      <c r="G577" s="397"/>
      <c r="H577" s="397"/>
      <c r="I577" s="397"/>
      <c r="J577" s="397"/>
      <c r="K577" s="397"/>
      <c r="L577" s="397"/>
      <c r="M577" s="397"/>
      <c r="N577" s="397"/>
      <c r="O577" s="397"/>
      <c r="P577" s="397"/>
      <c r="Q577" s="397"/>
      <c r="R577" s="397"/>
      <c r="S577" s="397"/>
      <c r="T577" s="397"/>
      <c r="U577" s="397"/>
      <c r="V577" s="397"/>
      <c r="W577" s="397"/>
      <c r="X577" s="397"/>
      <c r="Y577" s="397"/>
      <c r="Z577" s="397"/>
      <c r="AA577" s="373"/>
      <c r="AB577" s="373"/>
      <c r="AC577" s="373"/>
    </row>
    <row r="578" spans="1:68" ht="27" hidden="1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3" t="s">
        <v>721</v>
      </c>
      <c r="Q578" s="387"/>
      <c r="R578" s="387"/>
      <c r="S578" s="387"/>
      <c r="T578" s="388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415"/>
      <c r="B579" s="397"/>
      <c r="C579" s="397"/>
      <c r="D579" s="397"/>
      <c r="E579" s="397"/>
      <c r="F579" s="397"/>
      <c r="G579" s="397"/>
      <c r="H579" s="397"/>
      <c r="I579" s="397"/>
      <c r="J579" s="397"/>
      <c r="K579" s="397"/>
      <c r="L579" s="397"/>
      <c r="M579" s="397"/>
      <c r="N579" s="397"/>
      <c r="O579" s="416"/>
      <c r="P579" s="383" t="s">
        <v>69</v>
      </c>
      <c r="Q579" s="384"/>
      <c r="R579" s="384"/>
      <c r="S579" s="384"/>
      <c r="T579" s="384"/>
      <c r="U579" s="384"/>
      <c r="V579" s="385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hidden="1" x14ac:dyDescent="0.2">
      <c r="A580" s="397"/>
      <c r="B580" s="397"/>
      <c r="C580" s="397"/>
      <c r="D580" s="397"/>
      <c r="E580" s="397"/>
      <c r="F580" s="397"/>
      <c r="G580" s="397"/>
      <c r="H580" s="397"/>
      <c r="I580" s="397"/>
      <c r="J580" s="397"/>
      <c r="K580" s="397"/>
      <c r="L580" s="397"/>
      <c r="M580" s="397"/>
      <c r="N580" s="397"/>
      <c r="O580" s="416"/>
      <c r="P580" s="383" t="s">
        <v>69</v>
      </c>
      <c r="Q580" s="384"/>
      <c r="R580" s="384"/>
      <c r="S580" s="384"/>
      <c r="T580" s="384"/>
      <c r="U580" s="384"/>
      <c r="V580" s="385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hidden="1" customHeight="1" x14ac:dyDescent="0.25">
      <c r="A581" s="428" t="s">
        <v>63</v>
      </c>
      <c r="B581" s="397"/>
      <c r="C581" s="397"/>
      <c r="D581" s="397"/>
      <c r="E581" s="397"/>
      <c r="F581" s="397"/>
      <c r="G581" s="397"/>
      <c r="H581" s="397"/>
      <c r="I581" s="397"/>
      <c r="J581" s="397"/>
      <c r="K581" s="397"/>
      <c r="L581" s="397"/>
      <c r="M581" s="397"/>
      <c r="N581" s="397"/>
      <c r="O581" s="397"/>
      <c r="P581" s="397"/>
      <c r="Q581" s="397"/>
      <c r="R581" s="397"/>
      <c r="S581" s="397"/>
      <c r="T581" s="397"/>
      <c r="U581" s="397"/>
      <c r="V581" s="397"/>
      <c r="W581" s="397"/>
      <c r="X581" s="397"/>
      <c r="Y581" s="397"/>
      <c r="Z581" s="397"/>
      <c r="AA581" s="373"/>
      <c r="AB581" s="373"/>
      <c r="AC581" s="373"/>
    </row>
    <row r="582" spans="1:68" ht="27" hidden="1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9" t="s">
        <v>724</v>
      </c>
      <c r="Q582" s="387"/>
      <c r="R582" s="387"/>
      <c r="S582" s="387"/>
      <c r="T582" s="388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15"/>
      <c r="B583" s="397"/>
      <c r="C583" s="397"/>
      <c r="D583" s="397"/>
      <c r="E583" s="397"/>
      <c r="F583" s="397"/>
      <c r="G583" s="397"/>
      <c r="H583" s="397"/>
      <c r="I583" s="397"/>
      <c r="J583" s="397"/>
      <c r="K583" s="397"/>
      <c r="L583" s="397"/>
      <c r="M583" s="397"/>
      <c r="N583" s="397"/>
      <c r="O583" s="416"/>
      <c r="P583" s="383" t="s">
        <v>69</v>
      </c>
      <c r="Q583" s="384"/>
      <c r="R583" s="384"/>
      <c r="S583" s="384"/>
      <c r="T583" s="384"/>
      <c r="U583" s="384"/>
      <c r="V583" s="385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hidden="1" x14ac:dyDescent="0.2">
      <c r="A584" s="397"/>
      <c r="B584" s="397"/>
      <c r="C584" s="397"/>
      <c r="D584" s="397"/>
      <c r="E584" s="397"/>
      <c r="F584" s="397"/>
      <c r="G584" s="397"/>
      <c r="H584" s="397"/>
      <c r="I584" s="397"/>
      <c r="J584" s="397"/>
      <c r="K584" s="397"/>
      <c r="L584" s="397"/>
      <c r="M584" s="397"/>
      <c r="N584" s="397"/>
      <c r="O584" s="416"/>
      <c r="P584" s="383" t="s">
        <v>69</v>
      </c>
      <c r="Q584" s="384"/>
      <c r="R584" s="384"/>
      <c r="S584" s="384"/>
      <c r="T584" s="384"/>
      <c r="U584" s="384"/>
      <c r="V584" s="385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hidden="1" customHeight="1" x14ac:dyDescent="0.25">
      <c r="A585" s="428" t="s">
        <v>71</v>
      </c>
      <c r="B585" s="397"/>
      <c r="C585" s="397"/>
      <c r="D585" s="397"/>
      <c r="E585" s="397"/>
      <c r="F585" s="397"/>
      <c r="G585" s="397"/>
      <c r="H585" s="397"/>
      <c r="I585" s="397"/>
      <c r="J585" s="397"/>
      <c r="K585" s="397"/>
      <c r="L585" s="397"/>
      <c r="M585" s="397"/>
      <c r="N585" s="397"/>
      <c r="O585" s="397"/>
      <c r="P585" s="397"/>
      <c r="Q585" s="397"/>
      <c r="R585" s="397"/>
      <c r="S585" s="397"/>
      <c r="T585" s="397"/>
      <c r="U585" s="397"/>
      <c r="V585" s="397"/>
      <c r="W585" s="397"/>
      <c r="X585" s="397"/>
      <c r="Y585" s="397"/>
      <c r="Z585" s="397"/>
      <c r="AA585" s="373"/>
      <c r="AB585" s="373"/>
      <c r="AC585" s="373"/>
    </row>
    <row r="586" spans="1:68" ht="27" hidden="1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8" t="s">
        <v>727</v>
      </c>
      <c r="Q586" s="387"/>
      <c r="R586" s="387"/>
      <c r="S586" s="387"/>
      <c r="T586" s="388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415"/>
      <c r="B587" s="397"/>
      <c r="C587" s="397"/>
      <c r="D587" s="397"/>
      <c r="E587" s="397"/>
      <c r="F587" s="397"/>
      <c r="G587" s="397"/>
      <c r="H587" s="397"/>
      <c r="I587" s="397"/>
      <c r="J587" s="397"/>
      <c r="K587" s="397"/>
      <c r="L587" s="397"/>
      <c r="M587" s="397"/>
      <c r="N587" s="397"/>
      <c r="O587" s="416"/>
      <c r="P587" s="383" t="s">
        <v>69</v>
      </c>
      <c r="Q587" s="384"/>
      <c r="R587" s="384"/>
      <c r="S587" s="384"/>
      <c r="T587" s="384"/>
      <c r="U587" s="384"/>
      <c r="V587" s="385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hidden="1" x14ac:dyDescent="0.2">
      <c r="A588" s="397"/>
      <c r="B588" s="397"/>
      <c r="C588" s="397"/>
      <c r="D588" s="397"/>
      <c r="E588" s="397"/>
      <c r="F588" s="397"/>
      <c r="G588" s="397"/>
      <c r="H588" s="397"/>
      <c r="I588" s="397"/>
      <c r="J588" s="397"/>
      <c r="K588" s="397"/>
      <c r="L588" s="397"/>
      <c r="M588" s="397"/>
      <c r="N588" s="397"/>
      <c r="O588" s="416"/>
      <c r="P588" s="383" t="s">
        <v>69</v>
      </c>
      <c r="Q588" s="384"/>
      <c r="R588" s="384"/>
      <c r="S588" s="384"/>
      <c r="T588" s="384"/>
      <c r="U588" s="384"/>
      <c r="V588" s="385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38"/>
      <c r="B589" s="397"/>
      <c r="C589" s="397"/>
      <c r="D589" s="397"/>
      <c r="E589" s="397"/>
      <c r="F589" s="397"/>
      <c r="G589" s="397"/>
      <c r="H589" s="397"/>
      <c r="I589" s="397"/>
      <c r="J589" s="397"/>
      <c r="K589" s="397"/>
      <c r="L589" s="397"/>
      <c r="M589" s="397"/>
      <c r="N589" s="397"/>
      <c r="O589" s="439"/>
      <c r="P589" s="539" t="s">
        <v>728</v>
      </c>
      <c r="Q589" s="530"/>
      <c r="R589" s="530"/>
      <c r="S589" s="530"/>
      <c r="T589" s="530"/>
      <c r="U589" s="530"/>
      <c r="V589" s="531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4289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4355.8600000000006</v>
      </c>
      <c r="Z589" s="37"/>
      <c r="AA589" s="380"/>
      <c r="AB589" s="380"/>
      <c r="AC589" s="380"/>
    </row>
    <row r="590" spans="1:68" x14ac:dyDescent="0.2">
      <c r="A590" s="397"/>
      <c r="B590" s="397"/>
      <c r="C590" s="397"/>
      <c r="D590" s="397"/>
      <c r="E590" s="397"/>
      <c r="F590" s="397"/>
      <c r="G590" s="397"/>
      <c r="H590" s="397"/>
      <c r="I590" s="397"/>
      <c r="J590" s="397"/>
      <c r="K590" s="397"/>
      <c r="L590" s="397"/>
      <c r="M590" s="397"/>
      <c r="N590" s="397"/>
      <c r="O590" s="439"/>
      <c r="P590" s="539" t="s">
        <v>729</v>
      </c>
      <c r="Q590" s="530"/>
      <c r="R590" s="530"/>
      <c r="S590" s="530"/>
      <c r="T590" s="530"/>
      <c r="U590" s="530"/>
      <c r="V590" s="531"/>
      <c r="W590" s="37" t="s">
        <v>68</v>
      </c>
      <c r="X590" s="379">
        <f>IFERROR(SUM(BM22:BM586),"0")</f>
        <v>4495.4891444423019</v>
      </c>
      <c r="Y590" s="379">
        <f>IFERROR(SUM(BN22:BN586),"0")</f>
        <v>4566.09</v>
      </c>
      <c r="Z590" s="37"/>
      <c r="AA590" s="380"/>
      <c r="AB590" s="380"/>
      <c r="AC590" s="380"/>
    </row>
    <row r="591" spans="1:68" x14ac:dyDescent="0.2">
      <c r="A591" s="397"/>
      <c r="B591" s="397"/>
      <c r="C591" s="397"/>
      <c r="D591" s="397"/>
      <c r="E591" s="397"/>
      <c r="F591" s="397"/>
      <c r="G591" s="397"/>
      <c r="H591" s="397"/>
      <c r="I591" s="397"/>
      <c r="J591" s="397"/>
      <c r="K591" s="397"/>
      <c r="L591" s="397"/>
      <c r="M591" s="397"/>
      <c r="N591" s="397"/>
      <c r="O591" s="439"/>
      <c r="P591" s="539" t="s">
        <v>730</v>
      </c>
      <c r="Q591" s="530"/>
      <c r="R591" s="530"/>
      <c r="S591" s="530"/>
      <c r="T591" s="530"/>
      <c r="U591" s="530"/>
      <c r="V591" s="531"/>
      <c r="W591" s="37" t="s">
        <v>731</v>
      </c>
      <c r="X591" s="38">
        <f>ROUNDUP(SUM(BO22:BO586),0)</f>
        <v>7</v>
      </c>
      <c r="Y591" s="38">
        <f>ROUNDUP(SUM(BP22:BP586),0)</f>
        <v>8</v>
      </c>
      <c r="Z591" s="37"/>
      <c r="AA591" s="380"/>
      <c r="AB591" s="380"/>
      <c r="AC591" s="380"/>
    </row>
    <row r="592" spans="1:68" x14ac:dyDescent="0.2">
      <c r="A592" s="397"/>
      <c r="B592" s="397"/>
      <c r="C592" s="397"/>
      <c r="D592" s="397"/>
      <c r="E592" s="397"/>
      <c r="F592" s="397"/>
      <c r="G592" s="397"/>
      <c r="H592" s="397"/>
      <c r="I592" s="397"/>
      <c r="J592" s="397"/>
      <c r="K592" s="397"/>
      <c r="L592" s="397"/>
      <c r="M592" s="397"/>
      <c r="N592" s="397"/>
      <c r="O592" s="439"/>
      <c r="P592" s="539" t="s">
        <v>732</v>
      </c>
      <c r="Q592" s="530"/>
      <c r="R592" s="530"/>
      <c r="S592" s="530"/>
      <c r="T592" s="530"/>
      <c r="U592" s="530"/>
      <c r="V592" s="531"/>
      <c r="W592" s="37" t="s">
        <v>68</v>
      </c>
      <c r="X592" s="379">
        <f>GrossWeightTotal+PalletQtyTotal*25</f>
        <v>4670.4891444423019</v>
      </c>
      <c r="Y592" s="379">
        <f>GrossWeightTotalR+PalletQtyTotalR*25</f>
        <v>4766.09</v>
      </c>
      <c r="Z592" s="37"/>
      <c r="AA592" s="380"/>
      <c r="AB592" s="380"/>
      <c r="AC592" s="380"/>
    </row>
    <row r="593" spans="1:32" x14ac:dyDescent="0.2">
      <c r="A593" s="397"/>
      <c r="B593" s="397"/>
      <c r="C593" s="397"/>
      <c r="D593" s="397"/>
      <c r="E593" s="397"/>
      <c r="F593" s="397"/>
      <c r="G593" s="397"/>
      <c r="H593" s="397"/>
      <c r="I593" s="397"/>
      <c r="J593" s="397"/>
      <c r="K593" s="397"/>
      <c r="L593" s="397"/>
      <c r="M593" s="397"/>
      <c r="N593" s="397"/>
      <c r="O593" s="439"/>
      <c r="P593" s="539" t="s">
        <v>733</v>
      </c>
      <c r="Q593" s="530"/>
      <c r="R593" s="530"/>
      <c r="S593" s="530"/>
      <c r="T593" s="530"/>
      <c r="U593" s="530"/>
      <c r="V593" s="531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524.86936000971093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535</v>
      </c>
      <c r="Z593" s="37"/>
      <c r="AA593" s="380"/>
      <c r="AB593" s="380"/>
      <c r="AC593" s="380"/>
    </row>
    <row r="594" spans="1:32" ht="14.25" hidden="1" customHeight="1" x14ac:dyDescent="0.2">
      <c r="A594" s="397"/>
      <c r="B594" s="397"/>
      <c r="C594" s="397"/>
      <c r="D594" s="397"/>
      <c r="E594" s="397"/>
      <c r="F594" s="397"/>
      <c r="G594" s="397"/>
      <c r="H594" s="397"/>
      <c r="I594" s="397"/>
      <c r="J594" s="397"/>
      <c r="K594" s="397"/>
      <c r="L594" s="397"/>
      <c r="M594" s="397"/>
      <c r="N594" s="397"/>
      <c r="O594" s="439"/>
      <c r="P594" s="539" t="s">
        <v>734</v>
      </c>
      <c r="Q594" s="530"/>
      <c r="R594" s="530"/>
      <c r="S594" s="530"/>
      <c r="T594" s="530"/>
      <c r="U594" s="530"/>
      <c r="V594" s="531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8.0862100000000012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400" t="s">
        <v>107</v>
      </c>
      <c r="D596" s="493"/>
      <c r="E596" s="493"/>
      <c r="F596" s="493"/>
      <c r="G596" s="493"/>
      <c r="H596" s="494"/>
      <c r="I596" s="400" t="s">
        <v>258</v>
      </c>
      <c r="J596" s="493"/>
      <c r="K596" s="493"/>
      <c r="L596" s="493"/>
      <c r="M596" s="493"/>
      <c r="N596" s="493"/>
      <c r="O596" s="493"/>
      <c r="P596" s="493"/>
      <c r="Q596" s="493"/>
      <c r="R596" s="493"/>
      <c r="S596" s="493"/>
      <c r="T596" s="493"/>
      <c r="U596" s="493"/>
      <c r="V596" s="494"/>
      <c r="W596" s="400" t="s">
        <v>478</v>
      </c>
      <c r="X596" s="494"/>
      <c r="Y596" s="400" t="s">
        <v>532</v>
      </c>
      <c r="Z596" s="493"/>
      <c r="AA596" s="493"/>
      <c r="AB596" s="494"/>
      <c r="AC596" s="374" t="s">
        <v>603</v>
      </c>
      <c r="AD596" s="400" t="s">
        <v>644</v>
      </c>
      <c r="AE596" s="494"/>
      <c r="AF596" s="375"/>
    </row>
    <row r="597" spans="1:32" ht="14.25" customHeight="1" thickTop="1" x14ac:dyDescent="0.2">
      <c r="A597" s="545" t="s">
        <v>737</v>
      </c>
      <c r="B597" s="400" t="s">
        <v>62</v>
      </c>
      <c r="C597" s="400" t="s">
        <v>108</v>
      </c>
      <c r="D597" s="400" t="s">
        <v>128</v>
      </c>
      <c r="E597" s="400" t="s">
        <v>174</v>
      </c>
      <c r="F597" s="400" t="s">
        <v>190</v>
      </c>
      <c r="G597" s="400" t="s">
        <v>226</v>
      </c>
      <c r="H597" s="400" t="s">
        <v>107</v>
      </c>
      <c r="I597" s="400" t="s">
        <v>259</v>
      </c>
      <c r="J597" s="400" t="s">
        <v>276</v>
      </c>
      <c r="K597" s="400" t="s">
        <v>332</v>
      </c>
      <c r="L597" s="375"/>
      <c r="M597" s="400" t="s">
        <v>347</v>
      </c>
      <c r="N597" s="375"/>
      <c r="O597" s="400" t="s">
        <v>363</v>
      </c>
      <c r="P597" s="400" t="s">
        <v>376</v>
      </c>
      <c r="Q597" s="400" t="s">
        <v>379</v>
      </c>
      <c r="R597" s="400" t="s">
        <v>386</v>
      </c>
      <c r="S597" s="400" t="s">
        <v>397</v>
      </c>
      <c r="T597" s="400" t="s">
        <v>400</v>
      </c>
      <c r="U597" s="400" t="s">
        <v>407</v>
      </c>
      <c r="V597" s="400" t="s">
        <v>469</v>
      </c>
      <c r="W597" s="400" t="s">
        <v>479</v>
      </c>
      <c r="X597" s="400" t="s">
        <v>507</v>
      </c>
      <c r="Y597" s="400" t="s">
        <v>533</v>
      </c>
      <c r="Z597" s="400" t="s">
        <v>578</v>
      </c>
      <c r="AA597" s="400" t="s">
        <v>593</v>
      </c>
      <c r="AB597" s="400" t="s">
        <v>600</v>
      </c>
      <c r="AC597" s="400" t="s">
        <v>603</v>
      </c>
      <c r="AD597" s="400" t="s">
        <v>644</v>
      </c>
      <c r="AE597" s="400" t="s">
        <v>712</v>
      </c>
      <c r="AF597" s="375"/>
    </row>
    <row r="598" spans="1:32" ht="13.5" customHeight="1" thickBot="1" x14ac:dyDescent="0.25">
      <c r="A598" s="546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375"/>
      <c r="M598" s="401"/>
      <c r="N598" s="375"/>
      <c r="O598" s="401"/>
      <c r="P598" s="401"/>
      <c r="Q598" s="401"/>
      <c r="R598" s="401"/>
      <c r="S598" s="401"/>
      <c r="T598" s="401"/>
      <c r="U598" s="401"/>
      <c r="V598" s="401"/>
      <c r="W598" s="401"/>
      <c r="X598" s="401"/>
      <c r="Y598" s="401"/>
      <c r="Z598" s="401"/>
      <c r="AA598" s="401"/>
      <c r="AB598" s="401"/>
      <c r="AC598" s="401"/>
      <c r="AD598" s="401"/>
      <c r="AE598" s="401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22.8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599" s="46">
        <f>IFERROR(Y104*1,"0")+IFERROR(Y105*1,"0")+IFERROR(Y106*1,"0")+IFERROR(Y110*1,"0")+IFERROR(Y111*1,"0")+IFERROR(Y112*1,"0")+IFERROR(Y113*1,"0")+IFERROR(Y114*1,"0")</f>
        <v>86.4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599" s="46">
        <f>IFERROR(Y188*1,"0")+IFERROR(Y189*1,"0")+IFERROR(Y190*1,"0")+IFERROR(Y191*1,"0")+IFERROR(Y192*1,"0")+IFERROR(Y193*1,"0")+IFERROR(Y194*1,"0")+IFERROR(Y195*1,"0")</f>
        <v>0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599" s="46">
        <f>IFERROR(Y244*1,"0")+IFERROR(Y245*1,"0")+IFERROR(Y246*1,"0")+IFERROR(Y247*1,"0")+IFERROR(Y248*1,"0")+IFERROR(Y249*1,"0")+IFERROR(Y250*1,"0")+IFERROR(Y251*1,"0")</f>
        <v>0</v>
      </c>
      <c r="L599" s="375"/>
      <c r="M599" s="46">
        <f>IFERROR(Y256*1,"0")+IFERROR(Y257*1,"0")+IFERROR(Y258*1,"0")+IFERROR(Y259*1,"0")+IFERROR(Y260*1,"0")+IFERROR(Y261*1,"0")+IFERROR(Y262*1,"0")+IFERROR(Y263*1,"0")</f>
        <v>0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0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404.55999999999995</v>
      </c>
      <c r="V599" s="46">
        <f>IFERROR(Y361*1,"0")+IFERROR(Y365*1,"0")+IFERROR(Y366*1,"0")+IFERROR(Y367*1,"0")</f>
        <v>40.5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2025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351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180.60000000000002</v>
      </c>
      <c r="Z599" s="46">
        <f>IFERROR(Y466*1,"0")+IFERROR(Y470*1,"0")+IFERROR(Y471*1,"0")+IFERROR(Y472*1,"0")+IFERROR(Y473*1,"0")+IFERROR(Y474*1,"0")+IFERROR(Y475*1,"0")+IFERROR(Y479*1,"0")</f>
        <v>84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897.59999999999991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263.40000000000003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W9w+AhEwRAef+GIkvXMtP0wXndrEnPC8YLD3iquu8U1e0MH9DsqHv3pFFso8B9LIq8UQPCAjuTy1UL7IGhy7pQ==" saltValue="H1lm2/NCJrDVmW2DDq22kg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20,00"/>
        <filter val="10,00"/>
        <filter val="100,00"/>
        <filter val="12,00"/>
        <filter val="120,00"/>
        <filter val="150,00"/>
        <filter val="160,00"/>
        <filter val="175,00"/>
        <filter val="18,52"/>
        <filter val="19,05"/>
        <filter val="2,56"/>
        <filter val="20,00"/>
        <filter val="200,00"/>
        <filter val="22,00"/>
        <filter val="220,00"/>
        <filter val="23,81"/>
        <filter val="25,00"/>
        <filter val="250,00"/>
        <filter val="3,93"/>
        <filter val="3,95"/>
        <filter val="30,00"/>
        <filter val="310,00"/>
        <filter val="320,00"/>
        <filter val="350,00"/>
        <filter val="38,10"/>
        <filter val="4 289,00"/>
        <filter val="4 495,49"/>
        <filter val="4 670,49"/>
        <filter val="4,94"/>
        <filter val="40,00"/>
        <filter val="41,67"/>
        <filter val="44,87"/>
        <filter val="47,35"/>
        <filter val="50,00"/>
        <filter val="524,87"/>
        <filter val="58,71"/>
        <filter val="6,00"/>
        <filter val="6,41"/>
        <filter val="60,00"/>
        <filter val="60,61"/>
        <filter val="66,67"/>
        <filter val="68,00"/>
        <filter val="7"/>
        <filter val="7,41"/>
        <filter val="70,00"/>
        <filter val="720,00"/>
        <filter val="8,33"/>
        <filter val="80,00"/>
        <filter val="90,00"/>
      </filters>
    </filterColumn>
  </autoFilter>
  <mergeCells count="1058"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P365:T365"/>
    <mergeCell ref="P387:V387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110:E110"/>
    <mergeCell ref="X17:X18"/>
    <mergeCell ref="N17:N18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  <mergeCell ref="D216:E216"/>
    <mergeCell ref="P300:V300"/>
    <mergeCell ref="A20:Z20"/>
    <mergeCell ref="P493:V493"/>
    <mergeCell ref="D452:E452"/>
    <mergeCell ref="D293:E293"/>
    <mergeCell ref="P163:V163"/>
    <mergeCell ref="P151:T151"/>
    <mergeCell ref="D97:E97"/>
    <mergeCell ref="P449:T449"/>
    <mergeCell ref="P76:V76"/>
    <mergeCell ref="A426:Z426"/>
    <mergeCell ref="A255:Z255"/>
    <mergeCell ref="A364:Z364"/>
    <mergeCell ref="A312:Z312"/>
    <mergeCell ref="P287:V287"/>
    <mergeCell ref="D54:E54"/>
    <mergeCell ref="P83:T83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D566:E566"/>
    <mergeCell ref="D553:E553"/>
    <mergeCell ref="A254:Z254"/>
    <mergeCell ref="P121:T121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P128:T128"/>
    <mergeCell ref="P363:V363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P584:V584"/>
    <mergeCell ref="A531:Z531"/>
    <mergeCell ref="P592:V592"/>
    <mergeCell ref="P536:T536"/>
    <mergeCell ref="P358:V358"/>
    <mergeCell ref="A411:O412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A9:C9"/>
    <mergeCell ref="D373:E373"/>
    <mergeCell ref="D58:E58"/>
    <mergeCell ref="D500:E500"/>
    <mergeCell ref="A302:Z302"/>
    <mergeCell ref="A179:Z179"/>
    <mergeCell ref="P112:T112"/>
    <mergeCell ref="D294:E294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P123:T123"/>
    <mergeCell ref="P529:V529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R597:R598"/>
    <mergeCell ref="P547:T547"/>
    <mergeCell ref="D257:E257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320:E320"/>
    <mergeCell ref="P470:T470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P170:V17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44:V44"/>
    <mergeCell ref="D367:E367"/>
    <mergeCell ref="A13:M13"/>
    <mergeCell ref="G17:G18"/>
    <mergeCell ref="P407:V407"/>
    <mergeCell ref="D247:E247"/>
    <mergeCell ref="P188:T188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D256:E256"/>
    <mergeCell ref="D85:E85"/>
    <mergeCell ref="P110:T110"/>
    <mergeCell ref="P34:T34"/>
    <mergeCell ref="P105:T105"/>
    <mergeCell ref="D86:E86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A489:Z489"/>
    <mergeCell ref="A464:Z464"/>
    <mergeCell ref="P468:V468"/>
    <mergeCell ref="P535:T535"/>
    <mergeCell ref="P212:T212"/>
    <mergeCell ref="P554:T554"/>
    <mergeCell ref="D497:E497"/>
    <mergeCell ref="P257:T257"/>
    <mergeCell ref="A346:Z346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J597:J598"/>
    <mergeCell ref="P549:V549"/>
    <mergeCell ref="A186:Z186"/>
    <mergeCell ref="I596:V596"/>
    <mergeCell ref="A581:Z581"/>
    <mergeCell ref="A277:Z277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D586:E586"/>
    <mergeCell ref="P35:T35"/>
    <mergeCell ref="A529:O530"/>
    <mergeCell ref="P333:T333"/>
    <mergeCell ref="D314:E314"/>
    <mergeCell ref="P184:V184"/>
    <mergeCell ref="A152:O153"/>
    <mergeCell ref="A143:Z143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427:Z427"/>
    <mergeCell ref="P570:V570"/>
    <mergeCell ref="D194:E194"/>
    <mergeCell ref="P100:V100"/>
    <mergeCell ref="P265:V265"/>
    <mergeCell ref="P94:V94"/>
    <mergeCell ref="Y596:AB596"/>
    <mergeCell ref="S597:S598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I597:I598"/>
    <mergeCell ref="K597:K598"/>
    <mergeCell ref="D299:E299"/>
    <mergeCell ref="A579:O580"/>
    <mergeCell ref="A100:O101"/>
    <mergeCell ref="P211:T211"/>
    <mergeCell ref="A141:O142"/>
    <mergeCell ref="P309:T30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496:Z496"/>
    <mergeCell ref="A59:O60"/>
    <mergeCell ref="W597:W598"/>
    <mergeCell ref="A126:Z126"/>
    <mergeCell ref="P501:T501"/>
    <mergeCell ref="D251:E251"/>
    <mergeCell ref="A495:Z495"/>
    <mergeCell ref="A324:Z324"/>
    <mergeCell ref="A109:Z109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D188:E188"/>
    <mergeCell ref="P224:T224"/>
    <mergeCell ref="P382:V382"/>
    <mergeCell ref="P357:V35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P124:V124"/>
    <mergeCell ref="D422:E422"/>
    <mergeCell ref="A575:O576"/>
    <mergeCell ref="D391:E391"/>
    <mergeCell ref="P122:T122"/>
    <mergeCell ref="A42:Z42"/>
    <mergeCell ref="P589:V589"/>
    <mergeCell ref="P43:T43"/>
    <mergeCell ref="D328:E328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A12:M12"/>
    <mergeCell ref="D343:E343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50:T450"/>
    <mergeCell ref="P491:T491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A40:O41"/>
    <mergeCell ref="P260:T260"/>
    <mergeCell ref="A482:Z482"/>
    <mergeCell ref="P397:T397"/>
    <mergeCell ref="P74:T74"/>
    <mergeCell ref="A19:Z19"/>
    <mergeCell ref="D182:E182"/>
    <mergeCell ref="A117:Z117"/>
    <mergeCell ref="A14:M14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D456:E456"/>
    <mergeCell ref="D396:E396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P182:T182"/>
    <mergeCell ref="D451:E451"/>
    <mergeCell ref="A331:Z331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P246:T246"/>
    <mergeCell ref="P133:V133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D229:E229"/>
    <mergeCell ref="D565:E565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P553:T553"/>
    <mergeCell ref="D290:E290"/>
    <mergeCell ref="D361:E361"/>
    <mergeCell ref="D417:E417"/>
    <mergeCell ref="D375:E375"/>
    <mergeCell ref="P258:T258"/>
    <mergeCell ref="P49:V49"/>
    <mergeCell ref="P36:V36"/>
    <mergeCell ref="A303:Z303"/>
    <mergeCell ref="A159:Z159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A169:O170"/>
    <mergeCell ref="A46:Z46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P39:T39"/>
    <mergeCell ref="P537:T537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P565:T565"/>
    <mergeCell ref="P45:V45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160:E160"/>
    <mergeCell ref="H1:Q1"/>
    <mergeCell ref="P280:V280"/>
    <mergeCell ref="D5:E5"/>
    <mergeCell ref="D1:F1"/>
    <mergeCell ref="Q12:R12"/>
    <mergeCell ref="Q9:R9"/>
    <mergeCell ref="P285:T285"/>
    <mergeCell ref="P65:V65"/>
    <mergeCell ref="T5:U5"/>
    <mergeCell ref="V5:W5"/>
    <mergeCell ref="Q8:R8"/>
    <mergeCell ref="P69:T69"/>
    <mergeCell ref="P140:T140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D474:E474"/>
    <mergeCell ref="A458:O459"/>
    <mergeCell ref="D561:E561"/>
    <mergeCell ref="D499:E499"/>
    <mergeCell ref="D238:E238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P480:V480"/>
    <mergeCell ref="P510:V510"/>
    <mergeCell ref="P438:T438"/>
    <mergeCell ref="D444:E444"/>
    <mergeCell ref="D248:E248"/>
    <mergeCell ref="D104:E104"/>
    <mergeCell ref="D87:E87"/>
    <mergeCell ref="A401:Z401"/>
    <mergeCell ref="P476:V476"/>
    <mergeCell ref="D222:E222"/>
    <mergeCell ref="P286:V286"/>
    <mergeCell ref="D99:E99"/>
    <mergeCell ref="D397:E397"/>
    <mergeCell ref="A344:O345"/>
    <mergeCell ref="D528:E52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741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8" spans="2:8" x14ac:dyDescent="0.2">
      <c r="B8" s="47" t="s">
        <v>747</v>
      </c>
      <c r="C8" s="47" t="s">
        <v>748</v>
      </c>
      <c r="D8" s="47" t="s">
        <v>749</v>
      </c>
      <c r="E8" s="47"/>
    </row>
    <row r="9" spans="2:8" x14ac:dyDescent="0.2">
      <c r="B9" s="47" t="s">
        <v>750</v>
      </c>
      <c r="C9" s="47" t="s">
        <v>751</v>
      </c>
      <c r="D9" s="47" t="s">
        <v>752</v>
      </c>
      <c r="E9" s="47"/>
    </row>
    <row r="10" spans="2:8" x14ac:dyDescent="0.2">
      <c r="B10" s="47" t="s">
        <v>14</v>
      </c>
      <c r="C10" s="47" t="s">
        <v>753</v>
      </c>
      <c r="D10" s="47" t="s">
        <v>754</v>
      </c>
      <c r="E10" s="47"/>
    </row>
    <row r="11" spans="2:8" x14ac:dyDescent="0.2">
      <c r="B11" s="47" t="s">
        <v>755</v>
      </c>
      <c r="C11" s="47" t="s">
        <v>756</v>
      </c>
      <c r="D11" s="47" t="s">
        <v>757</v>
      </c>
      <c r="E11" s="47"/>
    </row>
    <row r="13" spans="2:8" x14ac:dyDescent="0.2">
      <c r="B13" s="47" t="s">
        <v>758</v>
      </c>
      <c r="C13" s="47" t="s">
        <v>742</v>
      </c>
      <c r="D13" s="47"/>
      <c r="E13" s="47"/>
    </row>
    <row r="15" spans="2:8" x14ac:dyDescent="0.2">
      <c r="B15" s="47" t="s">
        <v>759</v>
      </c>
      <c r="C15" s="47" t="s">
        <v>745</v>
      </c>
      <c r="D15" s="47"/>
      <c r="E15" s="47"/>
    </row>
    <row r="17" spans="2:5" x14ac:dyDescent="0.2">
      <c r="B17" s="47" t="s">
        <v>760</v>
      </c>
      <c r="C17" s="47" t="s">
        <v>748</v>
      </c>
      <c r="D17" s="47"/>
      <c r="E17" s="47"/>
    </row>
    <row r="19" spans="2:5" x14ac:dyDescent="0.2">
      <c r="B19" s="47" t="s">
        <v>761</v>
      </c>
      <c r="C19" s="47" t="s">
        <v>751</v>
      </c>
      <c r="D19" s="47"/>
      <c r="E19" s="47"/>
    </row>
    <row r="21" spans="2:5" x14ac:dyDescent="0.2">
      <c r="B21" s="47" t="s">
        <v>762</v>
      </c>
      <c r="C21" s="47" t="s">
        <v>753</v>
      </c>
      <c r="D21" s="47"/>
      <c r="E21" s="47"/>
    </row>
    <row r="23" spans="2:5" x14ac:dyDescent="0.2">
      <c r="B23" s="47" t="s">
        <v>763</v>
      </c>
      <c r="C23" s="47" t="s">
        <v>756</v>
      </c>
      <c r="D23" s="47"/>
      <c r="E23" s="47"/>
    </row>
    <row r="25" spans="2:5" x14ac:dyDescent="0.2">
      <c r="B25" s="47" t="s">
        <v>764</v>
      </c>
      <c r="C25" s="47"/>
      <c r="D25" s="47"/>
      <c r="E25" s="47"/>
    </row>
    <row r="26" spans="2:5" x14ac:dyDescent="0.2">
      <c r="B26" s="47" t="s">
        <v>765</v>
      </c>
      <c r="C26" s="47"/>
      <c r="D26" s="47"/>
      <c r="E26" s="47"/>
    </row>
    <row r="27" spans="2:5" x14ac:dyDescent="0.2">
      <c r="B27" s="47" t="s">
        <v>766</v>
      </c>
      <c r="C27" s="47"/>
      <c r="D27" s="47"/>
      <c r="E27" s="47"/>
    </row>
    <row r="28" spans="2:5" x14ac:dyDescent="0.2">
      <c r="B28" s="47" t="s">
        <v>767</v>
      </c>
      <c r="C28" s="47"/>
      <c r="D28" s="47"/>
      <c r="E28" s="47"/>
    </row>
    <row r="29" spans="2:5" x14ac:dyDescent="0.2">
      <c r="B29" s="47" t="s">
        <v>768</v>
      </c>
      <c r="C29" s="47"/>
      <c r="D29" s="47"/>
      <c r="E29" s="47"/>
    </row>
    <row r="30" spans="2:5" x14ac:dyDescent="0.2">
      <c r="B30" s="47" t="s">
        <v>769</v>
      </c>
      <c r="C30" s="47"/>
      <c r="D30" s="47"/>
      <c r="E30" s="47"/>
    </row>
    <row r="31" spans="2:5" x14ac:dyDescent="0.2">
      <c r="B31" s="47" t="s">
        <v>770</v>
      </c>
      <c r="C31" s="47"/>
      <c r="D31" s="47"/>
      <c r="E31" s="47"/>
    </row>
    <row r="32" spans="2:5" x14ac:dyDescent="0.2">
      <c r="B32" s="47" t="s">
        <v>771</v>
      </c>
      <c r="C32" s="47"/>
      <c r="D32" s="47"/>
      <c r="E32" s="47"/>
    </row>
    <row r="33" spans="2:5" x14ac:dyDescent="0.2">
      <c r="B33" s="47" t="s">
        <v>772</v>
      </c>
      <c r="C33" s="47"/>
      <c r="D33" s="47"/>
      <c r="E33" s="47"/>
    </row>
    <row r="34" spans="2:5" x14ac:dyDescent="0.2">
      <c r="B34" s="47" t="s">
        <v>773</v>
      </c>
      <c r="C34" s="47"/>
      <c r="D34" s="47"/>
      <c r="E34" s="47"/>
    </row>
    <row r="35" spans="2:5" x14ac:dyDescent="0.2">
      <c r="B35" s="47" t="s">
        <v>774</v>
      </c>
      <c r="C35" s="47"/>
      <c r="D35" s="47"/>
      <c r="E35" s="47"/>
    </row>
  </sheetData>
  <sheetProtection algorithmName="SHA-512" hashValue="I2SfKGqevDvzm1ttWb/J5YAHgxpwDnXfMKLxXFPlHfe6XeZhH7NBp+W8GOLQaCVi7mXnU4J25quoaal6XeuCQw==" saltValue="mZhyg+Mf9TmUCXcrVd2v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2024-09-03T11:13:26Z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