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13D843-A8DD-4673-BED1-792E51B79C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Z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O317" i="1"/>
  <c r="BM317" i="1"/>
  <c r="Y317" i="1"/>
  <c r="P317" i="1"/>
  <c r="BO316" i="1"/>
  <c r="BM316" i="1"/>
  <c r="Y316" i="1"/>
  <c r="BO315" i="1"/>
  <c r="BM315" i="1"/>
  <c r="Y315" i="1"/>
  <c r="P315" i="1"/>
  <c r="BO314" i="1"/>
  <c r="BM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O130" i="1"/>
  <c r="BM130" i="1"/>
  <c r="Y130" i="1"/>
  <c r="P130" i="1"/>
  <c r="BO129" i="1"/>
  <c r="BM129" i="1"/>
  <c r="Y129" i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12" i="1" l="1"/>
  <c r="BN112" i="1"/>
  <c r="BP123" i="1"/>
  <c r="BN123" i="1"/>
  <c r="Z123" i="1"/>
  <c r="BP131" i="1"/>
  <c r="BN131" i="1"/>
  <c r="Z131" i="1"/>
  <c r="BP167" i="1"/>
  <c r="BN167" i="1"/>
  <c r="Z167" i="1"/>
  <c r="BP206" i="1"/>
  <c r="BN206" i="1"/>
  <c r="Z206" i="1"/>
  <c r="BP228" i="1"/>
  <c r="BN228" i="1"/>
  <c r="Z228" i="1"/>
  <c r="BP256" i="1"/>
  <c r="BN256" i="1"/>
  <c r="Z256" i="1"/>
  <c r="BP326" i="1"/>
  <c r="BN326" i="1"/>
  <c r="Z326" i="1"/>
  <c r="BP354" i="1"/>
  <c r="BN354" i="1"/>
  <c r="Z354" i="1"/>
  <c r="BP385" i="1"/>
  <c r="BN385" i="1"/>
  <c r="Z385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B599" i="1"/>
  <c r="X591" i="1"/>
  <c r="X589" i="1"/>
  <c r="Z26" i="1"/>
  <c r="BN26" i="1"/>
  <c r="Z54" i="1"/>
  <c r="BN54" i="1"/>
  <c r="Z85" i="1"/>
  <c r="BN85" i="1"/>
  <c r="Z99" i="1"/>
  <c r="BN99" i="1"/>
  <c r="Z112" i="1"/>
  <c r="BP130" i="1"/>
  <c r="BN130" i="1"/>
  <c r="Z130" i="1"/>
  <c r="BP139" i="1"/>
  <c r="BN139" i="1"/>
  <c r="Z139" i="1"/>
  <c r="BP191" i="1"/>
  <c r="BN191" i="1"/>
  <c r="Z191" i="1"/>
  <c r="BP216" i="1"/>
  <c r="BN216" i="1"/>
  <c r="Z216" i="1"/>
  <c r="BP245" i="1"/>
  <c r="BN245" i="1"/>
  <c r="Z245" i="1"/>
  <c r="BP291" i="1"/>
  <c r="BN291" i="1"/>
  <c r="Z291" i="1"/>
  <c r="BP336" i="1"/>
  <c r="BN336" i="1"/>
  <c r="Z336" i="1"/>
  <c r="BP375" i="1"/>
  <c r="BN375" i="1"/>
  <c r="Z375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Y133" i="1"/>
  <c r="Y132" i="1"/>
  <c r="BP193" i="1"/>
  <c r="BN193" i="1"/>
  <c r="Z193" i="1"/>
  <c r="Y218" i="1"/>
  <c r="BP210" i="1"/>
  <c r="BN210" i="1"/>
  <c r="Z210" i="1"/>
  <c r="BP222" i="1"/>
  <c r="BN222" i="1"/>
  <c r="Z222" i="1"/>
  <c r="BP230" i="1"/>
  <c r="BN230" i="1"/>
  <c r="Z230" i="1"/>
  <c r="BP247" i="1"/>
  <c r="BN247" i="1"/>
  <c r="Z247" i="1"/>
  <c r="BP258" i="1"/>
  <c r="BN258" i="1"/>
  <c r="Z258" i="1"/>
  <c r="BP270" i="1"/>
  <c r="BN270" i="1"/>
  <c r="Z270" i="1"/>
  <c r="BP293" i="1"/>
  <c r="BN293" i="1"/>
  <c r="Z293" i="1"/>
  <c r="BP317" i="1"/>
  <c r="BN317" i="1"/>
  <c r="Z317" i="1"/>
  <c r="BP328" i="1"/>
  <c r="BN328" i="1"/>
  <c r="Z328" i="1"/>
  <c r="BP342" i="1"/>
  <c r="BN342" i="1"/>
  <c r="Z342" i="1"/>
  <c r="BP348" i="1"/>
  <c r="BN348" i="1"/>
  <c r="Z348" i="1"/>
  <c r="BP367" i="1"/>
  <c r="BN367" i="1"/>
  <c r="Z367" i="1"/>
  <c r="BP373" i="1"/>
  <c r="BN373" i="1"/>
  <c r="Z373" i="1"/>
  <c r="X590" i="1"/>
  <c r="X593" i="1"/>
  <c r="Y37" i="1"/>
  <c r="Z28" i="1"/>
  <c r="BN28" i="1"/>
  <c r="Z34" i="1"/>
  <c r="BN34" i="1"/>
  <c r="Z56" i="1"/>
  <c r="BN56" i="1"/>
  <c r="Z62" i="1"/>
  <c r="BN62" i="1"/>
  <c r="BP62" i="1"/>
  <c r="Z68" i="1"/>
  <c r="BN68" i="1"/>
  <c r="Z72" i="1"/>
  <c r="BN72" i="1"/>
  <c r="Z73" i="1"/>
  <c r="BN73" i="1"/>
  <c r="Z83" i="1"/>
  <c r="BN83" i="1"/>
  <c r="BP83" i="1"/>
  <c r="Z87" i="1"/>
  <c r="BN87" i="1"/>
  <c r="Z97" i="1"/>
  <c r="BN97" i="1"/>
  <c r="BP97" i="1"/>
  <c r="Y100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37" i="1"/>
  <c r="BN137" i="1"/>
  <c r="Z145" i="1"/>
  <c r="BN145" i="1"/>
  <c r="Z156" i="1"/>
  <c r="BN156" i="1"/>
  <c r="Z160" i="1"/>
  <c r="BN160" i="1"/>
  <c r="Z173" i="1"/>
  <c r="BN173" i="1"/>
  <c r="Z181" i="1"/>
  <c r="BN181" i="1"/>
  <c r="BP189" i="1"/>
  <c r="BN189" i="1"/>
  <c r="Z189" i="1"/>
  <c r="BP200" i="1"/>
  <c r="BN200" i="1"/>
  <c r="Z200" i="1"/>
  <c r="BP214" i="1"/>
  <c r="BN214" i="1"/>
  <c r="Z214" i="1"/>
  <c r="BP226" i="1"/>
  <c r="BN226" i="1"/>
  <c r="Z226" i="1"/>
  <c r="BP238" i="1"/>
  <c r="BN238" i="1"/>
  <c r="Z238" i="1"/>
  <c r="BP251" i="1"/>
  <c r="BN251" i="1"/>
  <c r="Z251" i="1"/>
  <c r="BP262" i="1"/>
  <c r="BN262" i="1"/>
  <c r="Z262" i="1"/>
  <c r="BP284" i="1"/>
  <c r="BN284" i="1"/>
  <c r="Z284" i="1"/>
  <c r="BP314" i="1"/>
  <c r="BN314" i="1"/>
  <c r="Z314" i="1"/>
  <c r="BP334" i="1"/>
  <c r="BN334" i="1"/>
  <c r="Z334" i="1"/>
  <c r="Y352" i="1"/>
  <c r="BP347" i="1"/>
  <c r="BN347" i="1"/>
  <c r="Z347" i="1"/>
  <c r="Y351" i="1"/>
  <c r="BP356" i="1"/>
  <c r="BN356" i="1"/>
  <c r="Z356" i="1"/>
  <c r="BP377" i="1"/>
  <c r="BN377" i="1"/>
  <c r="Z377" i="1"/>
  <c r="BP391" i="1"/>
  <c r="BN391" i="1"/>
  <c r="Z39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V599" i="1"/>
  <c r="Y369" i="1"/>
  <c r="Y368" i="1"/>
  <c r="BP381" i="1"/>
  <c r="BN381" i="1"/>
  <c r="Z381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H9" i="1"/>
  <c r="A10" i="1"/>
  <c r="Y24" i="1"/>
  <c r="BP31" i="1"/>
  <c r="BN31" i="1"/>
  <c r="BP32" i="1"/>
  <c r="BN32" i="1"/>
  <c r="Z32" i="1"/>
  <c r="BP35" i="1"/>
  <c r="BN35" i="1"/>
  <c r="Z35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BP71" i="1"/>
  <c r="BN71" i="1"/>
  <c r="Z71" i="1"/>
  <c r="BP84" i="1"/>
  <c r="BN84" i="1"/>
  <c r="Z84" i="1"/>
  <c r="BP88" i="1"/>
  <c r="BN88" i="1"/>
  <c r="Z88" i="1"/>
  <c r="Y90" i="1"/>
  <c r="Y95" i="1"/>
  <c r="BP92" i="1"/>
  <c r="BN92" i="1"/>
  <c r="Z92" i="1"/>
  <c r="Z94" i="1" s="1"/>
  <c r="BP105" i="1"/>
  <c r="BN105" i="1"/>
  <c r="Z105" i="1"/>
  <c r="Z107" i="1" s="1"/>
  <c r="BP113" i="1"/>
  <c r="BN113" i="1"/>
  <c r="Z113" i="1"/>
  <c r="BP122" i="1"/>
  <c r="BN122" i="1"/>
  <c r="Z122" i="1"/>
  <c r="BP136" i="1"/>
  <c r="BN136" i="1"/>
  <c r="Z136" i="1"/>
  <c r="BP140" i="1"/>
  <c r="BN140" i="1"/>
  <c r="Z140" i="1"/>
  <c r="Y142" i="1"/>
  <c r="Y147" i="1"/>
  <c r="BP144" i="1"/>
  <c r="BN144" i="1"/>
  <c r="Z144" i="1"/>
  <c r="BP161" i="1"/>
  <c r="BN161" i="1"/>
  <c r="Z161" i="1"/>
  <c r="Z162" i="1" s="1"/>
  <c r="Y163" i="1"/>
  <c r="H599" i="1"/>
  <c r="Y169" i="1"/>
  <c r="BP166" i="1"/>
  <c r="BN166" i="1"/>
  <c r="Z166" i="1"/>
  <c r="BP174" i="1"/>
  <c r="BN174" i="1"/>
  <c r="Z174" i="1"/>
  <c r="BP182" i="1"/>
  <c r="BN182" i="1"/>
  <c r="Z182" i="1"/>
  <c r="Y184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Z207" i="1" s="1"/>
  <c r="BP213" i="1"/>
  <c r="BN213" i="1"/>
  <c r="Z213" i="1"/>
  <c r="BP217" i="1"/>
  <c r="BN217" i="1"/>
  <c r="Z217" i="1"/>
  <c r="Y219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Y265" i="1"/>
  <c r="O599" i="1"/>
  <c r="Y274" i="1"/>
  <c r="BP268" i="1"/>
  <c r="BN268" i="1"/>
  <c r="Z268" i="1"/>
  <c r="BP271" i="1"/>
  <c r="BN271" i="1"/>
  <c r="Z271" i="1"/>
  <c r="BP285" i="1"/>
  <c r="BN285" i="1"/>
  <c r="Z285" i="1"/>
  <c r="Y287" i="1"/>
  <c r="Y295" i="1"/>
  <c r="BP290" i="1"/>
  <c r="BN290" i="1"/>
  <c r="Z290" i="1"/>
  <c r="R599" i="1"/>
  <c r="BP294" i="1"/>
  <c r="BN294" i="1"/>
  <c r="Z294" i="1"/>
  <c r="Y296" i="1"/>
  <c r="S599" i="1"/>
  <c r="Y300" i="1"/>
  <c r="BP299" i="1"/>
  <c r="BN299" i="1"/>
  <c r="Z299" i="1"/>
  <c r="Z300" i="1" s="1"/>
  <c r="Y301" i="1"/>
  <c r="T599" i="1"/>
  <c r="Y305" i="1"/>
  <c r="BP304" i="1"/>
  <c r="BN304" i="1"/>
  <c r="Z304" i="1"/>
  <c r="Z305" i="1" s="1"/>
  <c r="Y306" i="1"/>
  <c r="Y311" i="1"/>
  <c r="BP308" i="1"/>
  <c r="BN308" i="1"/>
  <c r="Z308" i="1"/>
  <c r="Z310" i="1" s="1"/>
  <c r="BP316" i="1"/>
  <c r="BN316" i="1"/>
  <c r="Z316" i="1"/>
  <c r="BP320" i="1"/>
  <c r="BN320" i="1"/>
  <c r="Z320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599" i="1"/>
  <c r="Y407" i="1"/>
  <c r="BP402" i="1"/>
  <c r="BN402" i="1"/>
  <c r="Z402" i="1"/>
  <c r="Y406" i="1"/>
  <c r="BP410" i="1"/>
  <c r="BN410" i="1"/>
  <c r="Z410" i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599" i="1"/>
  <c r="Y468" i="1"/>
  <c r="Y476" i="1"/>
  <c r="BP470" i="1"/>
  <c r="BN470" i="1"/>
  <c r="Z470" i="1"/>
  <c r="Y477" i="1"/>
  <c r="BP515" i="1"/>
  <c r="BN515" i="1"/>
  <c r="Z515" i="1"/>
  <c r="Y519" i="1"/>
  <c r="F9" i="1"/>
  <c r="J9" i="1"/>
  <c r="Z22" i="1"/>
  <c r="Z23" i="1" s="1"/>
  <c r="BN22" i="1"/>
  <c r="BP22" i="1"/>
  <c r="Y23" i="1"/>
  <c r="Y36" i="1"/>
  <c r="Z27" i="1"/>
  <c r="BN27" i="1"/>
  <c r="Z29" i="1"/>
  <c r="BN29" i="1"/>
  <c r="Z31" i="1"/>
  <c r="BP33" i="1"/>
  <c r="BN33" i="1"/>
  <c r="Z33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Z75" i="1" s="1"/>
  <c r="BP74" i="1"/>
  <c r="BN74" i="1"/>
  <c r="Z74" i="1"/>
  <c r="Y76" i="1"/>
  <c r="Y81" i="1"/>
  <c r="BP78" i="1"/>
  <c r="BN78" i="1"/>
  <c r="Z78" i="1"/>
  <c r="Z80" i="1" s="1"/>
  <c r="BP86" i="1"/>
  <c r="BN86" i="1"/>
  <c r="Z86" i="1"/>
  <c r="Y94" i="1"/>
  <c r="BP98" i="1"/>
  <c r="BN98" i="1"/>
  <c r="Z98" i="1"/>
  <c r="Y107" i="1"/>
  <c r="BP111" i="1"/>
  <c r="BN111" i="1"/>
  <c r="Z111" i="1"/>
  <c r="Y115" i="1"/>
  <c r="BP120" i="1"/>
  <c r="BN120" i="1"/>
  <c r="Z120" i="1"/>
  <c r="Z124" i="1" s="1"/>
  <c r="Y124" i="1"/>
  <c r="BP129" i="1"/>
  <c r="BN129" i="1"/>
  <c r="Z129" i="1"/>
  <c r="Z132" i="1" s="1"/>
  <c r="Y141" i="1"/>
  <c r="BP138" i="1"/>
  <c r="BN138" i="1"/>
  <c r="Z138" i="1"/>
  <c r="Y146" i="1"/>
  <c r="BP151" i="1"/>
  <c r="BN151" i="1"/>
  <c r="Z151" i="1"/>
  <c r="Z152" i="1" s="1"/>
  <c r="Y153" i="1"/>
  <c r="Y158" i="1"/>
  <c r="BP155" i="1"/>
  <c r="BN155" i="1"/>
  <c r="Z155" i="1"/>
  <c r="Y162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Y207" i="1"/>
  <c r="BP211" i="1"/>
  <c r="BN211" i="1"/>
  <c r="Z211" i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33" i="1"/>
  <c r="Y240" i="1"/>
  <c r="BP235" i="1"/>
  <c r="BN235" i="1"/>
  <c r="Z235" i="1"/>
  <c r="BP239" i="1"/>
  <c r="BN239" i="1"/>
  <c r="Z239" i="1"/>
  <c r="Y241" i="1"/>
  <c r="K599" i="1"/>
  <c r="Y253" i="1"/>
  <c r="BP244" i="1"/>
  <c r="BN244" i="1"/>
  <c r="Z244" i="1"/>
  <c r="BP248" i="1"/>
  <c r="BN248" i="1"/>
  <c r="Z248" i="1"/>
  <c r="Y252" i="1"/>
  <c r="BP257" i="1"/>
  <c r="BN257" i="1"/>
  <c r="Z257" i="1"/>
  <c r="BP261" i="1"/>
  <c r="BN261" i="1"/>
  <c r="Z261" i="1"/>
  <c r="BP269" i="1"/>
  <c r="BN269" i="1"/>
  <c r="Z269" i="1"/>
  <c r="BP273" i="1"/>
  <c r="BN273" i="1"/>
  <c r="Z273" i="1"/>
  <c r="Y275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Z286" i="1" s="1"/>
  <c r="BP292" i="1"/>
  <c r="BN292" i="1"/>
  <c r="Z292" i="1"/>
  <c r="Y310" i="1"/>
  <c r="BP315" i="1"/>
  <c r="BN315" i="1"/>
  <c r="Z315" i="1"/>
  <c r="BP318" i="1"/>
  <c r="BN318" i="1"/>
  <c r="Z318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45" i="1"/>
  <c r="BP355" i="1"/>
  <c r="BN355" i="1"/>
  <c r="Z355" i="1"/>
  <c r="Y357" i="1"/>
  <c r="BP523" i="1"/>
  <c r="BN523" i="1"/>
  <c r="Z523" i="1"/>
  <c r="Z525" i="1" s="1"/>
  <c r="Y525" i="1"/>
  <c r="D599" i="1"/>
  <c r="Y75" i="1"/>
  <c r="E599" i="1"/>
  <c r="Y108" i="1"/>
  <c r="F599" i="1"/>
  <c r="Y125" i="1"/>
  <c r="G599" i="1"/>
  <c r="Y152" i="1"/>
  <c r="J599" i="1"/>
  <c r="Y202" i="1"/>
  <c r="M599" i="1"/>
  <c r="Y264" i="1"/>
  <c r="U599" i="1"/>
  <c r="Y322" i="1"/>
  <c r="BP321" i="1"/>
  <c r="BN321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5" i="1"/>
  <c r="BN475" i="1"/>
  <c r="Z475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Z505" i="1" s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Z519" i="1" s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10" i="1" l="1"/>
  <c r="Z357" i="1"/>
  <c r="Z322" i="1"/>
  <c r="Z157" i="1"/>
  <c r="Z115" i="1"/>
  <c r="Z100" i="1"/>
  <c r="Z411" i="1"/>
  <c r="Z146" i="1"/>
  <c r="X592" i="1"/>
  <c r="Z562" i="1"/>
  <c r="Z252" i="1"/>
  <c r="Z218" i="1"/>
  <c r="Z177" i="1"/>
  <c r="Z382" i="1"/>
  <c r="Z141" i="1"/>
  <c r="Z548" i="1"/>
  <c r="Z575" i="1"/>
  <c r="Z338" i="1"/>
  <c r="Z36" i="1"/>
  <c r="Z89" i="1"/>
  <c r="Z557" i="1"/>
  <c r="Z541" i="1"/>
  <c r="Z487" i="1"/>
  <c r="Z344" i="1"/>
  <c r="Z329" i="1"/>
  <c r="Z264" i="1"/>
  <c r="Z240" i="1"/>
  <c r="Y593" i="1"/>
  <c r="Y590" i="1"/>
  <c r="Z419" i="1"/>
  <c r="Z295" i="1"/>
  <c r="Z232" i="1"/>
  <c r="Z59" i="1"/>
  <c r="Y589" i="1"/>
  <c r="Z569" i="1"/>
  <c r="Y591" i="1"/>
  <c r="Z476" i="1"/>
  <c r="Z453" i="1"/>
  <c r="Z406" i="1"/>
  <c r="Z393" i="1"/>
  <c r="Z274" i="1"/>
  <c r="Z196" i="1"/>
  <c r="Z594" i="1" s="1"/>
  <c r="Z169" i="1"/>
  <c r="Y592" i="1" l="1"/>
</calcChain>
</file>

<file path=xl/sharedStrings.xml><?xml version="1.0" encoding="utf-8"?>
<sst xmlns="http://schemas.openxmlformats.org/spreadsheetml/2006/main" count="2432" uniqueCount="776">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</sst>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 t="s">
        <v>775</v>
      </c>
      <c r="I5" s="655"/>
      <c r="J5" s="655"/>
      <c r="K5" s="655"/>
      <c r="L5" s="655"/>
      <c r="M5" s="475"/>
      <c r="N5" s="58"/>
      <c r="P5" s="24" t="s">
        <v>10</v>
      </c>
      <c r="Q5" s="725">
        <v>45540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Четверг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5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0.54166666666666663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199</v>
      </c>
      <c r="Y74" s="378">
        <f t="shared" si="11"/>
        <v>202.5</v>
      </c>
      <c r="Z74" s="36">
        <f>IFERROR(IF(Y74=0,"",ROUNDUP(Y74/H74,0)*0.00937),"")</f>
        <v>0.42164999999999997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209.61333333333334</v>
      </c>
      <c r="BN74" s="64">
        <f t="shared" si="13"/>
        <v>213.3</v>
      </c>
      <c r="BO74" s="64">
        <f t="shared" si="14"/>
        <v>0.36851851851851852</v>
      </c>
      <c r="BP74" s="64">
        <f t="shared" si="15"/>
        <v>0.375</v>
      </c>
    </row>
    <row r="75" spans="1:68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44.222222222222221</v>
      </c>
      <c r="Y75" s="379">
        <f>IFERROR(Y68/H68,"0")+IFERROR(Y69/H69,"0")+IFERROR(Y70/H70,"0")+IFERROR(Y71/H71,"0")+IFERROR(Y72/H72,"0")+IFERROR(Y73/H73,"0")+IFERROR(Y74/H74,"0")</f>
        <v>45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0.42164999999999997</v>
      </c>
      <c r="AA75" s="380"/>
      <c r="AB75" s="380"/>
      <c r="AC75" s="380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199</v>
      </c>
      <c r="Y76" s="379">
        <f>IFERROR(SUM(Y68:Y74),"0")</f>
        <v>202.5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75</v>
      </c>
      <c r="Y78" s="378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78.333333333333329</v>
      </c>
      <c r="BN78" s="64">
        <f>IFERROR(Y78*I78/H78,"0")</f>
        <v>78.959999999999994</v>
      </c>
      <c r="BO78" s="64">
        <f>IFERROR(1/J78*(X78/H78),"0")</f>
        <v>0.12400793650793648</v>
      </c>
      <c r="BP78" s="64">
        <f>IFERROR(1/J78*(Y78/H78),"0")</f>
        <v>0.125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38</v>
      </c>
      <c r="Y79" s="378">
        <f>IFERROR(IF(X79="",0,CEILING((X79/$H79),1)*$H79),"")</f>
        <v>40.5</v>
      </c>
      <c r="Z79" s="36">
        <f>IFERROR(IF(Y79=0,"",ROUNDUP(Y79/H79,0)*0.00753),"")</f>
        <v>0.11295000000000001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40.814814814814817</v>
      </c>
      <c r="BN79" s="64">
        <f>IFERROR(Y79*I79/H79,"0")</f>
        <v>43.5</v>
      </c>
      <c r="BO79" s="64">
        <f>IFERROR(1/J79*(X79/H79),"0")</f>
        <v>9.0218423551756868E-2</v>
      </c>
      <c r="BP79" s="64">
        <f>IFERROR(1/J79*(Y79/H79),"0")</f>
        <v>9.6153846153846145E-2</v>
      </c>
    </row>
    <row r="80" spans="1:68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21.018518518518515</v>
      </c>
      <c r="Y80" s="379">
        <f>IFERROR(Y78/H78,"0")+IFERROR(Y79/H79,"0")</f>
        <v>22</v>
      </c>
      <c r="Z80" s="379">
        <f>IFERROR(IF(Z78="",0,Z78),"0")+IFERROR(IF(Z79="",0,Z79),"0")</f>
        <v>0.26519999999999999</v>
      </c>
      <c r="AA80" s="380"/>
      <c r="AB80" s="380"/>
      <c r="AC80" s="380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113</v>
      </c>
      <c r="Y81" s="379">
        <f>IFERROR(SUM(Y78:Y79),"0")</f>
        <v>116.10000000000001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229</v>
      </c>
      <c r="Y106" s="378">
        <f>IFERROR(IF(X106="",0,CEILING((X106/$H106),1)*$H106),"")</f>
        <v>229.5</v>
      </c>
      <c r="Z106" s="36">
        <f>IFERROR(IF(Y106=0,"",ROUNDUP(Y106/H106,0)*0.00937),"")</f>
        <v>0.47787000000000002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239.68666666666664</v>
      </c>
      <c r="BN106" s="64">
        <f>IFERROR(Y106*I106/H106,"0")</f>
        <v>240.20999999999998</v>
      </c>
      <c r="BO106" s="64">
        <f>IFERROR(1/J106*(X106/H106),"0")</f>
        <v>0.42407407407407405</v>
      </c>
      <c r="BP106" s="64">
        <f>IFERROR(1/J106*(Y106/H106),"0")</f>
        <v>0.42499999999999999</v>
      </c>
    </row>
    <row r="107" spans="1:68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50.888888888888886</v>
      </c>
      <c r="Y107" s="379">
        <f>IFERROR(Y104/H104,"0")+IFERROR(Y105/H105,"0")+IFERROR(Y106/H106,"0")</f>
        <v>51</v>
      </c>
      <c r="Z107" s="379">
        <f>IFERROR(IF(Z104="",0,Z104),"0")+IFERROR(IF(Z105="",0,Z105),"0")+IFERROR(IF(Z106="",0,Z106),"0")</f>
        <v>0.47787000000000002</v>
      </c>
      <c r="AA107" s="380"/>
      <c r="AB107" s="380"/>
      <c r="AC107" s="380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229</v>
      </c>
      <c r="Y108" s="379">
        <f>IFERROR(SUM(Y104:Y106),"0")</f>
        <v>229.5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77</v>
      </c>
      <c r="Y112" s="378">
        <f>IFERROR(IF(X112="",0,CEILING((X112/$H112),1)*$H112),"")</f>
        <v>78.300000000000011</v>
      </c>
      <c r="Z112" s="36">
        <f>IFERROR(IF(Y112=0,"",ROUNDUP(Y112/H112,0)*0.00753),"")</f>
        <v>0.21837000000000001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84.757037037037023</v>
      </c>
      <c r="BN112" s="64">
        <f>IFERROR(Y112*I112/H112,"0")</f>
        <v>86.188000000000017</v>
      </c>
      <c r="BO112" s="64">
        <f>IFERROR(1/J112*(X112/H112),"0")</f>
        <v>0.18281101614434944</v>
      </c>
      <c r="BP112" s="64">
        <f>IFERROR(1/J112*(Y112/H112),"0")</f>
        <v>0.1858974358974359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28.518518518518515</v>
      </c>
      <c r="Y115" s="379">
        <f>IFERROR(Y110/H110,"0")+IFERROR(Y111/H111,"0")+IFERROR(Y112/H112,"0")+IFERROR(Y113/H113,"0")+IFERROR(Y114/H114,"0")</f>
        <v>29.000000000000004</v>
      </c>
      <c r="Z115" s="379">
        <f>IFERROR(IF(Z110="",0,Z110),"0")+IFERROR(IF(Z111="",0,Z111),"0")+IFERROR(IF(Z112="",0,Z112),"0")+IFERROR(IF(Z113="",0,Z113),"0")+IFERROR(IF(Z114="",0,Z114),"0")</f>
        <v>0.21837000000000001</v>
      </c>
      <c r="AA115" s="380"/>
      <c r="AB115" s="380"/>
      <c r="AC115" s="380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77</v>
      </c>
      <c r="Y116" s="379">
        <f>IFERROR(SUM(Y110:Y114),"0")</f>
        <v>78.300000000000011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9" t="s">
        <v>203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187</v>
      </c>
      <c r="Y138" s="378">
        <f t="shared" si="21"/>
        <v>189</v>
      </c>
      <c r="Z138" s="36">
        <f>IFERROR(IF(Y138=0,"",ROUNDUP(Y138/H138,0)*0.00753),"")</f>
        <v>0.52710000000000001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205.8385185185185</v>
      </c>
      <c r="BN138" s="64">
        <f t="shared" si="23"/>
        <v>208.03999999999996</v>
      </c>
      <c r="BO138" s="64">
        <f t="shared" si="24"/>
        <v>0.44396961063627727</v>
      </c>
      <c r="BP138" s="64">
        <f t="shared" si="25"/>
        <v>0.44871794871794868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69.259259259259252</v>
      </c>
      <c r="Y141" s="379">
        <f>IFERROR(Y135/H135,"0")+IFERROR(Y136/H136,"0")+IFERROR(Y137/H137,"0")+IFERROR(Y138/H138,"0")+IFERROR(Y139/H139,"0")+IFERROR(Y140/H140,"0")</f>
        <v>70</v>
      </c>
      <c r="Z141" s="379">
        <f>IFERROR(IF(Z135="",0,Z135),"0")+IFERROR(IF(Z136="",0,Z136),"0")+IFERROR(IF(Z137="",0,Z137),"0")+IFERROR(IF(Z138="",0,Z138),"0")+IFERROR(IF(Z139="",0,Z139),"0")+IFERROR(IF(Z140="",0,Z140),"0")</f>
        <v>0.52710000000000001</v>
      </c>
      <c r="AA141" s="380"/>
      <c r="AB141" s="380"/>
      <c r="AC141" s="380"/>
    </row>
    <row r="142" spans="1:68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187</v>
      </c>
      <c r="Y142" s="379">
        <f>IFERROR(SUM(Y135:Y140),"0")</f>
        <v>189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6</v>
      </c>
      <c r="Y150" s="378">
        <f>IFERROR(IF(X150="",0,CEILING((X150/$H150),1)*$H150),"")</f>
        <v>6.4</v>
      </c>
      <c r="Z150" s="36">
        <f>IFERROR(IF(Y150=0,"",ROUNDUP(Y150/H150,0)*0.00753),"")</f>
        <v>1.506E-2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6.3749999999999991</v>
      </c>
      <c r="BN150" s="64">
        <f>IFERROR(Y150*I150/H150,"0")</f>
        <v>6.8</v>
      </c>
      <c r="BO150" s="64">
        <f>IFERROR(1/J150*(X150/H150),"0")</f>
        <v>1.2019230769230768E-2</v>
      </c>
      <c r="BP150" s="64">
        <f>IFERROR(1/J150*(Y150/H150),"0")</f>
        <v>1.282051282051282E-2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1.875</v>
      </c>
      <c r="Y152" s="379">
        <f>IFERROR(Y150/H150,"0")+IFERROR(Y151/H151,"0")</f>
        <v>2</v>
      </c>
      <c r="Z152" s="379">
        <f>IFERROR(IF(Z150="",0,Z150),"0")+IFERROR(IF(Z151="",0,Z151),"0")</f>
        <v>1.506E-2</v>
      </c>
      <c r="AA152" s="380"/>
      <c r="AB152" s="380"/>
      <c r="AC152" s="380"/>
    </row>
    <row r="153" spans="1:68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6</v>
      </c>
      <c r="Y153" s="379">
        <f>IFERROR(SUM(Y150:Y151),"0")</f>
        <v>6.4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6</v>
      </c>
      <c r="Y155" s="378">
        <f>IFERROR(IF(X155="",0,CEILING((X155/$H155),1)*$H155),"")</f>
        <v>8.3999999999999986</v>
      </c>
      <c r="Z155" s="36">
        <f>IFERROR(IF(Y155=0,"",ROUNDUP(Y155/H155,0)*0.00753),"")</f>
        <v>2.2589999999999999E-2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6.6171428571428574</v>
      </c>
      <c r="BN155" s="64">
        <f>IFERROR(Y155*I155/H155,"0")</f>
        <v>9.2639999999999993</v>
      </c>
      <c r="BO155" s="64">
        <f>IFERROR(1/J155*(X155/H155),"0")</f>
        <v>1.3736263736263736E-2</v>
      </c>
      <c r="BP155" s="64">
        <f>IFERROR(1/J155*(Y155/H155),"0")</f>
        <v>1.9230769230769228E-2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2.1428571428571428</v>
      </c>
      <c r="Y157" s="379">
        <f>IFERROR(Y155/H155,"0")+IFERROR(Y156/H156,"0")</f>
        <v>2.9999999999999996</v>
      </c>
      <c r="Z157" s="379">
        <f>IFERROR(IF(Z155="",0,Z155),"0")+IFERROR(IF(Z156="",0,Z156),"0")</f>
        <v>2.2589999999999999E-2</v>
      </c>
      <c r="AA157" s="380"/>
      <c r="AB157" s="380"/>
      <c r="AC157" s="380"/>
    </row>
    <row r="158" spans="1:68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6</v>
      </c>
      <c r="Y158" s="379">
        <f>IFERROR(SUM(Y155:Y156),"0")</f>
        <v>8.3999999999999986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60</v>
      </c>
      <c r="Y161" s="378">
        <f>IFERROR(IF(X161="",0,CEILING((X161/$H161),1)*$H161),"")</f>
        <v>60.720000000000006</v>
      </c>
      <c r="Z161" s="36">
        <f>IFERROR(IF(Y161=0,"",ROUNDUP(Y161/H161,0)*0.00753),"")</f>
        <v>0.17319000000000001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66.545454545454547</v>
      </c>
      <c r="BN161" s="64">
        <f>IFERROR(Y161*I161/H161,"0")</f>
        <v>67.343999999999994</v>
      </c>
      <c r="BO161" s="64">
        <f>IFERROR(1/J161*(X161/H161),"0")</f>
        <v>0.14568764568764567</v>
      </c>
      <c r="BP161" s="64">
        <f>IFERROR(1/J161*(Y161/H161),"0")</f>
        <v>0.14743589743589744</v>
      </c>
    </row>
    <row r="162" spans="1:68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22.727272727272727</v>
      </c>
      <c r="Y162" s="379">
        <f>IFERROR(Y160/H160,"0")+IFERROR(Y161/H161,"0")</f>
        <v>23</v>
      </c>
      <c r="Z162" s="379">
        <f>IFERROR(IF(Z160="",0,Z160),"0")+IFERROR(IF(Z161="",0,Z161),"0")</f>
        <v>0.17319000000000001</v>
      </c>
      <c r="AA162" s="380"/>
      <c r="AB162" s="380"/>
      <c r="AC162" s="380"/>
    </row>
    <row r="163" spans="1:68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60</v>
      </c>
      <c r="Y163" s="379">
        <f>IFERROR(SUM(Y160:Y161),"0")</f>
        <v>60.720000000000006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5</v>
      </c>
      <c r="Y181" s="378">
        <f>IFERROR(IF(X181="",0,CEILING((X181/$H181),1)*$H181),"")</f>
        <v>6</v>
      </c>
      <c r="Z181" s="36">
        <f>IFERROR(IF(Y181=0,"",ROUNDUP(Y181/H181,0)*0.00753),"")</f>
        <v>1.506E-2</v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5.4633333333333338</v>
      </c>
      <c r="BN181" s="64">
        <f>IFERROR(Y181*I181/H181,"0")</f>
        <v>6.556</v>
      </c>
      <c r="BO181" s="64">
        <f>IFERROR(1/J181*(X181/H181),"0")</f>
        <v>1.0683760683760684E-2</v>
      </c>
      <c r="BP181" s="64">
        <f>IFERROR(1/J181*(Y181/H181),"0")</f>
        <v>1.282051282051282E-2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50</v>
      </c>
      <c r="Y182" s="378">
        <f>IFERROR(IF(X182="",0,CEILING((X182/$H182),1)*$H182),"")</f>
        <v>51</v>
      </c>
      <c r="Z182" s="36">
        <f>IFERROR(IF(Y182=0,"",ROUNDUP(Y182/H182,0)*0.00753),"")</f>
        <v>0.12801000000000001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54.533333333333331</v>
      </c>
      <c r="BN182" s="64">
        <f>IFERROR(Y182*I182/H182,"0")</f>
        <v>55.623999999999995</v>
      </c>
      <c r="BO182" s="64">
        <f>IFERROR(1/J182*(X182/H182),"0")</f>
        <v>0.10683760683760685</v>
      </c>
      <c r="BP182" s="64">
        <f>IFERROR(1/J182*(Y182/H182),"0")</f>
        <v>0.10897435897435898</v>
      </c>
    </row>
    <row r="183" spans="1:68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18.333333333333336</v>
      </c>
      <c r="Y183" s="379">
        <f>IFERROR(Y180/H180,"0")+IFERROR(Y181/H181,"0")+IFERROR(Y182/H182,"0")</f>
        <v>19</v>
      </c>
      <c r="Z183" s="379">
        <f>IFERROR(IF(Z180="",0,Z180),"0")+IFERROR(IF(Z181="",0,Z181),"0")+IFERROR(IF(Z182="",0,Z182),"0")</f>
        <v>0.14307</v>
      </c>
      <c r="AA183" s="380"/>
      <c r="AB183" s="380"/>
      <c r="AC183" s="380"/>
    </row>
    <row r="184" spans="1:68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55</v>
      </c>
      <c r="Y184" s="379">
        <f>IFERROR(SUM(Y180:Y182),"0")</f>
        <v>57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17</v>
      </c>
      <c r="Y191" s="378">
        <f t="shared" si="26"/>
        <v>18.900000000000002</v>
      </c>
      <c r="Z191" s="36">
        <f>IFERROR(IF(Y191=0,"",ROUNDUP(Y191/H191,0)*0.00502),"")</f>
        <v>4.5179999999999998E-2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18.05238095238095</v>
      </c>
      <c r="BN191" s="64">
        <f t="shared" si="28"/>
        <v>20.07</v>
      </c>
      <c r="BO191" s="64">
        <f t="shared" si="29"/>
        <v>3.4595034595034595E-2</v>
      </c>
      <c r="BP191" s="64">
        <f t="shared" si="30"/>
        <v>3.8461538461538464E-2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10</v>
      </c>
      <c r="Y193" s="378">
        <f t="shared" si="26"/>
        <v>10.5</v>
      </c>
      <c r="Z193" s="36">
        <f>IFERROR(IF(Y193=0,"",ROUNDUP(Y193/H193,0)*0.00502),"")</f>
        <v>2.5100000000000001E-2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10.476190476190476</v>
      </c>
      <c r="BN193" s="64">
        <f t="shared" si="28"/>
        <v>11</v>
      </c>
      <c r="BO193" s="64">
        <f t="shared" si="29"/>
        <v>2.0350020350020353E-2</v>
      </c>
      <c r="BP193" s="64">
        <f t="shared" si="30"/>
        <v>2.1367521367521368E-2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12.857142857142858</v>
      </c>
      <c r="Y196" s="379">
        <f>IFERROR(Y188/H188,"0")+IFERROR(Y189/H189,"0")+IFERROR(Y190/H190,"0")+IFERROR(Y191/H191,"0")+IFERROR(Y192/H192,"0")+IFERROR(Y193/H193,"0")+IFERROR(Y194/H194,"0")+IFERROR(Y195/H195,"0")</f>
        <v>14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7.0279999999999995E-2</v>
      </c>
      <c r="AA196" s="380"/>
      <c r="AB196" s="380"/>
      <c r="AC196" s="380"/>
    </row>
    <row r="197" spans="1:68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27</v>
      </c>
      <c r="Y197" s="379">
        <f>IFERROR(SUM(Y188:Y195),"0")</f>
        <v>29.400000000000002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111</v>
      </c>
      <c r="Y224" s="378">
        <f t="shared" si="36"/>
        <v>113.1</v>
      </c>
      <c r="Z224" s="36">
        <f>IFERROR(IF(Y224=0,"",ROUNDUP(Y224/H224,0)*0.02175),"")</f>
        <v>0.28275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118.19586206896551</v>
      </c>
      <c r="BN224" s="64">
        <f t="shared" si="38"/>
        <v>120.432</v>
      </c>
      <c r="BO224" s="64">
        <f t="shared" si="39"/>
        <v>0.22783251231527094</v>
      </c>
      <c r="BP224" s="64">
        <f t="shared" si="40"/>
        <v>0.23214285714285712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134</v>
      </c>
      <c r="Y227" s="378">
        <f t="shared" si="36"/>
        <v>134.4</v>
      </c>
      <c r="Z227" s="36">
        <f t="shared" si="41"/>
        <v>0.42168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149.18666666666667</v>
      </c>
      <c r="BN227" s="64">
        <f t="shared" si="38"/>
        <v>149.63200000000001</v>
      </c>
      <c r="BO227" s="64">
        <f t="shared" si="39"/>
        <v>0.35790598290598291</v>
      </c>
      <c r="BP227" s="64">
        <f t="shared" si="40"/>
        <v>0.35897435897435903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68.591954022988503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69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0.70443</v>
      </c>
      <c r="AA232" s="380"/>
      <c r="AB232" s="380"/>
      <c r="AC232" s="380"/>
    </row>
    <row r="233" spans="1:68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245</v>
      </c>
      <c r="Y233" s="379">
        <f>IFERROR(SUM(Y221:Y231),"0")</f>
        <v>247.5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27</v>
      </c>
      <c r="Y237" s="378">
        <f>IFERROR(IF(X237="",0,CEILING((X237/$H237),1)*$H237),"")</f>
        <v>28.8</v>
      </c>
      <c r="Z237" s="36">
        <f>IFERROR(IF(Y237=0,"",ROUNDUP(Y237/H237,0)*0.00937),"")</f>
        <v>8.4330000000000002E-2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29.244375000000002</v>
      </c>
      <c r="BN237" s="64">
        <f>IFERROR(Y237*I237/H237,"0")</f>
        <v>31.193999999999999</v>
      </c>
      <c r="BO237" s="64">
        <f>IFERROR(1/J237*(X237/H237),"0")</f>
        <v>7.03125E-2</v>
      </c>
      <c r="BP237" s="64">
        <f>IFERROR(1/J237*(Y237/H237),"0")</f>
        <v>7.4999999999999997E-2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11</v>
      </c>
      <c r="Y239" s="378">
        <f>IFERROR(IF(X239="",0,CEILING((X239/$H239),1)*$H239),"")</f>
        <v>12</v>
      </c>
      <c r="Z239" s="36">
        <f>IFERROR(IF(Y239=0,"",ROUNDUP(Y239/H239,0)*0.00753),"")</f>
        <v>3.7650000000000003E-2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12.246666666666668</v>
      </c>
      <c r="BN239" s="64">
        <f>IFERROR(Y239*I239/H239,"0")</f>
        <v>13.360000000000001</v>
      </c>
      <c r="BO239" s="64">
        <f>IFERROR(1/J239*(X239/H239),"0")</f>
        <v>2.9380341880341884E-2</v>
      </c>
      <c r="BP239" s="64">
        <f>IFERROR(1/J239*(Y239/H239),"0")</f>
        <v>3.2051282051282048E-2</v>
      </c>
    </row>
    <row r="240" spans="1:68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13.020833333333334</v>
      </c>
      <c r="Y240" s="379">
        <f>IFERROR(Y235/H235,"0")+IFERROR(Y236/H236,"0")+IFERROR(Y237/H237,"0")+IFERROR(Y238/H238,"0")+IFERROR(Y239/H239,"0")</f>
        <v>14</v>
      </c>
      <c r="Z240" s="379">
        <f>IFERROR(IF(Z235="",0,Z235),"0")+IFERROR(IF(Z236="",0,Z236),"0")+IFERROR(IF(Z237="",0,Z237),"0")+IFERROR(IF(Z238="",0,Z238),"0")+IFERROR(IF(Z239="",0,Z239),"0")</f>
        <v>0.12198000000000001</v>
      </c>
      <c r="AA240" s="380"/>
      <c r="AB240" s="380"/>
      <c r="AC240" s="380"/>
    </row>
    <row r="241" spans="1:68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38</v>
      </c>
      <c r="Y241" s="379">
        <f>IFERROR(SUM(Y235:Y239),"0")</f>
        <v>40.799999999999997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10</v>
      </c>
      <c r="Y308" s="378">
        <f>IFERROR(IF(X308="",0,CEILING((X308/$H308),1)*$H308),"")</f>
        <v>10.5</v>
      </c>
      <c r="Z308" s="36">
        <f>IFERROR(IF(Y308=0,"",ROUNDUP(Y308/H308,0)*0.00502),"")</f>
        <v>2.5100000000000001E-2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10.476190476190476</v>
      </c>
      <c r="BN308" s="64">
        <f>IFERROR(Y308*I308/H308,"0")</f>
        <v>11</v>
      </c>
      <c r="BO308" s="64">
        <f>IFERROR(1/J308*(X308/H308),"0")</f>
        <v>2.0350020350020353E-2</v>
      </c>
      <c r="BP308" s="64">
        <f>IFERROR(1/J308*(Y308/H308),"0")</f>
        <v>2.1367521367521368E-2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4.7619047619047619</v>
      </c>
      <c r="Y310" s="379">
        <f>IFERROR(Y308/H308,"0")+IFERROR(Y309/H309,"0")</f>
        <v>5</v>
      </c>
      <c r="Z310" s="379">
        <f>IFERROR(IF(Z308="",0,Z308),"0")+IFERROR(IF(Z309="",0,Z309),"0")</f>
        <v>2.5100000000000001E-2</v>
      </c>
      <c r="AA310" s="380"/>
      <c r="AB310" s="380"/>
      <c r="AC310" s="380"/>
    </row>
    <row r="311" spans="1:68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10</v>
      </c>
      <c r="Y311" s="379">
        <f>IFERROR(SUM(Y308:Y309),"0")</f>
        <v>10.5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90</v>
      </c>
      <c r="Y342" s="378">
        <f>IFERROR(IF(X342="",0,CEILING((X342/$H342),1)*$H342),"")</f>
        <v>93.6</v>
      </c>
      <c r="Z342" s="36">
        <f>IFERROR(IF(Y342=0,"",ROUNDUP(Y342/H342,0)*0.02175),"")</f>
        <v>0.26100000000000001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96.507692307692324</v>
      </c>
      <c r="BN342" s="64">
        <f>IFERROR(Y342*I342/H342,"0")</f>
        <v>100.36800000000001</v>
      </c>
      <c r="BO342" s="64">
        <f>IFERROR(1/J342*(X342/H342),"0")</f>
        <v>0.20604395604395603</v>
      </c>
      <c r="BP342" s="64">
        <f>IFERROR(1/J342*(Y342/H342),"0")</f>
        <v>0.21428571428571427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11.538461538461538</v>
      </c>
      <c r="Y344" s="379">
        <f>IFERROR(Y341/H341,"0")+IFERROR(Y342/H342,"0")+IFERROR(Y343/H343,"0")</f>
        <v>12</v>
      </c>
      <c r="Z344" s="379">
        <f>IFERROR(IF(Z341="",0,Z341),"0")+IFERROR(IF(Z342="",0,Z342),"0")+IFERROR(IF(Z343="",0,Z343),"0")</f>
        <v>0.26100000000000001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90</v>
      </c>
      <c r="Y345" s="379">
        <f>IFERROR(SUM(Y341:Y343),"0")</f>
        <v>93.6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3</v>
      </c>
      <c r="Y349" s="378">
        <f>IFERROR(IF(X349="",0,CEILING((X349/$H349),1)*$H349),"")</f>
        <v>5.0999999999999996</v>
      </c>
      <c r="Z349" s="36">
        <f>IFERROR(IF(Y349=0,"",ROUNDUP(Y349/H349,0)*0.00753),"")</f>
        <v>1.506E-2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3.5000000000000004</v>
      </c>
      <c r="BN349" s="64">
        <f>IFERROR(Y349*I349/H349,"0")</f>
        <v>5.95</v>
      </c>
      <c r="BO349" s="64">
        <f>IFERROR(1/J349*(X349/H349),"0")</f>
        <v>7.5414781297134239E-3</v>
      </c>
      <c r="BP349" s="64">
        <f>IFERROR(1/J349*(Y349/H349),"0")</f>
        <v>1.282051282051282E-2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1.1764705882352942</v>
      </c>
      <c r="Y351" s="379">
        <f>IFERROR(Y347/H347,"0")+IFERROR(Y348/H348,"0")+IFERROR(Y349/H349,"0")+IFERROR(Y350/H350,"0")</f>
        <v>2</v>
      </c>
      <c r="Z351" s="379">
        <f>IFERROR(IF(Z347="",0,Z347),"0")+IFERROR(IF(Z348="",0,Z348),"0")+IFERROR(IF(Z349="",0,Z349),"0")+IFERROR(IF(Z350="",0,Z350),"0")</f>
        <v>1.506E-2</v>
      </c>
      <c r="AA351" s="380"/>
      <c r="AB351" s="380"/>
      <c r="AC351" s="380"/>
    </row>
    <row r="352" spans="1:68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3</v>
      </c>
      <c r="Y352" s="379">
        <f>IFERROR(SUM(Y347:Y350),"0")</f>
        <v>5.0999999999999996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8</v>
      </c>
      <c r="Y356" s="378">
        <f>IFERROR(IF(X356="",0,CEILING((X356/$H356),1)*$H356),"")</f>
        <v>8</v>
      </c>
      <c r="Z356" s="36">
        <f>IFERROR(IF(Y356=0,"",ROUNDUP(Y356/H356,0)*0.00474),"")</f>
        <v>1.8960000000000001E-2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8.9600000000000009</v>
      </c>
      <c r="BN356" s="64">
        <f>IFERROR(Y356*I356/H356,"0")</f>
        <v>8.9600000000000009</v>
      </c>
      <c r="BO356" s="64">
        <f>IFERROR(1/J356*(X356/H356),"0")</f>
        <v>1.680672268907563E-2</v>
      </c>
      <c r="BP356" s="64">
        <f>IFERROR(1/J356*(Y356/H356),"0")</f>
        <v>1.680672268907563E-2</v>
      </c>
    </row>
    <row r="357" spans="1:68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4</v>
      </c>
      <c r="Y357" s="379">
        <f>IFERROR(Y354/H354,"0")+IFERROR(Y355/H355,"0")+IFERROR(Y356/H356,"0")</f>
        <v>4</v>
      </c>
      <c r="Z357" s="379">
        <f>IFERROR(IF(Z354="",0,Z354),"0")+IFERROR(IF(Z355="",0,Z355),"0")+IFERROR(IF(Z356="",0,Z356),"0")</f>
        <v>1.8960000000000001E-2</v>
      </c>
      <c r="AA357" s="380"/>
      <c r="AB357" s="380"/>
      <c r="AC357" s="380"/>
    </row>
    <row r="358" spans="1:68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8</v>
      </c>
      <c r="Y358" s="379">
        <f>IFERROR(SUM(Y354:Y356),"0")</f>
        <v>8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13</v>
      </c>
      <c r="Y361" s="378">
        <f>IFERROR(IF(X361="",0,CEILING((X361/$H361),1)*$H361),"")</f>
        <v>14.4</v>
      </c>
      <c r="Z361" s="36">
        <f>IFERROR(IF(Y361=0,"",ROUNDUP(Y361/H361,0)*0.00753),"")</f>
        <v>6.0240000000000002E-2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14.791111111111112</v>
      </c>
      <c r="BN361" s="64">
        <f>IFERROR(Y361*I361/H361,"0")</f>
        <v>16.384</v>
      </c>
      <c r="BO361" s="64">
        <f>IFERROR(1/J361*(X361/H361),"0")</f>
        <v>4.6296296296296294E-2</v>
      </c>
      <c r="BP361" s="64">
        <f>IFERROR(1/J361*(Y361/H361),"0")</f>
        <v>5.128205128205128E-2</v>
      </c>
    </row>
    <row r="362" spans="1:68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7.2222222222222223</v>
      </c>
      <c r="Y362" s="379">
        <f>IFERROR(Y361/H361,"0")</f>
        <v>8</v>
      </c>
      <c r="Z362" s="379">
        <f>IFERROR(IF(Z361="",0,Z361),"0")</f>
        <v>6.0240000000000002E-2</v>
      </c>
      <c r="AA362" s="380"/>
      <c r="AB362" s="380"/>
      <c r="AC362" s="380"/>
    </row>
    <row r="363" spans="1:68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13</v>
      </c>
      <c r="Y363" s="379">
        <f>IFERROR(SUM(Y361:Y361),"0")</f>
        <v>14.4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21</v>
      </c>
      <c r="Y365" s="378">
        <f>IFERROR(IF(X365="",0,CEILING((X365/$H365),1)*$H365),"")</f>
        <v>24.299999999999997</v>
      </c>
      <c r="Z365" s="36">
        <f>IFERROR(IF(Y365=0,"",ROUNDUP(Y365/H365,0)*0.02175),"")</f>
        <v>6.5250000000000002E-2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22.462222222222223</v>
      </c>
      <c r="BN365" s="64">
        <f>IFERROR(Y365*I365/H365,"0")</f>
        <v>25.991999999999997</v>
      </c>
      <c r="BO365" s="64">
        <f>IFERROR(1/J365*(X365/H365),"0")</f>
        <v>4.6296296296296294E-2</v>
      </c>
      <c r="BP365" s="64">
        <f>IFERROR(1/J365*(Y365/H365),"0")</f>
        <v>5.3571428571428568E-2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83</v>
      </c>
      <c r="Y366" s="378">
        <f>IFERROR(IF(X366="",0,CEILING((X366/$H366),1)*$H366),"")</f>
        <v>84</v>
      </c>
      <c r="Z366" s="36">
        <f>IFERROR(IF(Y366=0,"",ROUNDUP(Y366/H366,0)*0.00753),"")</f>
        <v>0.30120000000000002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93.750476190476178</v>
      </c>
      <c r="BN366" s="64">
        <f>IFERROR(Y366*I366/H366,"0")</f>
        <v>94.88</v>
      </c>
      <c r="BO366" s="64">
        <f>IFERROR(1/J366*(X366/H366),"0")</f>
        <v>0.25335775335775335</v>
      </c>
      <c r="BP366" s="64">
        <f>IFERROR(1/J366*(Y366/H366),"0")</f>
        <v>0.25641025641025639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61</v>
      </c>
      <c r="Y367" s="378">
        <f>IFERROR(IF(X367="",0,CEILING((X367/$H367),1)*$H367),"")</f>
        <v>63</v>
      </c>
      <c r="Z367" s="36">
        <f>IFERROR(IF(Y367=0,"",ROUNDUP(Y367/H367,0)*0.00753),"")</f>
        <v>0.22590000000000002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68.552380952380943</v>
      </c>
      <c r="BN367" s="64">
        <f>IFERROR(Y367*I367/H367,"0")</f>
        <v>70.799999999999983</v>
      </c>
      <c r="BO367" s="64">
        <f>IFERROR(1/J367*(X367/H367),"0")</f>
        <v>0.18620268620268621</v>
      </c>
      <c r="BP367" s="64">
        <f>IFERROR(1/J367*(Y367/H367),"0")</f>
        <v>0.19230769230769229</v>
      </c>
    </row>
    <row r="368" spans="1:68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71.164021164021165</v>
      </c>
      <c r="Y368" s="379">
        <f>IFERROR(Y365/H365,"0")+IFERROR(Y366/H366,"0")+IFERROR(Y367/H367,"0")</f>
        <v>73</v>
      </c>
      <c r="Z368" s="379">
        <f>IFERROR(IF(Z365="",0,Z365),"0")+IFERROR(IF(Z366="",0,Z366),"0")+IFERROR(IF(Z367="",0,Z367),"0")</f>
        <v>0.59235000000000004</v>
      </c>
      <c r="AA368" s="380"/>
      <c r="AB368" s="380"/>
      <c r="AC368" s="380"/>
    </row>
    <row r="369" spans="1:68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165</v>
      </c>
      <c r="Y369" s="379">
        <f>IFERROR(SUM(Y365:Y367),"0")</f>
        <v>171.3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hidden="1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59</v>
      </c>
      <c r="Y375" s="378">
        <f t="shared" si="67"/>
        <v>60</v>
      </c>
      <c r="Z375" s="36">
        <f>IFERROR(IF(Y375=0,"",ROUNDUP(Y375/H375,0)*0.02175),"")</f>
        <v>8.6999999999999994E-2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60.888000000000005</v>
      </c>
      <c r="BN375" s="64">
        <f t="shared" si="69"/>
        <v>61.92</v>
      </c>
      <c r="BO375" s="64">
        <f t="shared" si="70"/>
        <v>8.1944444444444431E-2</v>
      </c>
      <c r="BP375" s="64">
        <f t="shared" si="71"/>
        <v>8.3333333333333329E-2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3.9333333333333331</v>
      </c>
      <c r="Y382" s="379">
        <f>IFERROR(Y373/H373,"0")+IFERROR(Y374/H374,"0")+IFERROR(Y375/H375,"0")+IFERROR(Y376/H376,"0")+IFERROR(Y377/H377,"0")+IFERROR(Y378/H378,"0")+IFERROR(Y379/H379,"0")+IFERROR(Y380/H380,"0")+IFERROR(Y381/H381,"0")</f>
        <v>4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8.6999999999999994E-2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59</v>
      </c>
      <c r="Y383" s="379">
        <f>IFERROR(SUM(Y373:Y381),"0")</f>
        <v>60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hidden="1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0</v>
      </c>
      <c r="Y385" s="3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0</v>
      </c>
      <c r="Y387" s="379">
        <f>IFERROR(Y385/H385,"0")+IFERROR(Y386/H386,"0")</f>
        <v>0</v>
      </c>
      <c r="Z387" s="379">
        <f>IFERROR(IF(Z385="",0,Z385),"0")+IFERROR(IF(Z386="",0,Z386),"0")</f>
        <v>0</v>
      </c>
      <c r="AA387" s="380"/>
      <c r="AB387" s="380"/>
      <c r="AC387" s="380"/>
    </row>
    <row r="388" spans="1:68" hidden="1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0</v>
      </c>
      <c r="Y388" s="379">
        <f>IFERROR(SUM(Y385:Y386),"0")</f>
        <v>0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45</v>
      </c>
      <c r="Y503" s="378">
        <f t="shared" si="83"/>
        <v>46.800000000000004</v>
      </c>
      <c r="Z503" s="36">
        <f>IFERROR(IF(Y503=0,"",ROUNDUP(Y503/H503,0)*0.00937),"")</f>
        <v>0.12181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47.999999999999993</v>
      </c>
      <c r="BN503" s="64">
        <f t="shared" si="86"/>
        <v>49.92</v>
      </c>
      <c r="BO503" s="64">
        <f t="shared" si="87"/>
        <v>0.10416666666666667</v>
      </c>
      <c r="BP503" s="64">
        <f t="shared" si="88"/>
        <v>0.10833333333333334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12.5</v>
      </c>
      <c r="Y505" s="379">
        <f>IFERROR(Y497/H497,"0")+IFERROR(Y498/H498,"0")+IFERROR(Y499/H499,"0")+IFERROR(Y500/H500,"0")+IFERROR(Y501/H501,"0")+IFERROR(Y502/H502,"0")+IFERROR(Y503/H503,"0")+IFERROR(Y504/H504,"0")</f>
        <v>13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0.12181</v>
      </c>
      <c r="AA505" s="380"/>
      <c r="AB505" s="380"/>
      <c r="AC505" s="380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45</v>
      </c>
      <c r="Y506" s="379">
        <f>IFERROR(SUM(Y497:Y504),"0")</f>
        <v>46.800000000000004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6</v>
      </c>
      <c r="Y516" s="378">
        <f t="shared" si="89"/>
        <v>7.2</v>
      </c>
      <c r="Z516" s="36">
        <f>IFERROR(IF(Y516=0,"",ROUNDUP(Y516/H516,0)*0.00937),"")</f>
        <v>1.874E-2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6.3999999999999995</v>
      </c>
      <c r="BN516" s="64">
        <f t="shared" si="91"/>
        <v>7.68</v>
      </c>
      <c r="BO516" s="64">
        <f t="shared" si="92"/>
        <v>1.3888888888888888E-2</v>
      </c>
      <c r="BP516" s="64">
        <f t="shared" si="93"/>
        <v>1.6666666666666666E-2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20</v>
      </c>
      <c r="Y517" s="378">
        <f t="shared" si="89"/>
        <v>21.6</v>
      </c>
      <c r="Z517" s="36">
        <f>IFERROR(IF(Y517=0,"",ROUNDUP(Y517/H517,0)*0.00937),"")</f>
        <v>5.6219999999999999E-2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21.166666666666668</v>
      </c>
      <c r="BN517" s="64">
        <f t="shared" si="91"/>
        <v>22.860000000000003</v>
      </c>
      <c r="BO517" s="64">
        <f t="shared" si="92"/>
        <v>4.6296296296296294E-2</v>
      </c>
      <c r="BP517" s="64">
        <f t="shared" si="93"/>
        <v>0.05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22</v>
      </c>
      <c r="Y518" s="378">
        <f t="shared" si="89"/>
        <v>25.2</v>
      </c>
      <c r="Z518" s="36">
        <f>IFERROR(IF(Y518=0,"",ROUNDUP(Y518/H518,0)*0.00937),"")</f>
        <v>6.5589999999999996E-2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23.283333333333335</v>
      </c>
      <c r="BN518" s="64">
        <f t="shared" si="91"/>
        <v>26.669999999999998</v>
      </c>
      <c r="BO518" s="64">
        <f t="shared" si="92"/>
        <v>5.0925925925925923E-2</v>
      </c>
      <c r="BP518" s="64">
        <f t="shared" si="93"/>
        <v>5.8333333333333334E-2</v>
      </c>
    </row>
    <row r="519" spans="1:68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13.333333333333332</v>
      </c>
      <c r="Y519" s="379">
        <f>IFERROR(Y513/H513,"0")+IFERROR(Y514/H514,"0")+IFERROR(Y515/H515,"0")+IFERROR(Y516/H516,"0")+IFERROR(Y517/H517,"0")+IFERROR(Y518/H518,"0")</f>
        <v>15</v>
      </c>
      <c r="Z519" s="379">
        <f>IFERROR(IF(Z513="",0,Z513),"0")+IFERROR(IF(Z514="",0,Z514),"0")+IFERROR(IF(Z515="",0,Z515),"0")+IFERROR(IF(Z516="",0,Z516),"0")+IFERROR(IF(Z517="",0,Z517),"0")+IFERROR(IF(Z518="",0,Z518),"0")</f>
        <v>0.14055000000000001</v>
      </c>
      <c r="AA519" s="380"/>
      <c r="AB519" s="380"/>
      <c r="AC519" s="380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48</v>
      </c>
      <c r="Y520" s="379">
        <f>IFERROR(SUM(Y513:Y518),"0")</f>
        <v>54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1683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1729.32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1814.7181828639111</v>
      </c>
      <c r="Y590" s="379">
        <f>IFERROR(SUM(BN22:BN586),"0")</f>
        <v>1864.8579999999999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4</v>
      </c>
      <c r="Y591" s="38">
        <f>ROUNDUP(SUM(BP22:BP586),0)</f>
        <v>4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1914.7181828639111</v>
      </c>
      <c r="Y592" s="379">
        <f>GrossWeightTotalR+PalletQtyTotalR*25</f>
        <v>1964.8579999999999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483.08554776584685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497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4.4828599999999996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318.60000000000002</v>
      </c>
      <c r="E599" s="46">
        <f>IFERROR(Y104*1,"0")+IFERROR(Y105*1,"0")+IFERROR(Y106*1,"0")+IFERROR(Y110*1,"0")+IFERROR(Y111*1,"0")+IFERROR(Y112*1,"0")+IFERROR(Y113*1,"0")+IFERROR(Y114*1,"0")</f>
        <v>307.8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189</v>
      </c>
      <c r="G599" s="46">
        <f>IFERROR(Y150*1,"0")+IFERROR(Y151*1,"0")+IFERROR(Y155*1,"0")+IFERROR(Y156*1,"0")+IFERROR(Y160*1,"0")+IFERROR(Y161*1,"0")</f>
        <v>75.52000000000001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57</v>
      </c>
      <c r="I599" s="46">
        <f>IFERROR(Y188*1,"0")+IFERROR(Y189*1,"0")+IFERROR(Y190*1,"0")+IFERROR(Y191*1,"0")+IFERROR(Y192*1,"0")+IFERROR(Y193*1,"0")+IFERROR(Y194*1,"0")+IFERROR(Y195*1,"0")</f>
        <v>29.400000000000002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288.3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10.5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106.69999999999999</v>
      </c>
      <c r="V599" s="46">
        <f>IFERROR(Y361*1,"0")+IFERROR(Y365*1,"0")+IFERROR(Y366*1,"0")+IFERROR(Y367*1,"0")</f>
        <v>185.7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60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100.80000000000001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683,00"/>
        <filter val="1 814,72"/>
        <filter val="1 914,72"/>
        <filter val="1,18"/>
        <filter val="1,88"/>
        <filter val="10,00"/>
        <filter val="11,00"/>
        <filter val="11,54"/>
        <filter val="111,00"/>
        <filter val="113,00"/>
        <filter val="12,50"/>
        <filter val="12,86"/>
        <filter val="13,00"/>
        <filter val="13,02"/>
        <filter val="13,33"/>
        <filter val="134,00"/>
        <filter val="165,00"/>
        <filter val="17,00"/>
        <filter val="18,33"/>
        <filter val="187,00"/>
        <filter val="199,00"/>
        <filter val="2,14"/>
        <filter val="20,00"/>
        <filter val="21,00"/>
        <filter val="21,02"/>
        <filter val="22,00"/>
        <filter val="22,73"/>
        <filter val="229,00"/>
        <filter val="245,00"/>
        <filter val="27,00"/>
        <filter val="28,52"/>
        <filter val="3,00"/>
        <filter val="3,93"/>
        <filter val="38,00"/>
        <filter val="4"/>
        <filter val="4,00"/>
        <filter val="4,76"/>
        <filter val="44,22"/>
        <filter val="45,00"/>
        <filter val="48,00"/>
        <filter val="483,09"/>
        <filter val="5,00"/>
        <filter val="50,00"/>
        <filter val="50,89"/>
        <filter val="55,00"/>
        <filter val="59,00"/>
        <filter val="6,00"/>
        <filter val="60,00"/>
        <filter val="61,00"/>
        <filter val="68,59"/>
        <filter val="69,26"/>
        <filter val="7,22"/>
        <filter val="71,16"/>
        <filter val="75,00"/>
        <filter val="77,00"/>
        <filter val="8,00"/>
        <filter val="83,00"/>
        <filter val="90,00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