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5BC4C1-B57E-4270-AF92-0F8ED1037E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BP365" i="1" s="1"/>
  <c r="P365" i="1"/>
  <c r="X363" i="1"/>
  <c r="X362" i="1"/>
  <c r="BO361" i="1"/>
  <c r="BM361" i="1"/>
  <c r="Y361" i="1"/>
  <c r="Y362" i="1" s="1"/>
  <c r="P361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X306" i="1"/>
  <c r="X305" i="1"/>
  <c r="BO304" i="1"/>
  <c r="BM304" i="1"/>
  <c r="Y304" i="1"/>
  <c r="Y305" i="1" s="1"/>
  <c r="P304" i="1"/>
  <c r="X301" i="1"/>
  <c r="X300" i="1"/>
  <c r="BO299" i="1"/>
  <c r="BM299" i="1"/>
  <c r="Y299" i="1"/>
  <c r="S599" i="1" s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O72" i="1"/>
  <c r="BM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P63" i="1"/>
  <c r="BO62" i="1"/>
  <c r="BM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N188" i="1" l="1"/>
  <c r="Z188" i="1"/>
  <c r="BP194" i="1"/>
  <c r="BN194" i="1"/>
  <c r="Z194" i="1"/>
  <c r="BP223" i="1"/>
  <c r="BN223" i="1"/>
  <c r="Z223" i="1"/>
  <c r="BP244" i="1"/>
  <c r="BN244" i="1"/>
  <c r="Z244" i="1"/>
  <c r="BP268" i="1"/>
  <c r="BN268" i="1"/>
  <c r="Z268" i="1"/>
  <c r="BP285" i="1"/>
  <c r="BN285" i="1"/>
  <c r="Z285" i="1"/>
  <c r="BP320" i="1"/>
  <c r="BN320" i="1"/>
  <c r="Z320" i="1"/>
  <c r="BP354" i="1"/>
  <c r="BN354" i="1"/>
  <c r="Z354" i="1"/>
  <c r="BP391" i="1"/>
  <c r="BN391" i="1"/>
  <c r="Z391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B599" i="1"/>
  <c r="X591" i="1"/>
  <c r="X589" i="1"/>
  <c r="Z26" i="1"/>
  <c r="BN26" i="1"/>
  <c r="Y37" i="1"/>
  <c r="Z54" i="1"/>
  <c r="BN54" i="1"/>
  <c r="Z85" i="1"/>
  <c r="BN85" i="1"/>
  <c r="Z99" i="1"/>
  <c r="BN99" i="1"/>
  <c r="Z112" i="1"/>
  <c r="BN112" i="1"/>
  <c r="Z123" i="1"/>
  <c r="BN123" i="1"/>
  <c r="Z130" i="1"/>
  <c r="BN130" i="1"/>
  <c r="Z131" i="1"/>
  <c r="BN131" i="1"/>
  <c r="BP137" i="1"/>
  <c r="BN137" i="1"/>
  <c r="BP156" i="1"/>
  <c r="BN156" i="1"/>
  <c r="Z156" i="1"/>
  <c r="BP213" i="1"/>
  <c r="BN213" i="1"/>
  <c r="Z213" i="1"/>
  <c r="BP231" i="1"/>
  <c r="BN231" i="1"/>
  <c r="Z231" i="1"/>
  <c r="BP257" i="1"/>
  <c r="BN257" i="1"/>
  <c r="Z257" i="1"/>
  <c r="BP269" i="1"/>
  <c r="BN269" i="1"/>
  <c r="Z269" i="1"/>
  <c r="BP294" i="1"/>
  <c r="BN294" i="1"/>
  <c r="Z294" i="1"/>
  <c r="BP334" i="1"/>
  <c r="BN334" i="1"/>
  <c r="Z334" i="1"/>
  <c r="BP375" i="1"/>
  <c r="BN375" i="1"/>
  <c r="Z375" i="1"/>
  <c r="BP377" i="1"/>
  <c r="BN377" i="1"/>
  <c r="Z377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Z562" i="1" s="1"/>
  <c r="BP56" i="1"/>
  <c r="BN56" i="1"/>
  <c r="Z56" i="1"/>
  <c r="BP68" i="1"/>
  <c r="BN68" i="1"/>
  <c r="Z68" i="1"/>
  <c r="BP73" i="1"/>
  <c r="BN73" i="1"/>
  <c r="Z73" i="1"/>
  <c r="BP87" i="1"/>
  <c r="BN87" i="1"/>
  <c r="Z87" i="1"/>
  <c r="BP104" i="1"/>
  <c r="BN104" i="1"/>
  <c r="Z104" i="1"/>
  <c r="BP114" i="1"/>
  <c r="BN114" i="1"/>
  <c r="Z114" i="1"/>
  <c r="Y133" i="1"/>
  <c r="BP127" i="1"/>
  <c r="BN127" i="1"/>
  <c r="Z127" i="1"/>
  <c r="Y142" i="1"/>
  <c r="BP135" i="1"/>
  <c r="BN135" i="1"/>
  <c r="Z135" i="1"/>
  <c r="BP150" i="1"/>
  <c r="BN150" i="1"/>
  <c r="Z150" i="1"/>
  <c r="BP173" i="1"/>
  <c r="BN173" i="1"/>
  <c r="Z173" i="1"/>
  <c r="BP175" i="1"/>
  <c r="Z175" i="1"/>
  <c r="BP211" i="1"/>
  <c r="BN211" i="1"/>
  <c r="Z211" i="1"/>
  <c r="Y233" i="1"/>
  <c r="BP221" i="1"/>
  <c r="BN221" i="1"/>
  <c r="Z221" i="1"/>
  <c r="BP229" i="1"/>
  <c r="BN229" i="1"/>
  <c r="Z229" i="1"/>
  <c r="BP239" i="1"/>
  <c r="BN239" i="1"/>
  <c r="Z239" i="1"/>
  <c r="BP28" i="1"/>
  <c r="BN28" i="1"/>
  <c r="Z28" i="1"/>
  <c r="X590" i="1"/>
  <c r="X592" i="1" s="1"/>
  <c r="BP34" i="1"/>
  <c r="BN34" i="1"/>
  <c r="Z34" i="1"/>
  <c r="Y64" i="1"/>
  <c r="BP62" i="1"/>
  <c r="BN62" i="1"/>
  <c r="Z62" i="1"/>
  <c r="BP72" i="1"/>
  <c r="BN72" i="1"/>
  <c r="Z72" i="1"/>
  <c r="Y89" i="1"/>
  <c r="BP83" i="1"/>
  <c r="BN83" i="1"/>
  <c r="Z83" i="1"/>
  <c r="Y101" i="1"/>
  <c r="BP97" i="1"/>
  <c r="BN97" i="1"/>
  <c r="Z97" i="1"/>
  <c r="Y115" i="1"/>
  <c r="BP110" i="1"/>
  <c r="BN110" i="1"/>
  <c r="Z110" i="1"/>
  <c r="BP121" i="1"/>
  <c r="BN121" i="1"/>
  <c r="Z121" i="1"/>
  <c r="BP128" i="1"/>
  <c r="BN128" i="1"/>
  <c r="Z128" i="1"/>
  <c r="BP139" i="1"/>
  <c r="BN139" i="1"/>
  <c r="Z139" i="1"/>
  <c r="Y162" i="1"/>
  <c r="BP160" i="1"/>
  <c r="BN160" i="1"/>
  <c r="Z160" i="1"/>
  <c r="BP201" i="1"/>
  <c r="BN201" i="1"/>
  <c r="Z201" i="1"/>
  <c r="BP215" i="1"/>
  <c r="BN215" i="1"/>
  <c r="Z215" i="1"/>
  <c r="BP225" i="1"/>
  <c r="BN225" i="1"/>
  <c r="Z225" i="1"/>
  <c r="BP235" i="1"/>
  <c r="BN235" i="1"/>
  <c r="Z235" i="1"/>
  <c r="Y286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X593" i="1"/>
  <c r="Y36" i="1"/>
  <c r="C599" i="1"/>
  <c r="Y65" i="1"/>
  <c r="Y90" i="1"/>
  <c r="Y100" i="1"/>
  <c r="Y107" i="1"/>
  <c r="Y132" i="1"/>
  <c r="Y153" i="1"/>
  <c r="Y163" i="1"/>
  <c r="H599" i="1"/>
  <c r="Y197" i="1"/>
  <c r="Y207" i="1"/>
  <c r="Y232" i="1"/>
  <c r="Z246" i="1"/>
  <c r="BN246" i="1"/>
  <c r="Z250" i="1"/>
  <c r="BN250" i="1"/>
  <c r="Z259" i="1"/>
  <c r="BN259" i="1"/>
  <c r="Z263" i="1"/>
  <c r="BN263" i="1"/>
  <c r="Z271" i="1"/>
  <c r="BN271" i="1"/>
  <c r="Z278" i="1"/>
  <c r="Z279" i="1" s="1"/>
  <c r="BN278" i="1"/>
  <c r="BP278" i="1"/>
  <c r="Y279" i="1"/>
  <c r="Z283" i="1"/>
  <c r="BN283" i="1"/>
  <c r="Z292" i="1"/>
  <c r="BN292" i="1"/>
  <c r="Z299" i="1"/>
  <c r="Z300" i="1" s="1"/>
  <c r="BN299" i="1"/>
  <c r="BP299" i="1"/>
  <c r="Y300" i="1"/>
  <c r="Z304" i="1"/>
  <c r="Z305" i="1" s="1"/>
  <c r="BN304" i="1"/>
  <c r="BP304" i="1"/>
  <c r="Z308" i="1"/>
  <c r="BN308" i="1"/>
  <c r="Z318" i="1"/>
  <c r="BN318" i="1"/>
  <c r="Z326" i="1"/>
  <c r="BN326" i="1"/>
  <c r="Z332" i="1"/>
  <c r="BN332" i="1"/>
  <c r="BP332" i="1"/>
  <c r="Z336" i="1"/>
  <c r="BN336" i="1"/>
  <c r="Z350" i="1"/>
  <c r="BN350" i="1"/>
  <c r="Y358" i="1"/>
  <c r="Z356" i="1"/>
  <c r="BN356" i="1"/>
  <c r="Y357" i="1"/>
  <c r="Z361" i="1"/>
  <c r="Z362" i="1" s="1"/>
  <c r="BN361" i="1"/>
  <c r="BP361" i="1"/>
  <c r="Z365" i="1"/>
  <c r="BN365" i="1"/>
  <c r="Z373" i="1"/>
  <c r="BN373" i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Z575" i="1" s="1"/>
  <c r="Y458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599" i="1"/>
  <c r="Z69" i="1"/>
  <c r="BN69" i="1"/>
  <c r="Z71" i="1"/>
  <c r="BN71" i="1"/>
  <c r="Z74" i="1"/>
  <c r="BN74" i="1"/>
  <c r="Y75" i="1"/>
  <c r="Z78" i="1"/>
  <c r="Z80" i="1" s="1"/>
  <c r="BN78" i="1"/>
  <c r="BP78" i="1"/>
  <c r="Y81" i="1"/>
  <c r="Z84" i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599" i="1"/>
  <c r="Z105" i="1"/>
  <c r="Z107" i="1" s="1"/>
  <c r="BN105" i="1"/>
  <c r="BP105" i="1"/>
  <c r="Y108" i="1"/>
  <c r="Z111" i="1"/>
  <c r="BN111" i="1"/>
  <c r="Z113" i="1"/>
  <c r="BN113" i="1"/>
  <c r="Y116" i="1"/>
  <c r="F599" i="1"/>
  <c r="Z120" i="1"/>
  <c r="Z124" i="1" s="1"/>
  <c r="BN120" i="1"/>
  <c r="BP120" i="1"/>
  <c r="Z122" i="1"/>
  <c r="BN122" i="1"/>
  <c r="Y125" i="1"/>
  <c r="Z129" i="1"/>
  <c r="Z132" i="1" s="1"/>
  <c r="BN129" i="1"/>
  <c r="BP129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599" i="1"/>
  <c r="Z151" i="1"/>
  <c r="BN151" i="1"/>
  <c r="BP151" i="1"/>
  <c r="Y152" i="1"/>
  <c r="Z155" i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BP188" i="1"/>
  <c r="Z190" i="1"/>
  <c r="BN190" i="1"/>
  <c r="Z192" i="1"/>
  <c r="BN192" i="1"/>
  <c r="BP193" i="1"/>
  <c r="BN193" i="1"/>
  <c r="BP195" i="1"/>
  <c r="BN195" i="1"/>
  <c r="Z195" i="1"/>
  <c r="J599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Y295" i="1"/>
  <c r="BP309" i="1"/>
  <c r="BN309" i="1"/>
  <c r="Z309" i="1"/>
  <c r="Z310" i="1" s="1"/>
  <c r="Y311" i="1"/>
  <c r="U599" i="1"/>
  <c r="Y322" i="1"/>
  <c r="Y323" i="1"/>
  <c r="BP314" i="1"/>
  <c r="BN314" i="1"/>
  <c r="Z314" i="1"/>
  <c r="BP319" i="1"/>
  <c r="BN319" i="1"/>
  <c r="Z319" i="1"/>
  <c r="BP327" i="1"/>
  <c r="BN327" i="1"/>
  <c r="Z327" i="1"/>
  <c r="BP366" i="1"/>
  <c r="BN366" i="1"/>
  <c r="Z366" i="1"/>
  <c r="Z368" i="1" s="1"/>
  <c r="Y368" i="1"/>
  <c r="BP392" i="1"/>
  <c r="BN392" i="1"/>
  <c r="Z392" i="1"/>
  <c r="Y394" i="1"/>
  <c r="Y399" i="1"/>
  <c r="BP396" i="1"/>
  <c r="BN396" i="1"/>
  <c r="Z396" i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H9" i="1"/>
  <c r="Y24" i="1"/>
  <c r="Y59" i="1"/>
  <c r="Y76" i="1"/>
  <c r="Y170" i="1"/>
  <c r="BN175" i="1"/>
  <c r="Z181" i="1"/>
  <c r="BN181" i="1"/>
  <c r="I599" i="1"/>
  <c r="Y196" i="1"/>
  <c r="Z189" i="1"/>
  <c r="BN189" i="1"/>
  <c r="Z191" i="1"/>
  <c r="BN191" i="1"/>
  <c r="Z193" i="1"/>
  <c r="Y202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Z264" i="1" s="1"/>
  <c r="BP260" i="1"/>
  <c r="BN260" i="1"/>
  <c r="Z260" i="1"/>
  <c r="Y264" i="1"/>
  <c r="BP270" i="1"/>
  <c r="BN270" i="1"/>
  <c r="Z270" i="1"/>
  <c r="Y274" i="1"/>
  <c r="BP284" i="1"/>
  <c r="BN284" i="1"/>
  <c r="Z284" i="1"/>
  <c r="R599" i="1"/>
  <c r="BP293" i="1"/>
  <c r="BN293" i="1"/>
  <c r="Z293" i="1"/>
  <c r="Y310" i="1"/>
  <c r="BP317" i="1"/>
  <c r="BN317" i="1"/>
  <c r="Z317" i="1"/>
  <c r="BP321" i="1"/>
  <c r="BN321" i="1"/>
  <c r="Z321" i="1"/>
  <c r="BP335" i="1"/>
  <c r="BN335" i="1"/>
  <c r="Z335" i="1"/>
  <c r="BP343" i="1"/>
  <c r="BN343" i="1"/>
  <c r="Z343" i="1"/>
  <c r="Y345" i="1"/>
  <c r="BP349" i="1"/>
  <c r="BN349" i="1"/>
  <c r="Z349" i="1"/>
  <c r="Z351" i="1" s="1"/>
  <c r="Y351" i="1"/>
  <c r="BP376" i="1"/>
  <c r="BN376" i="1"/>
  <c r="Z376" i="1"/>
  <c r="BP380" i="1"/>
  <c r="BN380" i="1"/>
  <c r="Z380" i="1"/>
  <c r="BP404" i="1"/>
  <c r="BN404" i="1"/>
  <c r="Z404" i="1"/>
  <c r="BP475" i="1"/>
  <c r="BN475" i="1"/>
  <c r="Z475" i="1"/>
  <c r="Z599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K599" i="1"/>
  <c r="Y252" i="1"/>
  <c r="O599" i="1"/>
  <c r="Y275" i="1"/>
  <c r="Y280" i="1"/>
  <c r="Q599" i="1"/>
  <c r="Y287" i="1"/>
  <c r="Y296" i="1"/>
  <c r="Y301" i="1"/>
  <c r="T599" i="1"/>
  <c r="Y306" i="1"/>
  <c r="Y330" i="1"/>
  <c r="BP325" i="1"/>
  <c r="BN325" i="1"/>
  <c r="Z325" i="1"/>
  <c r="Z329" i="1" s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V599" i="1"/>
  <c r="Y369" i="1"/>
  <c r="BP374" i="1"/>
  <c r="BN374" i="1"/>
  <c r="Z374" i="1"/>
  <c r="Z382" i="1" s="1"/>
  <c r="BP378" i="1"/>
  <c r="BN378" i="1"/>
  <c r="Z378" i="1"/>
  <c r="Y382" i="1"/>
  <c r="BP386" i="1"/>
  <c r="BN386" i="1"/>
  <c r="Z386" i="1"/>
  <c r="Y388" i="1"/>
  <c r="Y393" i="1"/>
  <c r="BP390" i="1"/>
  <c r="BN390" i="1"/>
  <c r="Z390" i="1"/>
  <c r="Z393" i="1" s="1"/>
  <c r="X599" i="1"/>
  <c r="Y407" i="1"/>
  <c r="BP402" i="1"/>
  <c r="BN402" i="1"/>
  <c r="Z402" i="1"/>
  <c r="Y406" i="1"/>
  <c r="BP410" i="1"/>
  <c r="BN410" i="1"/>
  <c r="Z410" i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Y569" i="1"/>
  <c r="BP565" i="1"/>
  <c r="BN565" i="1"/>
  <c r="Z565" i="1"/>
  <c r="Y570" i="1"/>
  <c r="BP567" i="1"/>
  <c r="BN567" i="1"/>
  <c r="Z567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10" i="1" l="1"/>
  <c r="Z411" i="1"/>
  <c r="Z387" i="1"/>
  <c r="Z344" i="1"/>
  <c r="Z286" i="1"/>
  <c r="Z274" i="1"/>
  <c r="Z398" i="1"/>
  <c r="Z157" i="1"/>
  <c r="Z152" i="1"/>
  <c r="Z406" i="1"/>
  <c r="Z338" i="1"/>
  <c r="Z218" i="1"/>
  <c r="Z252" i="1"/>
  <c r="Z240" i="1"/>
  <c r="Z141" i="1"/>
  <c r="Z89" i="1"/>
  <c r="Z36" i="1"/>
  <c r="Z476" i="1"/>
  <c r="Z232" i="1"/>
  <c r="Z196" i="1"/>
  <c r="Z295" i="1"/>
  <c r="Z115" i="1"/>
  <c r="Z75" i="1"/>
  <c r="Z548" i="1"/>
  <c r="Z519" i="1"/>
  <c r="Z505" i="1"/>
  <c r="Z569" i="1"/>
  <c r="Z453" i="1"/>
  <c r="Z322" i="1"/>
  <c r="Y591" i="1"/>
  <c r="Z557" i="1"/>
  <c r="Z541" i="1"/>
  <c r="Z487" i="1"/>
  <c r="Y589" i="1"/>
  <c r="Z183" i="1"/>
  <c r="Y593" i="1"/>
  <c r="Y590" i="1"/>
  <c r="Z594" i="1" l="1"/>
  <c r="Y592" i="1"/>
</calcChain>
</file>

<file path=xl/sharedStrings.xml><?xml version="1.0" encoding="utf-8"?>
<sst xmlns="http://schemas.openxmlformats.org/spreadsheetml/2006/main" count="2432" uniqueCount="776">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</sst>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0" t="s">
        <v>0</v>
      </c>
      <c r="E1" s="413"/>
      <c r="F1" s="413"/>
      <c r="G1" s="12" t="s">
        <v>1</v>
      </c>
      <c r="H1" s="470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9" t="s">
        <v>8</v>
      </c>
      <c r="B5" s="530"/>
      <c r="C5" s="531"/>
      <c r="D5" s="474"/>
      <c r="E5" s="475"/>
      <c r="F5" s="716" t="s">
        <v>9</v>
      </c>
      <c r="G5" s="531"/>
      <c r="H5" s="474" t="s">
        <v>775</v>
      </c>
      <c r="I5" s="655"/>
      <c r="J5" s="655"/>
      <c r="K5" s="655"/>
      <c r="L5" s="655"/>
      <c r="M5" s="475"/>
      <c r="N5" s="58"/>
      <c r="P5" s="24" t="s">
        <v>10</v>
      </c>
      <c r="Q5" s="725">
        <v>45540</v>
      </c>
      <c r="R5" s="526"/>
      <c r="T5" s="577" t="s">
        <v>11</v>
      </c>
      <c r="U5" s="439"/>
      <c r="V5" s="579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9" t="s">
        <v>13</v>
      </c>
      <c r="B6" s="530"/>
      <c r="C6" s="531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6"/>
      <c r="N6" s="59"/>
      <c r="P6" s="24" t="s">
        <v>15</v>
      </c>
      <c r="Q6" s="752" t="str">
        <f>IF(Q5=0," ",CHOOSE(WEEKDAY(Q5,2),"Понедельник","Вторник","Среда","Четверг","Пятница","Суббота","Воскресенье"))</f>
        <v>Четверг</v>
      </c>
      <c r="R6" s="382"/>
      <c r="T6" s="584" t="s">
        <v>16</v>
      </c>
      <c r="U6" s="439"/>
      <c r="V6" s="629" t="s">
        <v>17</v>
      </c>
      <c r="W6" s="42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54" t="str">
        <f>IFERROR(VLOOKUP(DeliveryAddress,Table,3,0),1)</f>
        <v>5</v>
      </c>
      <c r="E7" s="455"/>
      <c r="F7" s="455"/>
      <c r="G7" s="455"/>
      <c r="H7" s="455"/>
      <c r="I7" s="455"/>
      <c r="J7" s="455"/>
      <c r="K7" s="455"/>
      <c r="L7" s="455"/>
      <c r="M7" s="456"/>
      <c r="N7" s="60"/>
      <c r="P7" s="24"/>
      <c r="Q7" s="42"/>
      <c r="R7" s="42"/>
      <c r="T7" s="397"/>
      <c r="U7" s="439"/>
      <c r="V7" s="630"/>
      <c r="W7" s="631"/>
      <c r="AB7" s="51"/>
      <c r="AC7" s="51"/>
      <c r="AD7" s="51"/>
      <c r="AE7" s="51"/>
    </row>
    <row r="8" spans="1:32" s="370" customFormat="1" ht="25.5" customHeight="1" x14ac:dyDescent="0.2">
      <c r="A8" s="733" t="s">
        <v>18</v>
      </c>
      <c r="B8" s="384"/>
      <c r="C8" s="385"/>
      <c r="D8" s="463"/>
      <c r="E8" s="464"/>
      <c r="F8" s="464"/>
      <c r="G8" s="464"/>
      <c r="H8" s="464"/>
      <c r="I8" s="464"/>
      <c r="J8" s="464"/>
      <c r="K8" s="464"/>
      <c r="L8" s="464"/>
      <c r="M8" s="465"/>
      <c r="N8" s="61"/>
      <c r="P8" s="24" t="s">
        <v>19</v>
      </c>
      <c r="Q8" s="512">
        <v>0.54166666666666663</v>
      </c>
      <c r="R8" s="456"/>
      <c r="T8" s="397"/>
      <c r="U8" s="439"/>
      <c r="V8" s="630"/>
      <c r="W8" s="631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399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68"/>
      <c r="P9" s="26" t="s">
        <v>20</v>
      </c>
      <c r="Q9" s="522"/>
      <c r="R9" s="523"/>
      <c r="T9" s="397"/>
      <c r="U9" s="439"/>
      <c r="V9" s="632"/>
      <c r="W9" s="633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399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45" t="str">
        <f>IFERROR(VLOOKUP($D$10,Proxy,2,FALSE),"")</f>
        <v/>
      </c>
      <c r="I10" s="397"/>
      <c r="J10" s="397"/>
      <c r="K10" s="397"/>
      <c r="L10" s="397"/>
      <c r="M10" s="397"/>
      <c r="N10" s="369"/>
      <c r="P10" s="26" t="s">
        <v>21</v>
      </c>
      <c r="Q10" s="585"/>
      <c r="R10" s="586"/>
      <c r="U10" s="24" t="s">
        <v>22</v>
      </c>
      <c r="V10" s="424" t="s">
        <v>23</v>
      </c>
      <c r="W10" s="42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4" t="s">
        <v>27</v>
      </c>
      <c r="W11" s="523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5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1"/>
      <c r="N12" s="62"/>
      <c r="P12" s="24" t="s">
        <v>29</v>
      </c>
      <c r="Q12" s="512"/>
      <c r="R12" s="456"/>
      <c r="S12" s="23"/>
      <c r="U12" s="24"/>
      <c r="V12" s="413"/>
      <c r="W12" s="397"/>
      <c r="AB12" s="51"/>
      <c r="AC12" s="51"/>
      <c r="AD12" s="51"/>
      <c r="AE12" s="51"/>
    </row>
    <row r="13" spans="1:32" s="370" customFormat="1" ht="23.25" customHeight="1" x14ac:dyDescent="0.2">
      <c r="A13" s="55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1"/>
      <c r="N13" s="62"/>
      <c r="O13" s="26"/>
      <c r="P13" s="26" t="s">
        <v>31</v>
      </c>
      <c r="Q13" s="684"/>
      <c r="R13" s="5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5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9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63"/>
      <c r="P15" s="560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0" t="s">
        <v>35</v>
      </c>
      <c r="B17" s="420" t="s">
        <v>36</v>
      </c>
      <c r="C17" s="541" t="s">
        <v>37</v>
      </c>
      <c r="D17" s="420" t="s">
        <v>38</v>
      </c>
      <c r="E17" s="502"/>
      <c r="F17" s="420" t="s">
        <v>39</v>
      </c>
      <c r="G17" s="420" t="s">
        <v>40</v>
      </c>
      <c r="H17" s="420" t="s">
        <v>41</v>
      </c>
      <c r="I17" s="420" t="s">
        <v>42</v>
      </c>
      <c r="J17" s="420" t="s">
        <v>43</v>
      </c>
      <c r="K17" s="420" t="s">
        <v>44</v>
      </c>
      <c r="L17" s="420" t="s">
        <v>45</v>
      </c>
      <c r="M17" s="420" t="s">
        <v>46</v>
      </c>
      <c r="N17" s="420" t="s">
        <v>47</v>
      </c>
      <c r="O17" s="420" t="s">
        <v>48</v>
      </c>
      <c r="P17" s="420" t="s">
        <v>49</v>
      </c>
      <c r="Q17" s="501"/>
      <c r="R17" s="501"/>
      <c r="S17" s="501"/>
      <c r="T17" s="502"/>
      <c r="U17" s="761" t="s">
        <v>50</v>
      </c>
      <c r="V17" s="531"/>
      <c r="W17" s="420" t="s">
        <v>51</v>
      </c>
      <c r="X17" s="420" t="s">
        <v>52</v>
      </c>
      <c r="Y17" s="765" t="s">
        <v>53</v>
      </c>
      <c r="Z17" s="420" t="s">
        <v>54</v>
      </c>
      <c r="AA17" s="609" t="s">
        <v>55</v>
      </c>
      <c r="AB17" s="609" t="s">
        <v>56</v>
      </c>
      <c r="AC17" s="609" t="s">
        <v>57</v>
      </c>
      <c r="AD17" s="609" t="s">
        <v>58</v>
      </c>
      <c r="AE17" s="710"/>
      <c r="AF17" s="711"/>
      <c r="AG17" s="513"/>
      <c r="BD17" s="621" t="s">
        <v>59</v>
      </c>
    </row>
    <row r="18" spans="1:68" ht="14.25" customHeight="1" x14ac:dyDescent="0.2">
      <c r="A18" s="421"/>
      <c r="B18" s="421"/>
      <c r="C18" s="421"/>
      <c r="D18" s="503"/>
      <c r="E18" s="505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503"/>
      <c r="Q18" s="504"/>
      <c r="R18" s="504"/>
      <c r="S18" s="504"/>
      <c r="T18" s="505"/>
      <c r="U18" s="371" t="s">
        <v>60</v>
      </c>
      <c r="V18" s="371" t="s">
        <v>61</v>
      </c>
      <c r="W18" s="421"/>
      <c r="X18" s="421"/>
      <c r="Y18" s="766"/>
      <c r="Z18" s="421"/>
      <c r="AA18" s="610"/>
      <c r="AB18" s="610"/>
      <c r="AC18" s="610"/>
      <c r="AD18" s="712"/>
      <c r="AE18" s="713"/>
      <c r="AF18" s="714"/>
      <c r="AG18" s="514"/>
      <c r="BD18" s="397"/>
    </row>
    <row r="19" spans="1:68" ht="27.75" hidden="1" customHeight="1" x14ac:dyDescent="0.2">
      <c r="A19" s="402" t="s">
        <v>62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8"/>
      <c r="AB19" s="48"/>
      <c r="AC19" s="48"/>
    </row>
    <row r="20" spans="1:68" ht="16.5" hidden="1" customHeight="1" x14ac:dyDescent="0.25">
      <c r="A20" s="396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2"/>
      <c r="AB20" s="372"/>
      <c r="AC20" s="372"/>
    </row>
    <row r="21" spans="1:68" ht="14.25" hidden="1" customHeight="1" x14ac:dyDescent="0.25">
      <c r="A21" s="428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5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41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41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28" t="s">
        <v>71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7"/>
      <c r="R32" s="387"/>
      <c r="S32" s="387"/>
      <c r="T32" s="388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7"/>
      <c r="R33" s="387"/>
      <c r="S33" s="387"/>
      <c r="T33" s="388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5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41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41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28" t="s">
        <v>95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5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41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41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28" t="s">
        <v>100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5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1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41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28" t="s">
        <v>104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5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41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41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02" t="s">
        <v>107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8"/>
      <c r="AB50" s="48"/>
      <c r="AC50" s="48"/>
    </row>
    <row r="51" spans="1:68" ht="16.5" hidden="1" customHeight="1" x14ac:dyDescent="0.25">
      <c r="A51" s="396" t="s">
        <v>108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72"/>
      <c r="AB51" s="372"/>
      <c r="AC51" s="372"/>
    </row>
    <row r="52" spans="1:68" ht="14.25" hidden="1" customHeight="1" x14ac:dyDescent="0.25">
      <c r="A52" s="428" t="s">
        <v>109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77">
        <v>10</v>
      </c>
      <c r="Y53" s="378">
        <f t="shared" ref="Y53:Y58" si="6">IFERROR(IF(X53="",0,CEILING((X53/$H53),1)*$H53),"")</f>
        <v>10.8</v>
      </c>
      <c r="Z53" s="36">
        <f>IFERROR(IF(Y53=0,"",ROUNDUP(Y53/H53,0)*0.02175),"")</f>
        <v>2.1749999999999999E-2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10.444444444444443</v>
      </c>
      <c r="BN53" s="64">
        <f t="shared" ref="BN53:BN58" si="8">IFERROR(Y53*I53/H53,"0")</f>
        <v>11.28</v>
      </c>
      <c r="BO53" s="64">
        <f t="shared" ref="BO53:BO58" si="9">IFERROR(1/J53*(X53/H53),"0")</f>
        <v>1.653439153439153E-2</v>
      </c>
      <c r="BP53" s="64">
        <f t="shared" ref="BP53:BP58" si="10">IFERROR(1/J53*(Y53/H53),"0")</f>
        <v>1.7857142857142856E-2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1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0.92592592592592582</v>
      </c>
      <c r="Y59" s="379">
        <f>IFERROR(Y53/H53,"0")+IFERROR(Y54/H54,"0")+IFERROR(Y55/H55,"0")+IFERROR(Y56/H56,"0")+IFERROR(Y57/H57,"0")+IFERROR(Y58/H58,"0")</f>
        <v>1</v>
      </c>
      <c r="Z59" s="379">
        <f>IFERROR(IF(Z53="",0,Z53),"0")+IFERROR(IF(Z54="",0,Z54),"0")+IFERROR(IF(Z55="",0,Z55),"0")+IFERROR(IF(Z56="",0,Z56),"0")+IFERROR(IF(Z57="",0,Z57),"0")+IFERROR(IF(Z58="",0,Z58),"0")</f>
        <v>2.1749999999999999E-2</v>
      </c>
      <c r="AA59" s="380"/>
      <c r="AB59" s="380"/>
      <c r="AC59" s="380"/>
    </row>
    <row r="60" spans="1:68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1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10</v>
      </c>
      <c r="Y60" s="379">
        <f>IFERROR(SUM(Y53:Y58),"0")</f>
        <v>10.8</v>
      </c>
      <c r="Z60" s="37"/>
      <c r="AA60" s="380"/>
      <c r="AB60" s="380"/>
      <c r="AC60" s="380"/>
    </row>
    <row r="61" spans="1:68" ht="14.25" hidden="1" customHeight="1" x14ac:dyDescent="0.25">
      <c r="A61" s="428" t="s">
        <v>71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5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41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41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6" t="s">
        <v>128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72"/>
      <c r="AB66" s="372"/>
      <c r="AC66" s="372"/>
    </row>
    <row r="67" spans="1:68" ht="14.25" hidden="1" customHeight="1" x14ac:dyDescent="0.25">
      <c r="A67" s="428" t="s">
        <v>109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3" t="s">
        <v>132</v>
      </c>
      <c r="Q68" s="387"/>
      <c r="R68" s="387"/>
      <c r="S68" s="387"/>
      <c r="T68" s="388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77">
        <v>30</v>
      </c>
      <c r="Y70" s="378">
        <f t="shared" si="11"/>
        <v>32.400000000000006</v>
      </c>
      <c r="Z70" s="36">
        <f>IFERROR(IF(Y70=0,"",ROUNDUP(Y70/H70,0)*0.02175),"")</f>
        <v>6.5250000000000002E-2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31.333333333333329</v>
      </c>
      <c r="BN70" s="64">
        <f t="shared" si="13"/>
        <v>33.840000000000003</v>
      </c>
      <c r="BO70" s="64">
        <f t="shared" si="14"/>
        <v>4.96031746031746E-2</v>
      </c>
      <c r="BP70" s="64">
        <f t="shared" si="15"/>
        <v>5.3571428571428575E-2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7"/>
      <c r="R71" s="387"/>
      <c r="S71" s="387"/>
      <c r="T71" s="388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7"/>
      <c r="R72" s="387"/>
      <c r="S72" s="387"/>
      <c r="T72" s="388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91" t="s">
        <v>144</v>
      </c>
      <c r="Q73" s="387"/>
      <c r="R73" s="387"/>
      <c r="S73" s="387"/>
      <c r="T73" s="388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77">
        <v>9</v>
      </c>
      <c r="Y74" s="378">
        <f t="shared" si="11"/>
        <v>9</v>
      </c>
      <c r="Z74" s="36">
        <f>IFERROR(IF(Y74=0,"",ROUNDUP(Y74/H74,0)*0.00937),"")</f>
        <v>1.874E-2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9.48</v>
      </c>
      <c r="BN74" s="64">
        <f t="shared" si="13"/>
        <v>9.48</v>
      </c>
      <c r="BO74" s="64">
        <f t="shared" si="14"/>
        <v>1.6666666666666666E-2</v>
      </c>
      <c r="BP74" s="64">
        <f t="shared" si="15"/>
        <v>1.6666666666666666E-2</v>
      </c>
    </row>
    <row r="75" spans="1:68" x14ac:dyDescent="0.2">
      <c r="A75" s="415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416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4.7777777777777777</v>
      </c>
      <c r="Y75" s="379">
        <f>IFERROR(Y68/H68,"0")+IFERROR(Y69/H69,"0")+IFERROR(Y70/H70,"0")+IFERROR(Y71/H71,"0")+IFERROR(Y72/H72,"0")+IFERROR(Y73/H73,"0")+IFERROR(Y74/H74,"0")</f>
        <v>5</v>
      </c>
      <c r="Z75" s="379">
        <f>IFERROR(IF(Z68="",0,Z68),"0")+IFERROR(IF(Z69="",0,Z69),"0")+IFERROR(IF(Z70="",0,Z70),"0")+IFERROR(IF(Z71="",0,Z71),"0")+IFERROR(IF(Z72="",0,Z72),"0")+IFERROR(IF(Z73="",0,Z73),"0")+IFERROR(IF(Z74="",0,Z74),"0")</f>
        <v>8.3990000000000009E-2</v>
      </c>
      <c r="AA75" s="380"/>
      <c r="AB75" s="380"/>
      <c r="AC75" s="380"/>
    </row>
    <row r="76" spans="1:68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416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39</v>
      </c>
      <c r="Y76" s="379">
        <f>IFERROR(SUM(Y68:Y74),"0")</f>
        <v>41.400000000000006</v>
      </c>
      <c r="Z76" s="37"/>
      <c r="AA76" s="380"/>
      <c r="AB76" s="380"/>
      <c r="AC76" s="380"/>
    </row>
    <row r="77" spans="1:68" ht="14.25" hidden="1" customHeight="1" x14ac:dyDescent="0.25">
      <c r="A77" s="428" t="s">
        <v>147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77">
        <v>10</v>
      </c>
      <c r="Y78" s="378">
        <f>IFERROR(IF(X78="",0,CEILING((X78/$H78),1)*$H78),"")</f>
        <v>10.8</v>
      </c>
      <c r="Z78" s="36">
        <f>IFERROR(IF(Y78=0,"",ROUNDUP(Y78/H78,0)*0.02175),"")</f>
        <v>2.1749999999999999E-2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10.444444444444443</v>
      </c>
      <c r="BN78" s="64">
        <f>IFERROR(Y78*I78/H78,"0")</f>
        <v>11.28</v>
      </c>
      <c r="BO78" s="64">
        <f>IFERROR(1/J78*(X78/H78),"0")</f>
        <v>1.653439153439153E-2</v>
      </c>
      <c r="BP78" s="64">
        <f>IFERROR(1/J78*(Y78/H78),"0")</f>
        <v>1.7857142857142856E-2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5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416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0.92592592592592582</v>
      </c>
      <c r="Y80" s="379">
        <f>IFERROR(Y78/H78,"0")+IFERROR(Y79/H79,"0")</f>
        <v>1</v>
      </c>
      <c r="Z80" s="379">
        <f>IFERROR(IF(Z78="",0,Z78),"0")+IFERROR(IF(Z79="",0,Z79),"0")</f>
        <v>2.1749999999999999E-2</v>
      </c>
      <c r="AA80" s="380"/>
      <c r="AB80" s="380"/>
      <c r="AC80" s="380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416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10</v>
      </c>
      <c r="Y81" s="379">
        <f>IFERROR(SUM(Y78:Y79),"0")</f>
        <v>10.8</v>
      </c>
      <c r="Z81" s="37"/>
      <c r="AA81" s="380"/>
      <c r="AB81" s="380"/>
      <c r="AC81" s="380"/>
    </row>
    <row r="82" spans="1:68" ht="14.25" hidden="1" customHeight="1" x14ac:dyDescent="0.25">
      <c r="A82" s="428" t="s">
        <v>63</v>
      </c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3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1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416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416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28" t="s">
        <v>71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15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416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416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28" t="s">
        <v>168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15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16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416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396" t="s">
        <v>174</v>
      </c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72"/>
      <c r="AB102" s="372"/>
      <c r="AC102" s="372"/>
    </row>
    <row r="103" spans="1:68" ht="14.25" hidden="1" customHeight="1" x14ac:dyDescent="0.25">
      <c r="A103" s="428" t="s">
        <v>109</v>
      </c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77">
        <v>10</v>
      </c>
      <c r="Y104" s="378">
        <f>IFERROR(IF(X104="",0,CEILING((X104/$H104),1)*$H104),"")</f>
        <v>10.8</v>
      </c>
      <c r="Z104" s="36">
        <f>IFERROR(IF(Y104=0,"",ROUNDUP(Y104/H104,0)*0.02175),"")</f>
        <v>2.1749999999999999E-2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10.444444444444443</v>
      </c>
      <c r="BN104" s="64">
        <f>IFERROR(Y104*I104/H104,"0")</f>
        <v>11.28</v>
      </c>
      <c r="BO104" s="64">
        <f>IFERROR(1/J104*(X104/H104),"0")</f>
        <v>1.653439153439153E-2</v>
      </c>
      <c r="BP104" s="64">
        <f>IFERROR(1/J104*(Y104/H104),"0")</f>
        <v>1.7857142857142856E-2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7"/>
      <c r="R106" s="387"/>
      <c r="S106" s="387"/>
      <c r="T106" s="388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5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416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0.92592592592592582</v>
      </c>
      <c r="Y107" s="379">
        <f>IFERROR(Y104/H104,"0")+IFERROR(Y105/H105,"0")+IFERROR(Y106/H106,"0")</f>
        <v>1</v>
      </c>
      <c r="Z107" s="379">
        <f>IFERROR(IF(Z104="",0,Z104),"0")+IFERROR(IF(Z105="",0,Z105),"0")+IFERROR(IF(Z106="",0,Z106),"0")</f>
        <v>2.1749999999999999E-2</v>
      </c>
      <c r="AA107" s="380"/>
      <c r="AB107" s="380"/>
      <c r="AC107" s="380"/>
    </row>
    <row r="108" spans="1:68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416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10</v>
      </c>
      <c r="Y108" s="379">
        <f>IFERROR(SUM(Y104:Y106),"0")</f>
        <v>10.8</v>
      </c>
      <c r="Z108" s="37"/>
      <c r="AA108" s="380"/>
      <c r="AB108" s="380"/>
      <c r="AC108" s="380"/>
    </row>
    <row r="109" spans="1:68" ht="14.25" hidden="1" customHeight="1" x14ac:dyDescent="0.25">
      <c r="A109" s="428" t="s">
        <v>71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77">
        <v>8</v>
      </c>
      <c r="Y111" s="378">
        <f>IFERROR(IF(X111="",0,CEILING((X111/$H111),1)*$H111),"")</f>
        <v>8.4</v>
      </c>
      <c r="Z111" s="36">
        <f>IFERROR(IF(Y111=0,"",ROUNDUP(Y111/H111,0)*0.02175),"")</f>
        <v>2.1749999999999999E-2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8.5371428571428574</v>
      </c>
      <c r="BN111" s="64">
        <f>IFERROR(Y111*I111/H111,"0")</f>
        <v>8.9640000000000004</v>
      </c>
      <c r="BO111" s="64">
        <f>IFERROR(1/J111*(X111/H111),"0")</f>
        <v>1.7006802721088433E-2</v>
      </c>
      <c r="BP111" s="64">
        <f>IFERROR(1/J111*(Y111/H111),"0")</f>
        <v>1.7857142857142856E-2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5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416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0.95238095238095233</v>
      </c>
      <c r="Y115" s="379">
        <f>IFERROR(Y110/H110,"0")+IFERROR(Y111/H111,"0")+IFERROR(Y112/H112,"0")+IFERROR(Y113/H113,"0")+IFERROR(Y114/H114,"0")</f>
        <v>1</v>
      </c>
      <c r="Z115" s="379">
        <f>IFERROR(IF(Z110="",0,Z110),"0")+IFERROR(IF(Z111="",0,Z111),"0")+IFERROR(IF(Z112="",0,Z112),"0")+IFERROR(IF(Z113="",0,Z113),"0")+IFERROR(IF(Z114="",0,Z114),"0")</f>
        <v>2.1749999999999999E-2</v>
      </c>
      <c r="AA115" s="380"/>
      <c r="AB115" s="380"/>
      <c r="AC115" s="380"/>
    </row>
    <row r="116" spans="1:68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416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8</v>
      </c>
      <c r="Y116" s="379">
        <f>IFERROR(SUM(Y110:Y114),"0")</f>
        <v>8.4</v>
      </c>
      <c r="Z116" s="37"/>
      <c r="AA116" s="380"/>
      <c r="AB116" s="380"/>
      <c r="AC116" s="380"/>
    </row>
    <row r="117" spans="1:68" ht="16.5" hidden="1" customHeight="1" x14ac:dyDescent="0.25">
      <c r="A117" s="396" t="s">
        <v>190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72"/>
      <c r="AB117" s="372"/>
      <c r="AC117" s="372"/>
    </row>
    <row r="118" spans="1:68" ht="14.25" hidden="1" customHeight="1" x14ac:dyDescent="0.25">
      <c r="A118" s="428" t="s">
        <v>109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15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416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416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428" t="s">
        <v>147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9" t="s">
        <v>203</v>
      </c>
      <c r="Q128" s="387"/>
      <c r="R128" s="387"/>
      <c r="S128" s="387"/>
      <c r="T128" s="388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7"/>
      <c r="R130" s="387"/>
      <c r="S130" s="387"/>
      <c r="T130" s="388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495" t="s">
        <v>209</v>
      </c>
      <c r="Q131" s="387"/>
      <c r="R131" s="387"/>
      <c r="S131" s="387"/>
      <c r="T131" s="388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15"/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416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97"/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416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28" t="s">
        <v>71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15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416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0</v>
      </c>
      <c r="Y141" s="379">
        <f>IFERROR(Y135/H135,"0")+IFERROR(Y136/H136,"0")+IFERROR(Y137/H137,"0")+IFERROR(Y138/H138,"0")+IFERROR(Y139/H139,"0")+IFERROR(Y140/H140,"0")</f>
        <v>0</v>
      </c>
      <c r="Z141" s="379">
        <f>IFERROR(IF(Z135="",0,Z135),"0")+IFERROR(IF(Z136="",0,Z136),"0")+IFERROR(IF(Z137="",0,Z137),"0")+IFERROR(IF(Z138="",0,Z138),"0")+IFERROR(IF(Z139="",0,Z139),"0")+IFERROR(IF(Z140="",0,Z140),"0")</f>
        <v>0</v>
      </c>
      <c r="AA141" s="380"/>
      <c r="AB141" s="380"/>
      <c r="AC141" s="380"/>
    </row>
    <row r="142" spans="1:68" hidden="1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416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0</v>
      </c>
      <c r="Y142" s="379">
        <f>IFERROR(SUM(Y135:Y140),"0")</f>
        <v>0</v>
      </c>
      <c r="Z142" s="37"/>
      <c r="AA142" s="380"/>
      <c r="AB142" s="380"/>
      <c r="AC142" s="380"/>
    </row>
    <row r="143" spans="1:68" ht="14.25" hidden="1" customHeight="1" x14ac:dyDescent="0.25">
      <c r="A143" s="428" t="s">
        <v>168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15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416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416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396" t="s">
        <v>226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72"/>
      <c r="AB148" s="372"/>
      <c r="AC148" s="372"/>
    </row>
    <row r="149" spans="1:68" ht="14.25" hidden="1" customHeight="1" x14ac:dyDescent="0.25">
      <c r="A149" s="428" t="s">
        <v>109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15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416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416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428" t="s">
        <v>63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5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416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416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428" t="s">
        <v>71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5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416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97"/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416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396" t="s">
        <v>107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72"/>
      <c r="AB164" s="372"/>
      <c r="AC164" s="372"/>
    </row>
    <row r="165" spans="1:68" ht="14.25" hidden="1" customHeight="1" x14ac:dyDescent="0.25">
      <c r="A165" s="428" t="s">
        <v>109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77">
        <v>20</v>
      </c>
      <c r="Y166" s="378">
        <f>IFERROR(IF(X166="",0,CEILING((X166/$H166),1)*$H166),"")</f>
        <v>22.4</v>
      </c>
      <c r="Z166" s="36">
        <f>IFERROR(IF(Y166=0,"",ROUNDUP(Y166/H166,0)*0.02175),"")</f>
        <v>4.3499999999999997E-2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20.857142857142858</v>
      </c>
      <c r="BN166" s="64">
        <f>IFERROR(Y166*I166/H166,"0")</f>
        <v>23.360000000000003</v>
      </c>
      <c r="BO166" s="64">
        <f>IFERROR(1/J166*(X166/H166),"0")</f>
        <v>3.1887755102040817E-2</v>
      </c>
      <c r="BP166" s="64">
        <f>IFERROR(1/J166*(Y166/H166),"0")</f>
        <v>3.5714285714285712E-2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416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1.7857142857142858</v>
      </c>
      <c r="Y169" s="379">
        <f>IFERROR(Y166/H166,"0")+IFERROR(Y167/H167,"0")+IFERROR(Y168/H168,"0")</f>
        <v>2</v>
      </c>
      <c r="Z169" s="379">
        <f>IFERROR(IF(Z166="",0,Z166),"0")+IFERROR(IF(Z167="",0,Z167),"0")+IFERROR(IF(Z168="",0,Z168),"0")</f>
        <v>4.3499999999999997E-2</v>
      </c>
      <c r="AA169" s="380"/>
      <c r="AB169" s="380"/>
      <c r="AC169" s="380"/>
    </row>
    <row r="170" spans="1:68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416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20</v>
      </c>
      <c r="Y170" s="379">
        <f>IFERROR(SUM(Y166:Y168),"0")</f>
        <v>22.4</v>
      </c>
      <c r="Z170" s="37"/>
      <c r="AA170" s="380"/>
      <c r="AB170" s="380"/>
      <c r="AC170" s="380"/>
    </row>
    <row r="171" spans="1:68" ht="14.25" hidden="1" customHeight="1" x14ac:dyDescent="0.25">
      <c r="A171" s="428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15"/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416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97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416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28" t="s">
        <v>71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15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41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41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402" t="s">
        <v>258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48"/>
      <c r="AB185" s="48"/>
      <c r="AC185" s="48"/>
    </row>
    <row r="186" spans="1:68" ht="16.5" hidden="1" customHeight="1" x14ac:dyDescent="0.25">
      <c r="A186" s="396" t="s">
        <v>259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72"/>
      <c r="AB186" s="372"/>
      <c r="AC186" s="372"/>
    </row>
    <row r="187" spans="1:68" ht="14.25" hidden="1" customHeight="1" x14ac:dyDescent="0.25">
      <c r="A187" s="428" t="s">
        <v>63</v>
      </c>
      <c r="B187" s="397"/>
      <c r="C187" s="397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77">
        <v>25</v>
      </c>
      <c r="Y188" s="378">
        <f t="shared" ref="Y188:Y195" si="26">IFERROR(IF(X188="",0,CEILING((X188/$H188),1)*$H188),"")</f>
        <v>25.200000000000003</v>
      </c>
      <c r="Z188" s="36">
        <f>IFERROR(IF(Y188=0,"",ROUNDUP(Y188/H188,0)*0.00753),"")</f>
        <v>4.5179999999999998E-2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26.547619047619047</v>
      </c>
      <c r="BN188" s="64">
        <f t="shared" ref="BN188:BN195" si="28">IFERROR(Y188*I188/H188,"0")</f>
        <v>26.76</v>
      </c>
      <c r="BO188" s="64">
        <f t="shared" ref="BO188:BO195" si="29">IFERROR(1/J188*(X188/H188),"0")</f>
        <v>3.815628815628816E-2</v>
      </c>
      <c r="BP188" s="64">
        <f t="shared" ref="BP188:BP195" si="30">IFERROR(1/J188*(Y188/H188),"0")</f>
        <v>3.8461538461538464E-2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77">
        <v>25</v>
      </c>
      <c r="Y189" s="378">
        <f t="shared" si="26"/>
        <v>25.200000000000003</v>
      </c>
      <c r="Z189" s="36">
        <f>IFERROR(IF(Y189=0,"",ROUNDUP(Y189/H189,0)*0.00753),"")</f>
        <v>4.5179999999999998E-2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26.547619047619047</v>
      </c>
      <c r="BN189" s="64">
        <f t="shared" si="28"/>
        <v>26.76</v>
      </c>
      <c r="BO189" s="64">
        <f t="shared" si="29"/>
        <v>3.815628815628816E-2</v>
      </c>
      <c r="BP189" s="64">
        <f t="shared" si="30"/>
        <v>3.8461538461538464E-2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416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11.904761904761905</v>
      </c>
      <c r="Y196" s="379">
        <f>IFERROR(Y188/H188,"0")+IFERROR(Y189/H189,"0")+IFERROR(Y190/H190,"0")+IFERROR(Y191/H191,"0")+IFERROR(Y192/H192,"0")+IFERROR(Y193/H193,"0")+IFERROR(Y194/H194,"0")+IFERROR(Y195/H195,"0")</f>
        <v>12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9.0359999999999996E-2</v>
      </c>
      <c r="AA196" s="380"/>
      <c r="AB196" s="380"/>
      <c r="AC196" s="380"/>
    </row>
    <row r="197" spans="1:68" x14ac:dyDescent="0.2">
      <c r="A197" s="397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416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50</v>
      </c>
      <c r="Y197" s="379">
        <f>IFERROR(SUM(Y188:Y195),"0")</f>
        <v>50.400000000000006</v>
      </c>
      <c r="Z197" s="37"/>
      <c r="AA197" s="380"/>
      <c r="AB197" s="380"/>
      <c r="AC197" s="380"/>
    </row>
    <row r="198" spans="1:68" ht="16.5" hidden="1" customHeight="1" x14ac:dyDescent="0.25">
      <c r="A198" s="396" t="s">
        <v>276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72"/>
      <c r="AB198" s="372"/>
      <c r="AC198" s="372"/>
    </row>
    <row r="199" spans="1:68" ht="14.25" hidden="1" customHeight="1" x14ac:dyDescent="0.25">
      <c r="A199" s="428" t="s">
        <v>109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416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416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28" t="s">
        <v>147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5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416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97"/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416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28" t="s">
        <v>63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77">
        <v>20</v>
      </c>
      <c r="Y210" s="378">
        <f t="shared" ref="Y210:Y217" si="31">IFERROR(IF(X210="",0,CEILING((X210/$H210),1)*$H210),"")</f>
        <v>21.6</v>
      </c>
      <c r="Z210" s="36">
        <f>IFERROR(IF(Y210=0,"",ROUNDUP(Y210/H210,0)*0.00937),"")</f>
        <v>3.7479999999999999E-2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20.777777777777779</v>
      </c>
      <c r="BN210" s="64">
        <f t="shared" ref="BN210:BN217" si="33">IFERROR(Y210*I210/H210,"0")</f>
        <v>22.44</v>
      </c>
      <c r="BO210" s="64">
        <f t="shared" ref="BO210:BO217" si="34">IFERROR(1/J210*(X210/H210),"0")</f>
        <v>3.0864197530864192E-2</v>
      </c>
      <c r="BP210" s="64">
        <f t="shared" ref="BP210:BP217" si="35">IFERROR(1/J210*(Y210/H210),"0")</f>
        <v>3.3333333333333333E-2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77">
        <v>20</v>
      </c>
      <c r="Y211" s="378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20.777777777777779</v>
      </c>
      <c r="BN211" s="64">
        <f t="shared" si="33"/>
        <v>22.44</v>
      </c>
      <c r="BO211" s="64">
        <f t="shared" si="34"/>
        <v>3.0864197530864192E-2</v>
      </c>
      <c r="BP211" s="64">
        <f t="shared" si="35"/>
        <v>3.3333333333333333E-2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77">
        <v>20</v>
      </c>
      <c r="Y212" s="378">
        <f t="shared" si="31"/>
        <v>21.6</v>
      </c>
      <c r="Z212" s="36">
        <f>IFERROR(IF(Y212=0,"",ROUNDUP(Y212/H212,0)*0.00937),"")</f>
        <v>3.7479999999999999E-2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20.777777777777779</v>
      </c>
      <c r="BN212" s="64">
        <f t="shared" si="33"/>
        <v>22.44</v>
      </c>
      <c r="BO212" s="64">
        <f t="shared" si="34"/>
        <v>3.0864197530864192E-2</v>
      </c>
      <c r="BP212" s="64">
        <f t="shared" si="35"/>
        <v>3.3333333333333333E-2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77">
        <v>20</v>
      </c>
      <c r="Y213" s="378">
        <f t="shared" si="31"/>
        <v>21.6</v>
      </c>
      <c r="Z213" s="36">
        <f>IFERROR(IF(Y213=0,"",ROUNDUP(Y213/H213,0)*0.00937),"")</f>
        <v>3.7479999999999999E-2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20.777777777777779</v>
      </c>
      <c r="BN213" s="64">
        <f t="shared" si="33"/>
        <v>22.44</v>
      </c>
      <c r="BO213" s="64">
        <f t="shared" si="34"/>
        <v>3.0864197530864192E-2</v>
      </c>
      <c r="BP213" s="64">
        <f t="shared" si="35"/>
        <v>3.3333333333333333E-2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5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416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14.814814814814813</v>
      </c>
      <c r="Y218" s="379">
        <f>IFERROR(Y210/H210,"0")+IFERROR(Y211/H211,"0")+IFERROR(Y212/H212,"0")+IFERROR(Y213/H213,"0")+IFERROR(Y214/H214,"0")+IFERROR(Y215/H215,"0")+IFERROR(Y216/H216,"0")+IFERROR(Y217/H217,"0")</f>
        <v>16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0.14992</v>
      </c>
      <c r="AA218" s="380"/>
      <c r="AB218" s="380"/>
      <c r="AC218" s="380"/>
    </row>
    <row r="219" spans="1:68" x14ac:dyDescent="0.2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416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80</v>
      </c>
      <c r="Y219" s="379">
        <f>IFERROR(SUM(Y210:Y217),"0")</f>
        <v>86.4</v>
      </c>
      <c r="Z219" s="37"/>
      <c r="AA219" s="380"/>
      <c r="AB219" s="380"/>
      <c r="AC219" s="380"/>
    </row>
    <row r="220" spans="1:68" ht="14.25" hidden="1" customHeight="1" x14ac:dyDescent="0.25">
      <c r="A220" s="428" t="s">
        <v>71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77">
        <v>16</v>
      </c>
      <c r="Y222" s="378">
        <f t="shared" si="36"/>
        <v>23.4</v>
      </c>
      <c r="Z222" s="36">
        <f>IFERROR(IF(Y222=0,"",ROUNDUP(Y222/H222,0)*0.02175),"")</f>
        <v>6.5250000000000002E-2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17.156923076923078</v>
      </c>
      <c r="BN222" s="64">
        <f t="shared" si="38"/>
        <v>25.092000000000002</v>
      </c>
      <c r="BO222" s="64">
        <f t="shared" si="39"/>
        <v>3.6630036630036632E-2</v>
      </c>
      <c r="BP222" s="64">
        <f t="shared" si="40"/>
        <v>5.3571428571428568E-2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5"/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416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2.0512820512820515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3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6.5250000000000002E-2</v>
      </c>
      <c r="AA232" s="380"/>
      <c r="AB232" s="380"/>
      <c r="AC232" s="380"/>
    </row>
    <row r="233" spans="1:68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416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16</v>
      </c>
      <c r="Y233" s="379">
        <f>IFERROR(SUM(Y221:Y231),"0")</f>
        <v>23.4</v>
      </c>
      <c r="Z233" s="37"/>
      <c r="AA233" s="380"/>
      <c r="AB233" s="380"/>
      <c r="AC233" s="380"/>
    </row>
    <row r="234" spans="1:68" ht="14.25" hidden="1" customHeight="1" x14ac:dyDescent="0.25">
      <c r="A234" s="428" t="s">
        <v>168</v>
      </c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15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416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hidden="1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416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hidden="1" customHeight="1" x14ac:dyDescent="0.25">
      <c r="A242" s="396" t="s">
        <v>332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72"/>
      <c r="AB242" s="372"/>
      <c r="AC242" s="372"/>
    </row>
    <row r="243" spans="1:68" ht="14.25" hidden="1" customHeight="1" x14ac:dyDescent="0.25">
      <c r="A243" s="428" t="s">
        <v>109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4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15"/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416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397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416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396" t="s">
        <v>347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72"/>
      <c r="AB254" s="372"/>
      <c r="AC254" s="372"/>
    </row>
    <row r="255" spans="1:68" ht="14.25" hidden="1" customHeight="1" x14ac:dyDescent="0.25">
      <c r="A255" s="428" t="s">
        <v>109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15"/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416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97"/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416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396" t="s">
        <v>363</v>
      </c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72"/>
      <c r="AB266" s="372"/>
      <c r="AC266" s="372"/>
    </row>
    <row r="267" spans="1:68" ht="14.25" hidden="1" customHeight="1" x14ac:dyDescent="0.25">
      <c r="A267" s="428" t="s">
        <v>109</v>
      </c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70" t="s">
        <v>368</v>
      </c>
      <c r="Q269" s="387"/>
      <c r="R269" s="387"/>
      <c r="S269" s="387"/>
      <c r="T269" s="388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15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416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97"/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416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396" t="s">
        <v>376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2"/>
      <c r="AB276" s="372"/>
      <c r="AC276" s="372"/>
    </row>
    <row r="277" spans="1:68" ht="14.25" hidden="1" customHeight="1" x14ac:dyDescent="0.25">
      <c r="A277" s="428" t="s">
        <v>109</v>
      </c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1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416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416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396" t="s">
        <v>379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72"/>
      <c r="AB281" s="372"/>
      <c r="AC281" s="372"/>
    </row>
    <row r="282" spans="1:68" ht="14.25" hidden="1" customHeight="1" x14ac:dyDescent="0.25">
      <c r="A282" s="428" t="s">
        <v>109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15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416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97"/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416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396" t="s">
        <v>386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72"/>
      <c r="AB288" s="372"/>
      <c r="AC288" s="372"/>
    </row>
    <row r="289" spans="1:68" ht="14.25" hidden="1" customHeight="1" x14ac:dyDescent="0.25">
      <c r="A289" s="428" t="s">
        <v>71</v>
      </c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15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416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hidden="1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416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hidden="1" customHeight="1" x14ac:dyDescent="0.25">
      <c r="A297" s="396" t="s">
        <v>397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2"/>
      <c r="AB297" s="372"/>
      <c r="AC297" s="372"/>
    </row>
    <row r="298" spans="1:68" ht="14.25" hidden="1" customHeight="1" x14ac:dyDescent="0.25">
      <c r="A298" s="428" t="s">
        <v>71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5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416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416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396" t="s">
        <v>400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72"/>
      <c r="AB302" s="372"/>
      <c r="AC302" s="372"/>
    </row>
    <row r="303" spans="1:68" ht="14.25" hidden="1" customHeight="1" x14ac:dyDescent="0.25">
      <c r="A303" s="428" t="s">
        <v>109</v>
      </c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5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416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416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28" t="s">
        <v>63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5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416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416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396" t="s">
        <v>407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72"/>
      <c r="AB312" s="372"/>
      <c r="AC312" s="372"/>
    </row>
    <row r="313" spans="1:68" ht="14.25" hidden="1" customHeight="1" x14ac:dyDescent="0.25">
      <c r="A313" s="428" t="s">
        <v>109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73"/>
      <c r="AB313" s="373"/>
      <c r="AC313" s="373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386" t="s">
        <v>414</v>
      </c>
      <c r="Q316" s="387"/>
      <c r="R316" s="387"/>
      <c r="S316" s="387"/>
      <c r="T316" s="388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1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416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416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428" t="s">
        <v>63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77">
        <v>24</v>
      </c>
      <c r="Y325" s="378">
        <f>IFERROR(IF(X325="",0,CEILING((X325/$H325),1)*$H325),"")</f>
        <v>25.200000000000003</v>
      </c>
      <c r="Z325" s="36">
        <f>IFERROR(IF(Y325=0,"",ROUNDUP(Y325/H325,0)*0.00753),"")</f>
        <v>4.5179999999999998E-2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25.485714285714284</v>
      </c>
      <c r="BN325" s="64">
        <f>IFERROR(Y325*I325/H325,"0")</f>
        <v>26.76</v>
      </c>
      <c r="BO325" s="64">
        <f>IFERROR(1/J325*(X325/H325),"0")</f>
        <v>3.6630036630036632E-2</v>
      </c>
      <c r="BP325" s="64">
        <f>IFERROR(1/J325*(Y325/H325),"0")</f>
        <v>3.8461538461538464E-2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77">
        <v>16</v>
      </c>
      <c r="Y326" s="378">
        <f>IFERROR(IF(X326="",0,CEILING((X326/$H326),1)*$H326),"")</f>
        <v>16.8</v>
      </c>
      <c r="Z326" s="36">
        <f>IFERROR(IF(Y326=0,"",ROUNDUP(Y326/H326,0)*0.00753),"")</f>
        <v>3.0120000000000001E-2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16.990476190476191</v>
      </c>
      <c r="BN326" s="64">
        <f>IFERROR(Y326*I326/H326,"0")</f>
        <v>17.84</v>
      </c>
      <c r="BO326" s="64">
        <f>IFERROR(1/J326*(X326/H326),"0")</f>
        <v>2.4420024420024417E-2</v>
      </c>
      <c r="BP326" s="64">
        <f>IFERROR(1/J326*(Y326/H326),"0")</f>
        <v>2.564102564102564E-2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5"/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416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9.5238095238095237</v>
      </c>
      <c r="Y329" s="379">
        <f>IFERROR(Y325/H325,"0")+IFERROR(Y326/H326,"0")+IFERROR(Y327/H327,"0")+IFERROR(Y328/H328,"0")</f>
        <v>10</v>
      </c>
      <c r="Z329" s="379">
        <f>IFERROR(IF(Z325="",0,Z325),"0")+IFERROR(IF(Z326="",0,Z326),"0")+IFERROR(IF(Z327="",0,Z327),"0")+IFERROR(IF(Z328="",0,Z328),"0")</f>
        <v>7.5300000000000006E-2</v>
      </c>
      <c r="AA329" s="380"/>
      <c r="AB329" s="380"/>
      <c r="AC329" s="380"/>
    </row>
    <row r="330" spans="1:68" x14ac:dyDescent="0.2">
      <c r="A330" s="397"/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416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40</v>
      </c>
      <c r="Y330" s="379">
        <f>IFERROR(SUM(Y325:Y328),"0")</f>
        <v>42</v>
      </c>
      <c r="Z330" s="37"/>
      <c r="AA330" s="380"/>
      <c r="AB330" s="380"/>
      <c r="AC330" s="380"/>
    </row>
    <row r="331" spans="1:68" ht="14.25" hidden="1" customHeight="1" x14ac:dyDescent="0.25">
      <c r="A331" s="428" t="s">
        <v>71</v>
      </c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77">
        <v>88</v>
      </c>
      <c r="Y332" s="378">
        <f t="shared" ref="Y332:Y337" si="62">IFERROR(IF(X332="",0,CEILING((X332/$H332),1)*$H332),"")</f>
        <v>93.6</v>
      </c>
      <c r="Z332" s="36">
        <f>IFERROR(IF(Y332=0,"",ROUNDUP(Y332/H332,0)*0.02175),"")</f>
        <v>0.26100000000000001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94.29538461538462</v>
      </c>
      <c r="BN332" s="64">
        <f t="shared" ref="BN332:BN337" si="64">IFERROR(Y332*I332/H332,"0")</f>
        <v>100.29600000000001</v>
      </c>
      <c r="BO332" s="64">
        <f t="shared" ref="BO332:BO337" si="65">IFERROR(1/J332*(X332/H332),"0")</f>
        <v>0.20146520146520147</v>
      </c>
      <c r="BP332" s="64">
        <f t="shared" ref="BP332:BP337" si="66">IFERROR(1/J332*(Y332/H332),"0")</f>
        <v>0.21428571428571427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5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41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11.282051282051283</v>
      </c>
      <c r="Y338" s="379">
        <f>IFERROR(Y332/H332,"0")+IFERROR(Y333/H333,"0")+IFERROR(Y334/H334,"0")+IFERROR(Y335/H335,"0")+IFERROR(Y336/H336,"0")+IFERROR(Y337/H337,"0")</f>
        <v>12</v>
      </c>
      <c r="Z338" s="379">
        <f>IFERROR(IF(Z332="",0,Z332),"0")+IFERROR(IF(Z333="",0,Z333),"0")+IFERROR(IF(Z334="",0,Z334),"0")+IFERROR(IF(Z335="",0,Z335),"0")+IFERROR(IF(Z336="",0,Z336),"0")+IFERROR(IF(Z337="",0,Z337),"0")</f>
        <v>0.26100000000000001</v>
      </c>
      <c r="AA338" s="380"/>
      <c r="AB338" s="380"/>
      <c r="AC338" s="380"/>
    </row>
    <row r="339" spans="1:68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41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88</v>
      </c>
      <c r="Y339" s="379">
        <f>IFERROR(SUM(Y332:Y337),"0")</f>
        <v>93.6</v>
      </c>
      <c r="Z339" s="37"/>
      <c r="AA339" s="380"/>
      <c r="AB339" s="380"/>
      <c r="AC339" s="380"/>
    </row>
    <row r="340" spans="1:68" ht="14.25" hidden="1" customHeight="1" x14ac:dyDescent="0.25">
      <c r="A340" s="428" t="s">
        <v>168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73"/>
      <c r="AB340" s="373"/>
      <c r="AC340" s="373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77">
        <v>8</v>
      </c>
      <c r="Y342" s="378">
        <f>IFERROR(IF(X342="",0,CEILING((X342/$H342),1)*$H342),"")</f>
        <v>15.6</v>
      </c>
      <c r="Z342" s="36">
        <f>IFERROR(IF(Y342=0,"",ROUNDUP(Y342/H342,0)*0.02175),"")</f>
        <v>4.3499999999999997E-2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8.5784615384615392</v>
      </c>
      <c r="BN342" s="64">
        <f>IFERROR(Y342*I342/H342,"0")</f>
        <v>16.728000000000002</v>
      </c>
      <c r="BO342" s="64">
        <f>IFERROR(1/J342*(X342/H342),"0")</f>
        <v>1.8315018315018316E-2</v>
      </c>
      <c r="BP342" s="64">
        <f>IFERROR(1/J342*(Y342/H342),"0")</f>
        <v>3.5714285714285712E-2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5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41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1.0256410256410258</v>
      </c>
      <c r="Y344" s="379">
        <f>IFERROR(Y341/H341,"0")+IFERROR(Y342/H342,"0")+IFERROR(Y343/H343,"0")</f>
        <v>2</v>
      </c>
      <c r="Z344" s="379">
        <f>IFERROR(IF(Z341="",0,Z341),"0")+IFERROR(IF(Z342="",0,Z342),"0")+IFERROR(IF(Z343="",0,Z343),"0")</f>
        <v>4.3499999999999997E-2</v>
      </c>
      <c r="AA344" s="380"/>
      <c r="AB344" s="380"/>
      <c r="AC344" s="380"/>
    </row>
    <row r="345" spans="1:68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41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8</v>
      </c>
      <c r="Y345" s="379">
        <f>IFERROR(SUM(Y341:Y343),"0")</f>
        <v>15.6</v>
      </c>
      <c r="Z345" s="37"/>
      <c r="AA345" s="380"/>
      <c r="AB345" s="380"/>
      <c r="AC345" s="380"/>
    </row>
    <row r="346" spans="1:68" ht="14.25" hidden="1" customHeight="1" x14ac:dyDescent="0.25">
      <c r="A346" s="428" t="s">
        <v>95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87"/>
      <c r="R347" s="387"/>
      <c r="S347" s="387"/>
      <c r="T347" s="388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87"/>
      <c r="R348" s="387"/>
      <c r="S348" s="387"/>
      <c r="T348" s="388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15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416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97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416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428" t="s">
        <v>460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15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416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416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396" t="s">
        <v>469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72"/>
      <c r="AB359" s="372"/>
      <c r="AC359" s="372"/>
    </row>
    <row r="360" spans="1:68" ht="14.25" hidden="1" customHeight="1" x14ac:dyDescent="0.25">
      <c r="A360" s="428" t="s">
        <v>63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5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416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416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28" t="s">
        <v>71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3"/>
      <c r="AB364" s="373"/>
      <c r="AC364" s="373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1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416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hidden="1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416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hidden="1" customHeight="1" x14ac:dyDescent="0.2">
      <c r="A370" s="402" t="s">
        <v>478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403"/>
      <c r="AA370" s="48"/>
      <c r="AB370" s="48"/>
      <c r="AC370" s="48"/>
    </row>
    <row r="371" spans="1:68" ht="16.5" hidden="1" customHeight="1" x14ac:dyDescent="0.25">
      <c r="A371" s="396" t="s">
        <v>479</v>
      </c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72"/>
      <c r="AB371" s="372"/>
      <c r="AC371" s="372"/>
    </row>
    <row r="372" spans="1:68" ht="14.25" hidden="1" customHeight="1" x14ac:dyDescent="0.25">
      <c r="A372" s="428" t="s">
        <v>109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77">
        <v>255</v>
      </c>
      <c r="Y373" s="378">
        <f t="shared" ref="Y373:Y381" si="67">IFERROR(IF(X373="",0,CEILING((X373/$H373),1)*$H373),"")</f>
        <v>255</v>
      </c>
      <c r="Z373" s="36">
        <f>IFERROR(IF(Y373=0,"",ROUNDUP(Y373/H373,0)*0.02175),"")</f>
        <v>0.36974999999999997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263.16000000000003</v>
      </c>
      <c r="BN373" s="64">
        <f t="shared" ref="BN373:BN381" si="69">IFERROR(Y373*I373/H373,"0")</f>
        <v>263.16000000000003</v>
      </c>
      <c r="BO373" s="64">
        <f t="shared" ref="BO373:BO381" si="70">IFERROR(1/J373*(X373/H373),"0")</f>
        <v>0.35416666666666663</v>
      </c>
      <c r="BP373" s="64">
        <f t="shared" ref="BP373:BP381" si="71">IFERROR(1/J373*(Y373/H373),"0")</f>
        <v>0.35416666666666663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77">
        <v>615</v>
      </c>
      <c r="Y375" s="378">
        <f t="shared" si="67"/>
        <v>615</v>
      </c>
      <c r="Z375" s="36">
        <f>IFERROR(IF(Y375=0,"",ROUNDUP(Y375/H375,0)*0.02175),"")</f>
        <v>0.89174999999999993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634.68000000000006</v>
      </c>
      <c r="BN375" s="64">
        <f t="shared" si="69"/>
        <v>634.68000000000006</v>
      </c>
      <c r="BO375" s="64">
        <f t="shared" si="70"/>
        <v>0.85416666666666663</v>
      </c>
      <c r="BP375" s="64">
        <f t="shared" si="71"/>
        <v>0.85416666666666663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77">
        <v>630</v>
      </c>
      <c r="Y378" s="378">
        <f t="shared" si="67"/>
        <v>630</v>
      </c>
      <c r="Z378" s="36">
        <f>IFERROR(IF(Y378=0,"",ROUNDUP(Y378/H378,0)*0.02175),"")</f>
        <v>0.91349999999999998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650.16</v>
      </c>
      <c r="BN378" s="64">
        <f t="shared" si="69"/>
        <v>650.16</v>
      </c>
      <c r="BO378" s="64">
        <f t="shared" si="70"/>
        <v>0.875</v>
      </c>
      <c r="BP378" s="64">
        <f t="shared" si="71"/>
        <v>0.875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416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100</v>
      </c>
      <c r="Y382" s="379">
        <f>IFERROR(Y373/H373,"0")+IFERROR(Y374/H374,"0")+IFERROR(Y375/H375,"0")+IFERROR(Y376/H376,"0")+IFERROR(Y377/H377,"0")+IFERROR(Y378/H378,"0")+IFERROR(Y379/H379,"0")+IFERROR(Y380/H380,"0")+IFERROR(Y381/H381,"0")</f>
        <v>100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2.1749999999999998</v>
      </c>
      <c r="AA382" s="380"/>
      <c r="AB382" s="380"/>
      <c r="AC382" s="380"/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416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1500</v>
      </c>
      <c r="Y383" s="379">
        <f>IFERROR(SUM(Y373:Y381),"0")</f>
        <v>1500</v>
      </c>
      <c r="Z383" s="37"/>
      <c r="AA383" s="380"/>
      <c r="AB383" s="380"/>
      <c r="AC383" s="380"/>
    </row>
    <row r="384" spans="1:68" ht="14.25" hidden="1" customHeight="1" x14ac:dyDescent="0.25">
      <c r="A384" s="428" t="s">
        <v>147</v>
      </c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77">
        <v>1450</v>
      </c>
      <c r="Y385" s="378">
        <f>IFERROR(IF(X385="",0,CEILING((X385/$H385),1)*$H385),"")</f>
        <v>1455</v>
      </c>
      <c r="Z385" s="36">
        <f>IFERROR(IF(Y385=0,"",ROUNDUP(Y385/H385,0)*0.02175),"")</f>
        <v>2.10975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1496.4</v>
      </c>
      <c r="BN385" s="64">
        <f>IFERROR(Y385*I385/H385,"0")</f>
        <v>1501.5600000000002</v>
      </c>
      <c r="BO385" s="64">
        <f>IFERROR(1/J385*(X385/H385),"0")</f>
        <v>2.0138888888888888</v>
      </c>
      <c r="BP385" s="64">
        <f>IFERROR(1/J385*(Y385/H385),"0")</f>
        <v>2.020833333333333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5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416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96.666666666666671</v>
      </c>
      <c r="Y387" s="379">
        <f>IFERROR(Y385/H385,"0")+IFERROR(Y386/H386,"0")</f>
        <v>97</v>
      </c>
      <c r="Z387" s="379">
        <f>IFERROR(IF(Z385="",0,Z385),"0")+IFERROR(IF(Z386="",0,Z386),"0")</f>
        <v>2.10975</v>
      </c>
      <c r="AA387" s="380"/>
      <c r="AB387" s="380"/>
      <c r="AC387" s="380"/>
    </row>
    <row r="388" spans="1:68" x14ac:dyDescent="0.2">
      <c r="A388" s="397"/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416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1450</v>
      </c>
      <c r="Y388" s="379">
        <f>IFERROR(SUM(Y385:Y386),"0")</f>
        <v>1455</v>
      </c>
      <c r="Z388" s="37"/>
      <c r="AA388" s="380"/>
      <c r="AB388" s="380"/>
      <c r="AC388" s="380"/>
    </row>
    <row r="389" spans="1:68" ht="14.25" hidden="1" customHeight="1" x14ac:dyDescent="0.25">
      <c r="A389" s="428" t="s">
        <v>71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77">
        <v>8</v>
      </c>
      <c r="Y392" s="378">
        <f>IFERROR(IF(X392="",0,CEILING((X392/$H392),1)*$H392),"")</f>
        <v>15.6</v>
      </c>
      <c r="Z392" s="36">
        <f>IFERROR(IF(Y392=0,"",ROUNDUP(Y392/H392,0)*0.02175),"")</f>
        <v>4.3499999999999997E-2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8.5784615384615392</v>
      </c>
      <c r="BN392" s="64">
        <f>IFERROR(Y392*I392/H392,"0")</f>
        <v>16.728000000000002</v>
      </c>
      <c r="BO392" s="64">
        <f>IFERROR(1/J392*(X392/H392),"0")</f>
        <v>1.8315018315018316E-2</v>
      </c>
      <c r="BP392" s="64">
        <f>IFERROR(1/J392*(Y392/H392),"0")</f>
        <v>3.5714285714285712E-2</v>
      </c>
    </row>
    <row r="393" spans="1:68" x14ac:dyDescent="0.2">
      <c r="A393" s="415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41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1.0256410256410258</v>
      </c>
      <c r="Y393" s="379">
        <f>IFERROR(Y390/H390,"0")+IFERROR(Y391/H391,"0")+IFERROR(Y392/H392,"0")</f>
        <v>2</v>
      </c>
      <c r="Z393" s="379">
        <f>IFERROR(IF(Z390="",0,Z390),"0")+IFERROR(IF(Z391="",0,Z391),"0")+IFERROR(IF(Z392="",0,Z392),"0")</f>
        <v>4.3499999999999997E-2</v>
      </c>
      <c r="AA393" s="380"/>
      <c r="AB393" s="380"/>
      <c r="AC393" s="380"/>
    </row>
    <row r="394" spans="1:68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41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8</v>
      </c>
      <c r="Y394" s="379">
        <f>IFERROR(SUM(Y390:Y392),"0")</f>
        <v>15.6</v>
      </c>
      <c r="Z394" s="37"/>
      <c r="AA394" s="380"/>
      <c r="AB394" s="380"/>
      <c r="AC394" s="380"/>
    </row>
    <row r="395" spans="1:68" ht="14.25" hidden="1" customHeight="1" x14ac:dyDescent="0.25">
      <c r="A395" s="428" t="s">
        <v>168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77">
        <v>24</v>
      </c>
      <c r="Y396" s="378">
        <f>IFERROR(IF(X396="",0,CEILING((X396/$H396),1)*$H396),"")</f>
        <v>31.2</v>
      </c>
      <c r="Z396" s="36">
        <f>IFERROR(IF(Y396=0,"",ROUNDUP(Y396/H396,0)*0.02175),"")</f>
        <v>8.6999999999999994E-2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25.735384615384618</v>
      </c>
      <c r="BN396" s="64">
        <f>IFERROR(Y396*I396/H396,"0")</f>
        <v>33.456000000000003</v>
      </c>
      <c r="BO396" s="64">
        <f>IFERROR(1/J396*(X396/H396),"0")</f>
        <v>5.4945054945054944E-2</v>
      </c>
      <c r="BP396" s="64">
        <f>IFERROR(1/J396*(Y396/H396),"0")</f>
        <v>7.1428571428571425E-2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5"/>
      <c r="B398" s="397"/>
      <c r="C398" s="397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41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3.0769230769230771</v>
      </c>
      <c r="Y398" s="379">
        <f>IFERROR(Y396/H396,"0")+IFERROR(Y397/H397,"0")</f>
        <v>4</v>
      </c>
      <c r="Z398" s="379">
        <f>IFERROR(IF(Z396="",0,Z396),"0")+IFERROR(IF(Z397="",0,Z397),"0")</f>
        <v>8.6999999999999994E-2</v>
      </c>
      <c r="AA398" s="380"/>
      <c r="AB398" s="380"/>
      <c r="AC398" s="380"/>
    </row>
    <row r="399" spans="1:68" x14ac:dyDescent="0.2">
      <c r="A399" s="397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41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24</v>
      </c>
      <c r="Y399" s="379">
        <f>IFERROR(SUM(Y396:Y397),"0")</f>
        <v>31.2</v>
      </c>
      <c r="Z399" s="37"/>
      <c r="AA399" s="380"/>
      <c r="AB399" s="380"/>
      <c r="AC399" s="380"/>
    </row>
    <row r="400" spans="1:68" ht="16.5" hidden="1" customHeight="1" x14ac:dyDescent="0.25">
      <c r="A400" s="396" t="s">
        <v>507</v>
      </c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72"/>
      <c r="AB400" s="372"/>
      <c r="AC400" s="372"/>
    </row>
    <row r="401" spans="1:68" ht="14.25" hidden="1" customHeight="1" x14ac:dyDescent="0.25">
      <c r="A401" s="428" t="s">
        <v>109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4" t="s">
        <v>510</v>
      </c>
      <c r="Q402" s="387"/>
      <c r="R402" s="387"/>
      <c r="S402" s="387"/>
      <c r="T402" s="388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77">
        <v>20</v>
      </c>
      <c r="Y403" s="378">
        <f>IFERROR(IF(X403="",0,CEILING((X403/$H403),1)*$H403),"")</f>
        <v>21.6</v>
      </c>
      <c r="Z403" s="36">
        <f>IFERROR(IF(Y403=0,"",ROUNDUP(Y403/H403,0)*0.02175),"")</f>
        <v>4.3499999999999997E-2</v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20.888888888888886</v>
      </c>
      <c r="BN403" s="64">
        <f>IFERROR(Y403*I403/H403,"0")</f>
        <v>22.56</v>
      </c>
      <c r="BO403" s="64">
        <f>IFERROR(1/J403*(X403/H403),"0")</f>
        <v>3.306878306878306E-2</v>
      </c>
      <c r="BP403" s="64">
        <f>IFERROR(1/J403*(Y403/H403),"0")</f>
        <v>3.5714285714285712E-2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5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41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1.8518518518518516</v>
      </c>
      <c r="Y406" s="379">
        <f>IFERROR(Y402/H402,"0")+IFERROR(Y403/H403,"0")+IFERROR(Y404/H404,"0")+IFERROR(Y405/H405,"0")</f>
        <v>2</v>
      </c>
      <c r="Z406" s="379">
        <f>IFERROR(IF(Z402="",0,Z402),"0")+IFERROR(IF(Z403="",0,Z403),"0")+IFERROR(IF(Z404="",0,Z404),"0")+IFERROR(IF(Z405="",0,Z405),"0")</f>
        <v>4.3499999999999997E-2</v>
      </c>
      <c r="AA406" s="380"/>
      <c r="AB406" s="380"/>
      <c r="AC406" s="380"/>
    </row>
    <row r="407" spans="1:68" x14ac:dyDescent="0.2">
      <c r="A407" s="397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41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20</v>
      </c>
      <c r="Y407" s="379">
        <f>IFERROR(SUM(Y402:Y405),"0")</f>
        <v>21.6</v>
      </c>
      <c r="Z407" s="37"/>
      <c r="AA407" s="380"/>
      <c r="AB407" s="380"/>
      <c r="AC407" s="380"/>
    </row>
    <row r="408" spans="1:68" ht="14.25" hidden="1" customHeight="1" x14ac:dyDescent="0.25">
      <c r="A408" s="428" t="s">
        <v>63</v>
      </c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77">
        <v>10</v>
      </c>
      <c r="Y409" s="378">
        <f>IFERROR(IF(X409="",0,CEILING((X409/$H409),1)*$H409),"")</f>
        <v>13.14</v>
      </c>
      <c r="Z409" s="36">
        <f>IFERROR(IF(Y409=0,"",ROUNDUP(Y409/H409,0)*0.00753),"")</f>
        <v>2.2589999999999999E-2</v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10.593607305936073</v>
      </c>
      <c r="BN409" s="64">
        <f>IFERROR(Y409*I409/H409,"0")</f>
        <v>13.92</v>
      </c>
      <c r="BO409" s="64">
        <f>IFERROR(1/J409*(X409/H409),"0")</f>
        <v>1.4635288607891348E-2</v>
      </c>
      <c r="BP409" s="64">
        <f>IFERROR(1/J409*(Y409/H409),"0")</f>
        <v>1.9230769230769232E-2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5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416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2.2831050228310503</v>
      </c>
      <c r="Y411" s="379">
        <f>IFERROR(Y409/H409,"0")+IFERROR(Y410/H410,"0")</f>
        <v>3</v>
      </c>
      <c r="Z411" s="379">
        <f>IFERROR(IF(Z409="",0,Z409),"0")+IFERROR(IF(Z410="",0,Z410),"0")</f>
        <v>2.2589999999999999E-2</v>
      </c>
      <c r="AA411" s="380"/>
      <c r="AB411" s="380"/>
      <c r="AC411" s="380"/>
    </row>
    <row r="412" spans="1:68" x14ac:dyDescent="0.2">
      <c r="A412" s="397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416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10</v>
      </c>
      <c r="Y412" s="379">
        <f>IFERROR(SUM(Y409:Y410),"0")</f>
        <v>13.14</v>
      </c>
      <c r="Z412" s="37"/>
      <c r="AA412" s="380"/>
      <c r="AB412" s="380"/>
      <c r="AC412" s="380"/>
    </row>
    <row r="413" spans="1:68" ht="14.25" hidden="1" customHeight="1" x14ac:dyDescent="0.25">
      <c r="A413" s="428" t="s">
        <v>71</v>
      </c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77">
        <v>8</v>
      </c>
      <c r="Y414" s="378">
        <f>IFERROR(IF(X414="",0,CEILING((X414/$H414),1)*$H414),"")</f>
        <v>15.6</v>
      </c>
      <c r="Z414" s="36">
        <f>IFERROR(IF(Y414=0,"",ROUNDUP(Y414/H414,0)*0.02175),"")</f>
        <v>4.3499999999999997E-2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8.5784615384615392</v>
      </c>
      <c r="BN414" s="64">
        <f>IFERROR(Y414*I414/H414,"0")</f>
        <v>16.728000000000002</v>
      </c>
      <c r="BO414" s="64">
        <f>IFERROR(1/J414*(X414/H414),"0")</f>
        <v>1.8315018315018316E-2</v>
      </c>
      <c r="BP414" s="64">
        <f>IFERROR(1/J414*(Y414/H414),"0")</f>
        <v>3.5714285714285712E-2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5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416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1.0256410256410258</v>
      </c>
      <c r="Y419" s="379">
        <f>IFERROR(Y414/H414,"0")+IFERROR(Y415/H415,"0")+IFERROR(Y416/H416,"0")+IFERROR(Y417/H417,"0")+IFERROR(Y418/H418,"0")</f>
        <v>2</v>
      </c>
      <c r="Z419" s="379">
        <f>IFERROR(IF(Z414="",0,Z414),"0")+IFERROR(IF(Z415="",0,Z415),"0")+IFERROR(IF(Z416="",0,Z416),"0")+IFERROR(IF(Z417="",0,Z417),"0")+IFERROR(IF(Z418="",0,Z418),"0")</f>
        <v>4.3499999999999997E-2</v>
      </c>
      <c r="AA419" s="380"/>
      <c r="AB419" s="380"/>
      <c r="AC419" s="380"/>
    </row>
    <row r="420" spans="1:68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416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8</v>
      </c>
      <c r="Y420" s="379">
        <f>IFERROR(SUM(Y414:Y418),"0")</f>
        <v>15.6</v>
      </c>
      <c r="Z420" s="37"/>
      <c r="AA420" s="380"/>
      <c r="AB420" s="380"/>
      <c r="AC420" s="380"/>
    </row>
    <row r="421" spans="1:68" ht="14.25" hidden="1" customHeight="1" x14ac:dyDescent="0.25">
      <c r="A421" s="428" t="s">
        <v>168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77">
        <v>16</v>
      </c>
      <c r="Y422" s="378">
        <f>IFERROR(IF(X422="",0,CEILING((X422/$H422),1)*$H422),"")</f>
        <v>23.4</v>
      </c>
      <c r="Z422" s="36">
        <f>IFERROR(IF(Y422=0,"",ROUNDUP(Y422/H422,0)*0.02175),"")</f>
        <v>6.5250000000000002E-2</v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16.984615384615385</v>
      </c>
      <c r="BN422" s="64">
        <f>IFERROR(Y422*I422/H422,"0")</f>
        <v>24.84</v>
      </c>
      <c r="BO422" s="64">
        <f>IFERROR(1/J422*(X422/H422),"0")</f>
        <v>3.6630036630036632E-2</v>
      </c>
      <c r="BP422" s="64">
        <f>IFERROR(1/J422*(Y422/H422),"0")</f>
        <v>5.3571428571428568E-2</v>
      </c>
    </row>
    <row r="423" spans="1:68" x14ac:dyDescent="0.2">
      <c r="A423" s="41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416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2.0512820512820515</v>
      </c>
      <c r="Y423" s="379">
        <f>IFERROR(Y422/H422,"0")</f>
        <v>3</v>
      </c>
      <c r="Z423" s="379">
        <f>IFERROR(IF(Z422="",0,Z422),"0")</f>
        <v>6.5250000000000002E-2</v>
      </c>
      <c r="AA423" s="380"/>
      <c r="AB423" s="380"/>
      <c r="AC423" s="380"/>
    </row>
    <row r="424" spans="1:68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416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16</v>
      </c>
      <c r="Y424" s="379">
        <f>IFERROR(SUM(Y422:Y422),"0")</f>
        <v>23.4</v>
      </c>
      <c r="Z424" s="37"/>
      <c r="AA424" s="380"/>
      <c r="AB424" s="380"/>
      <c r="AC424" s="380"/>
    </row>
    <row r="425" spans="1:68" ht="27.75" hidden="1" customHeight="1" x14ac:dyDescent="0.2">
      <c r="A425" s="402" t="s">
        <v>532</v>
      </c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3"/>
      <c r="O425" s="403"/>
      <c r="P425" s="403"/>
      <c r="Q425" s="403"/>
      <c r="R425" s="403"/>
      <c r="S425" s="403"/>
      <c r="T425" s="403"/>
      <c r="U425" s="403"/>
      <c r="V425" s="403"/>
      <c r="W425" s="403"/>
      <c r="X425" s="403"/>
      <c r="Y425" s="403"/>
      <c r="Z425" s="403"/>
      <c r="AA425" s="48"/>
      <c r="AB425" s="48"/>
      <c r="AC425" s="48"/>
    </row>
    <row r="426" spans="1:68" ht="16.5" hidden="1" customHeight="1" x14ac:dyDescent="0.25">
      <c r="A426" s="396" t="s">
        <v>533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2"/>
      <c r="AB426" s="372"/>
      <c r="AC426" s="372"/>
    </row>
    <row r="427" spans="1:68" ht="14.25" hidden="1" customHeight="1" x14ac:dyDescent="0.25">
      <c r="A427" s="428" t="s">
        <v>109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1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416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416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28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7"/>
      <c r="R444" s="387"/>
      <c r="S444" s="387"/>
      <c r="T444" s="388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15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416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hidden="1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416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hidden="1" customHeight="1" x14ac:dyDescent="0.25">
      <c r="A455" s="428" t="s">
        <v>71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1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416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416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28" t="s">
        <v>95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15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416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416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396" t="s">
        <v>578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2"/>
      <c r="AB464" s="372"/>
      <c r="AC464" s="372"/>
    </row>
    <row r="465" spans="1:68" ht="14.25" hidden="1" customHeight="1" x14ac:dyDescent="0.25">
      <c r="A465" s="428" t="s">
        <v>147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41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41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28" t="s">
        <v>63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15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416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397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416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428" t="s">
        <v>104</v>
      </c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15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416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416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396" t="s">
        <v>593</v>
      </c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72"/>
      <c r="AB482" s="372"/>
      <c r="AC482" s="372"/>
    </row>
    <row r="483" spans="1:68" ht="14.25" hidden="1" customHeight="1" x14ac:dyDescent="0.25">
      <c r="A483" s="428" t="s">
        <v>63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15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416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416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396" t="s">
        <v>600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72"/>
      <c r="AB489" s="372"/>
      <c r="AC489" s="372"/>
    </row>
    <row r="490" spans="1:68" ht="14.25" hidden="1" customHeight="1" x14ac:dyDescent="0.25">
      <c r="A490" s="428" t="s">
        <v>63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5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41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41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02" t="s">
        <v>603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403"/>
      <c r="AA494" s="48"/>
      <c r="AB494" s="48"/>
      <c r="AC494" s="48"/>
    </row>
    <row r="495" spans="1:68" ht="16.5" hidden="1" customHeight="1" x14ac:dyDescent="0.25">
      <c r="A495" s="396" t="s">
        <v>603</v>
      </c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72"/>
      <c r="AB495" s="372"/>
      <c r="AC495" s="372"/>
    </row>
    <row r="496" spans="1:68" ht="14.25" hidden="1" customHeight="1" x14ac:dyDescent="0.25">
      <c r="A496" s="428" t="s">
        <v>109</v>
      </c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77">
        <v>280</v>
      </c>
      <c r="Y502" s="378">
        <f t="shared" si="83"/>
        <v>285.12</v>
      </c>
      <c r="Z502" s="36">
        <f t="shared" si="84"/>
        <v>0.64583999999999997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299.09090909090907</v>
      </c>
      <c r="BN502" s="64">
        <f t="shared" si="86"/>
        <v>304.55999999999995</v>
      </c>
      <c r="BO502" s="64">
        <f t="shared" si="87"/>
        <v>0.50990675990675993</v>
      </c>
      <c r="BP502" s="64">
        <f t="shared" si="88"/>
        <v>0.51923076923076927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416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53.030303030303031</v>
      </c>
      <c r="Y505" s="379">
        <f>IFERROR(Y497/H497,"0")+IFERROR(Y498/H498,"0")+IFERROR(Y499/H499,"0")+IFERROR(Y500/H500,"0")+IFERROR(Y501/H501,"0")+IFERROR(Y502/H502,"0")+IFERROR(Y503/H503,"0")+IFERROR(Y504/H504,"0")</f>
        <v>54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0.64583999999999997</v>
      </c>
      <c r="AA505" s="380"/>
      <c r="AB505" s="380"/>
      <c r="AC505" s="380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416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280</v>
      </c>
      <c r="Y506" s="379">
        <f>IFERROR(SUM(Y497:Y504),"0")</f>
        <v>285.12</v>
      </c>
      <c r="Z506" s="37"/>
      <c r="AA506" s="380"/>
      <c r="AB506" s="380"/>
      <c r="AC506" s="380"/>
    </row>
    <row r="507" spans="1:68" ht="14.25" hidden="1" customHeight="1" x14ac:dyDescent="0.25">
      <c r="A507" s="428" t="s">
        <v>147</v>
      </c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73"/>
      <c r="AB507" s="373"/>
      <c r="AC507" s="373"/>
    </row>
    <row r="508" spans="1:68" ht="16.5" hidden="1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15"/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416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hidden="1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416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hidden="1" customHeight="1" x14ac:dyDescent="0.25">
      <c r="A512" s="428" t="s">
        <v>63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73"/>
      <c r="AB512" s="373"/>
      <c r="AC512" s="373"/>
    </row>
    <row r="513" spans="1:68" ht="27" hidden="1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15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416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hidden="1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416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hidden="1" customHeight="1" x14ac:dyDescent="0.25">
      <c r="A521" s="428" t="s">
        <v>71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15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416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416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28" t="s">
        <v>168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15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416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416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02" t="s">
        <v>644</v>
      </c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3"/>
      <c r="P531" s="403"/>
      <c r="Q531" s="403"/>
      <c r="R531" s="403"/>
      <c r="S531" s="403"/>
      <c r="T531" s="403"/>
      <c r="U531" s="403"/>
      <c r="V531" s="403"/>
      <c r="W531" s="403"/>
      <c r="X531" s="403"/>
      <c r="Y531" s="403"/>
      <c r="Z531" s="403"/>
      <c r="AA531" s="48"/>
      <c r="AB531" s="48"/>
      <c r="AC531" s="48"/>
    </row>
    <row r="532" spans="1:68" ht="16.5" hidden="1" customHeight="1" x14ac:dyDescent="0.25">
      <c r="A532" s="396" t="s">
        <v>644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72"/>
      <c r="AB532" s="372"/>
      <c r="AC532" s="372"/>
    </row>
    <row r="533" spans="1:68" ht="14.25" hidden="1" customHeight="1" x14ac:dyDescent="0.25">
      <c r="A533" s="428" t="s">
        <v>109</v>
      </c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0" t="s">
        <v>647</v>
      </c>
      <c r="Q534" s="387"/>
      <c r="R534" s="387"/>
      <c r="S534" s="387"/>
      <c r="T534" s="388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17" t="s">
        <v>650</v>
      </c>
      <c r="Q535" s="387"/>
      <c r="R535" s="387"/>
      <c r="S535" s="387"/>
      <c r="T535" s="388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00" t="s">
        <v>653</v>
      </c>
      <c r="Q536" s="387"/>
      <c r="R536" s="387"/>
      <c r="S536" s="387"/>
      <c r="T536" s="388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53" t="s">
        <v>656</v>
      </c>
      <c r="Q537" s="387"/>
      <c r="R537" s="387"/>
      <c r="S537" s="387"/>
      <c r="T537" s="388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5" t="s">
        <v>659</v>
      </c>
      <c r="Q538" s="387"/>
      <c r="R538" s="387"/>
      <c r="S538" s="387"/>
      <c r="T538" s="388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87"/>
      <c r="R539" s="387"/>
      <c r="S539" s="387"/>
      <c r="T539" s="388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6" t="s">
        <v>665</v>
      </c>
      <c r="Q540" s="387"/>
      <c r="R540" s="387"/>
      <c r="S540" s="387"/>
      <c r="T540" s="388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15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416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416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28" t="s">
        <v>147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5" t="s">
        <v>668</v>
      </c>
      <c r="Q544" s="387"/>
      <c r="R544" s="387"/>
      <c r="S544" s="387"/>
      <c r="T544" s="388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7"/>
      <c r="R545" s="387"/>
      <c r="S545" s="387"/>
      <c r="T545" s="388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50" t="s">
        <v>674</v>
      </c>
      <c r="Q546" s="387"/>
      <c r="R546" s="387"/>
      <c r="S546" s="387"/>
      <c r="T546" s="388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4" t="s">
        <v>677</v>
      </c>
      <c r="Q547" s="387"/>
      <c r="R547" s="387"/>
      <c r="S547" s="387"/>
      <c r="T547" s="388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15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416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416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28" t="s">
        <v>63</v>
      </c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7"/>
      <c r="R551" s="387"/>
      <c r="S551" s="387"/>
      <c r="T551" s="388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683</v>
      </c>
      <c r="Q552" s="387"/>
      <c r="R552" s="387"/>
      <c r="S552" s="387"/>
      <c r="T552" s="388"/>
      <c r="U552" s="34"/>
      <c r="V552" s="34"/>
      <c r="W552" s="35" t="s">
        <v>68</v>
      </c>
      <c r="X552" s="377">
        <v>8</v>
      </c>
      <c r="Y552" s="378">
        <f t="shared" si="99"/>
        <v>8.4</v>
      </c>
      <c r="Z552" s="36">
        <f>IFERROR(IF(Y552=0,"",ROUNDUP(Y552/H552,0)*0.00753),"")</f>
        <v>1.506E-2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8.4952380952380953</v>
      </c>
      <c r="BN552" s="64">
        <f t="shared" si="101"/>
        <v>8.92</v>
      </c>
      <c r="BO552" s="64">
        <f t="shared" si="102"/>
        <v>1.2210012210012208E-2</v>
      </c>
      <c r="BP552" s="64">
        <f t="shared" si="103"/>
        <v>1.282051282051282E-2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87"/>
      <c r="R553" s="387"/>
      <c r="S553" s="387"/>
      <c r="T553" s="388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19" t="s">
        <v>689</v>
      </c>
      <c r="Q554" s="387"/>
      <c r="R554" s="387"/>
      <c r="S554" s="387"/>
      <c r="T554" s="388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7"/>
      <c r="R555" s="387"/>
      <c r="S555" s="387"/>
      <c r="T555" s="388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48" t="s">
        <v>695</v>
      </c>
      <c r="Q556" s="387"/>
      <c r="R556" s="387"/>
      <c r="S556" s="387"/>
      <c r="T556" s="388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416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1.9047619047619047</v>
      </c>
      <c r="Y557" s="379">
        <f>IFERROR(Y551/H551,"0")+IFERROR(Y552/H552,"0")+IFERROR(Y553/H553,"0")+IFERROR(Y554/H554,"0")+IFERROR(Y555/H555,"0")+IFERROR(Y556/H556,"0")</f>
        <v>2</v>
      </c>
      <c r="Z557" s="379">
        <f>IFERROR(IF(Z551="",0,Z551),"0")+IFERROR(IF(Z552="",0,Z552),"0")+IFERROR(IF(Z553="",0,Z553),"0")+IFERROR(IF(Z554="",0,Z554),"0")+IFERROR(IF(Z555="",0,Z555),"0")+IFERROR(IF(Z556="",0,Z556),"0")</f>
        <v>1.506E-2</v>
      </c>
      <c r="AA557" s="380"/>
      <c r="AB557" s="380"/>
      <c r="AC557" s="380"/>
    </row>
    <row r="558" spans="1:68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416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8</v>
      </c>
      <c r="Y558" s="379">
        <f>IFERROR(SUM(Y551:Y556),"0")</f>
        <v>8.4</v>
      </c>
      <c r="Z558" s="37"/>
      <c r="AA558" s="380"/>
      <c r="AB558" s="380"/>
      <c r="AC558" s="380"/>
    </row>
    <row r="559" spans="1:68" ht="14.25" hidden="1" customHeight="1" x14ac:dyDescent="0.25">
      <c r="A559" s="428" t="s">
        <v>71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7"/>
      <c r="R560" s="387"/>
      <c r="S560" s="387"/>
      <c r="T560" s="388"/>
      <c r="U560" s="34"/>
      <c r="V560" s="34"/>
      <c r="W560" s="35" t="s">
        <v>68</v>
      </c>
      <c r="X560" s="377">
        <v>24</v>
      </c>
      <c r="Y560" s="378">
        <f>IFERROR(IF(X560="",0,CEILING((X560/$H560),1)*$H560),"")</f>
        <v>31.2</v>
      </c>
      <c r="Z560" s="36">
        <f>IFERROR(IF(Y560=0,"",ROUNDUP(Y560/H560,0)*0.02175),"")</f>
        <v>8.6999999999999994E-2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25.735384615384618</v>
      </c>
      <c r="BN560" s="64">
        <f>IFERROR(Y560*I560/H560,"0")</f>
        <v>33.456000000000003</v>
      </c>
      <c r="BO560" s="64">
        <f>IFERROR(1/J560*(X560/H560),"0")</f>
        <v>5.4945054945054944E-2</v>
      </c>
      <c r="BP560" s="64">
        <f>IFERROR(1/J560*(Y560/H560),"0")</f>
        <v>7.1428571428571425E-2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08" t="s">
        <v>701</v>
      </c>
      <c r="Q561" s="387"/>
      <c r="R561" s="387"/>
      <c r="S561" s="387"/>
      <c r="T561" s="388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416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3.0769230769230771</v>
      </c>
      <c r="Y562" s="379">
        <f>IFERROR(Y560/H560,"0")+IFERROR(Y561/H561,"0")</f>
        <v>4</v>
      </c>
      <c r="Z562" s="379">
        <f>IFERROR(IF(Z560="",0,Z560),"0")+IFERROR(IF(Z561="",0,Z561),"0")</f>
        <v>8.6999999999999994E-2</v>
      </c>
      <c r="AA562" s="380"/>
      <c r="AB562" s="380"/>
      <c r="AC562" s="380"/>
    </row>
    <row r="563" spans="1:68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416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24</v>
      </c>
      <c r="Y563" s="379">
        <f>IFERROR(SUM(Y560:Y561),"0")</f>
        <v>31.2</v>
      </c>
      <c r="Z563" s="37"/>
      <c r="AA563" s="380"/>
      <c r="AB563" s="380"/>
      <c r="AC563" s="380"/>
    </row>
    <row r="564" spans="1:68" ht="14.25" hidden="1" customHeight="1" x14ac:dyDescent="0.25">
      <c r="A564" s="428" t="s">
        <v>168</v>
      </c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37" t="s">
        <v>704</v>
      </c>
      <c r="Q565" s="387"/>
      <c r="R565" s="387"/>
      <c r="S565" s="387"/>
      <c r="T565" s="388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22" t="s">
        <v>706</v>
      </c>
      <c r="Q566" s="387"/>
      <c r="R566" s="387"/>
      <c r="S566" s="387"/>
      <c r="T566" s="388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6" t="s">
        <v>709</v>
      </c>
      <c r="Q567" s="387"/>
      <c r="R567" s="387"/>
      <c r="S567" s="387"/>
      <c r="T567" s="388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28" t="s">
        <v>711</v>
      </c>
      <c r="Q568" s="387"/>
      <c r="R568" s="387"/>
      <c r="S568" s="387"/>
      <c r="T568" s="388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15"/>
      <c r="B569" s="397"/>
      <c r="C569" s="397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41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97"/>
      <c r="B570" s="397"/>
      <c r="C570" s="397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41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396" t="s">
        <v>712</v>
      </c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72"/>
      <c r="AB571" s="372"/>
      <c r="AC571" s="372"/>
    </row>
    <row r="572" spans="1:68" ht="14.25" hidden="1" customHeight="1" x14ac:dyDescent="0.25">
      <c r="A572" s="428" t="s">
        <v>109</v>
      </c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3" t="s">
        <v>715</v>
      </c>
      <c r="Q573" s="387"/>
      <c r="R573" s="387"/>
      <c r="S573" s="387"/>
      <c r="T573" s="388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5" t="s">
        <v>718</v>
      </c>
      <c r="Q574" s="387"/>
      <c r="R574" s="387"/>
      <c r="S574" s="387"/>
      <c r="T574" s="388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15"/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416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416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28" t="s">
        <v>147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3" t="s">
        <v>721</v>
      </c>
      <c r="Q578" s="387"/>
      <c r="R578" s="387"/>
      <c r="S578" s="387"/>
      <c r="T578" s="388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15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416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97"/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416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28" t="s">
        <v>63</v>
      </c>
      <c r="B581" s="397"/>
      <c r="C581" s="397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7"/>
      <c r="R582" s="387"/>
      <c r="S582" s="387"/>
      <c r="T582" s="388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15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416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416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28" t="s">
        <v>71</v>
      </c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8" t="s">
        <v>727</v>
      </c>
      <c r="Q586" s="387"/>
      <c r="R586" s="387"/>
      <c r="S586" s="387"/>
      <c r="T586" s="388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15"/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416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97"/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416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8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439"/>
      <c r="P589" s="539" t="s">
        <v>728</v>
      </c>
      <c r="Q589" s="530"/>
      <c r="R589" s="530"/>
      <c r="S589" s="530"/>
      <c r="T589" s="530"/>
      <c r="U589" s="530"/>
      <c r="V589" s="53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3727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3816.2599999999993</v>
      </c>
      <c r="Z589" s="37"/>
      <c r="AA589" s="380"/>
      <c r="AB589" s="380"/>
      <c r="AC589" s="380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439"/>
      <c r="P590" s="539" t="s">
        <v>729</v>
      </c>
      <c r="Q590" s="530"/>
      <c r="R590" s="530"/>
      <c r="S590" s="530"/>
      <c r="T590" s="530"/>
      <c r="U590" s="530"/>
      <c r="V590" s="531"/>
      <c r="W590" s="37" t="s">
        <v>68</v>
      </c>
      <c r="X590" s="379">
        <f>IFERROR(SUM(BM22:BM586),"0")</f>
        <v>3869.3352123675409</v>
      </c>
      <c r="Y590" s="379">
        <f>IFERROR(SUM(BN22:BN586),"0")</f>
        <v>3964.2080000000005</v>
      </c>
      <c r="Z590" s="37"/>
      <c r="AA590" s="380"/>
      <c r="AB590" s="380"/>
      <c r="AC590" s="380"/>
    </row>
    <row r="591" spans="1:68" x14ac:dyDescent="0.2">
      <c r="A591" s="397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439"/>
      <c r="P591" s="539" t="s">
        <v>730</v>
      </c>
      <c r="Q591" s="530"/>
      <c r="R591" s="530"/>
      <c r="S591" s="530"/>
      <c r="T591" s="530"/>
      <c r="U591" s="530"/>
      <c r="V591" s="531"/>
      <c r="W591" s="37" t="s">
        <v>731</v>
      </c>
      <c r="X591" s="38">
        <f>ROUNDUP(SUM(BO22:BO586),0)</f>
        <v>6</v>
      </c>
      <c r="Y591" s="38">
        <f>ROUNDUP(SUM(BP22:BP586),0)</f>
        <v>6</v>
      </c>
      <c r="Z591" s="37"/>
      <c r="AA591" s="380"/>
      <c r="AB591" s="380"/>
      <c r="AC591" s="380"/>
    </row>
    <row r="592" spans="1:68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439"/>
      <c r="P592" s="539" t="s">
        <v>732</v>
      </c>
      <c r="Q592" s="530"/>
      <c r="R592" s="530"/>
      <c r="S592" s="530"/>
      <c r="T592" s="530"/>
      <c r="U592" s="530"/>
      <c r="V592" s="531"/>
      <c r="W592" s="37" t="s">
        <v>68</v>
      </c>
      <c r="X592" s="379">
        <f>GrossWeightTotal+PalletQtyTotal*25</f>
        <v>4019.3352123675409</v>
      </c>
      <c r="Y592" s="379">
        <f>GrossWeightTotalR+PalletQtyTotalR*25</f>
        <v>4114.2080000000005</v>
      </c>
      <c r="Z592" s="37"/>
      <c r="AA592" s="380"/>
      <c r="AB592" s="380"/>
      <c r="AC592" s="380"/>
    </row>
    <row r="593" spans="1:32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439"/>
      <c r="P593" s="539" t="s">
        <v>733</v>
      </c>
      <c r="Q593" s="530"/>
      <c r="R593" s="530"/>
      <c r="S593" s="530"/>
      <c r="T593" s="530"/>
      <c r="U593" s="530"/>
      <c r="V593" s="53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326.88911012883625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339</v>
      </c>
      <c r="Z593" s="37"/>
      <c r="AA593" s="380"/>
      <c r="AB593" s="380"/>
      <c r="AC593" s="380"/>
    </row>
    <row r="594" spans="1:32" ht="14.25" hidden="1" customHeight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439"/>
      <c r="P594" s="539" t="s">
        <v>734</v>
      </c>
      <c r="Q594" s="530"/>
      <c r="R594" s="530"/>
      <c r="S594" s="530"/>
      <c r="T594" s="530"/>
      <c r="U594" s="530"/>
      <c r="V594" s="53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6.2378099999999987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400" t="s">
        <v>107</v>
      </c>
      <c r="D596" s="493"/>
      <c r="E596" s="493"/>
      <c r="F596" s="493"/>
      <c r="G596" s="493"/>
      <c r="H596" s="494"/>
      <c r="I596" s="400" t="s">
        <v>258</v>
      </c>
      <c r="J596" s="493"/>
      <c r="K596" s="493"/>
      <c r="L596" s="493"/>
      <c r="M596" s="493"/>
      <c r="N596" s="493"/>
      <c r="O596" s="493"/>
      <c r="P596" s="493"/>
      <c r="Q596" s="493"/>
      <c r="R596" s="493"/>
      <c r="S596" s="493"/>
      <c r="T596" s="493"/>
      <c r="U596" s="493"/>
      <c r="V596" s="494"/>
      <c r="W596" s="400" t="s">
        <v>478</v>
      </c>
      <c r="X596" s="494"/>
      <c r="Y596" s="400" t="s">
        <v>532</v>
      </c>
      <c r="Z596" s="493"/>
      <c r="AA596" s="493"/>
      <c r="AB596" s="494"/>
      <c r="AC596" s="374" t="s">
        <v>603</v>
      </c>
      <c r="AD596" s="400" t="s">
        <v>644</v>
      </c>
      <c r="AE596" s="494"/>
      <c r="AF596" s="375"/>
    </row>
    <row r="597" spans="1:32" ht="14.25" customHeight="1" thickTop="1" x14ac:dyDescent="0.2">
      <c r="A597" s="545" t="s">
        <v>737</v>
      </c>
      <c r="B597" s="400" t="s">
        <v>62</v>
      </c>
      <c r="C597" s="400" t="s">
        <v>108</v>
      </c>
      <c r="D597" s="400" t="s">
        <v>128</v>
      </c>
      <c r="E597" s="400" t="s">
        <v>174</v>
      </c>
      <c r="F597" s="400" t="s">
        <v>190</v>
      </c>
      <c r="G597" s="400" t="s">
        <v>226</v>
      </c>
      <c r="H597" s="400" t="s">
        <v>107</v>
      </c>
      <c r="I597" s="400" t="s">
        <v>259</v>
      </c>
      <c r="J597" s="400" t="s">
        <v>276</v>
      </c>
      <c r="K597" s="400" t="s">
        <v>332</v>
      </c>
      <c r="L597" s="375"/>
      <c r="M597" s="400" t="s">
        <v>347</v>
      </c>
      <c r="N597" s="375"/>
      <c r="O597" s="400" t="s">
        <v>363</v>
      </c>
      <c r="P597" s="400" t="s">
        <v>376</v>
      </c>
      <c r="Q597" s="400" t="s">
        <v>379</v>
      </c>
      <c r="R597" s="400" t="s">
        <v>386</v>
      </c>
      <c r="S597" s="400" t="s">
        <v>397</v>
      </c>
      <c r="T597" s="400" t="s">
        <v>400</v>
      </c>
      <c r="U597" s="400" t="s">
        <v>407</v>
      </c>
      <c r="V597" s="400" t="s">
        <v>469</v>
      </c>
      <c r="W597" s="400" t="s">
        <v>479</v>
      </c>
      <c r="X597" s="400" t="s">
        <v>507</v>
      </c>
      <c r="Y597" s="400" t="s">
        <v>533</v>
      </c>
      <c r="Z597" s="400" t="s">
        <v>578</v>
      </c>
      <c r="AA597" s="400" t="s">
        <v>593</v>
      </c>
      <c r="AB597" s="400" t="s">
        <v>600</v>
      </c>
      <c r="AC597" s="400" t="s">
        <v>603</v>
      </c>
      <c r="AD597" s="400" t="s">
        <v>644</v>
      </c>
      <c r="AE597" s="400" t="s">
        <v>712</v>
      </c>
      <c r="AF597" s="375"/>
    </row>
    <row r="598" spans="1:32" ht="13.5" customHeight="1" thickBot="1" x14ac:dyDescent="0.25">
      <c r="A598" s="546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375"/>
      <c r="M598" s="401"/>
      <c r="N598" s="375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10.8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52.2</v>
      </c>
      <c r="E599" s="46">
        <f>IFERROR(Y104*1,"0")+IFERROR(Y105*1,"0")+IFERROR(Y106*1,"0")+IFERROR(Y110*1,"0")+IFERROR(Y111*1,"0")+IFERROR(Y112*1,"0")+IFERROR(Y113*1,"0")+IFERROR(Y114*1,"0")</f>
        <v>19.200000000000003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22.4</v>
      </c>
      <c r="I599" s="46">
        <f>IFERROR(Y188*1,"0")+IFERROR(Y189*1,"0")+IFERROR(Y190*1,"0")+IFERROR(Y191*1,"0")+IFERROR(Y192*1,"0")+IFERROR(Y193*1,"0")+IFERROR(Y194*1,"0")+IFERROR(Y195*1,"0")</f>
        <v>50.400000000000006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109.80000000000001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151.19999999999999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3001.7999999999997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73.740000000000009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285.12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39.6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0,95"/>
        <filter val="1 450,00"/>
        <filter val="1 500,00"/>
        <filter val="1,03"/>
        <filter val="1,79"/>
        <filter val="1,85"/>
        <filter val="1,90"/>
        <filter val="10,00"/>
        <filter val="100,00"/>
        <filter val="11,28"/>
        <filter val="11,90"/>
        <filter val="14,81"/>
        <filter val="16,00"/>
        <filter val="2,05"/>
        <filter val="2,28"/>
        <filter val="20,00"/>
        <filter val="24,00"/>
        <filter val="25,00"/>
        <filter val="255,00"/>
        <filter val="280,00"/>
        <filter val="3 727,00"/>
        <filter val="3 869,34"/>
        <filter val="3,08"/>
        <filter val="30,00"/>
        <filter val="326,89"/>
        <filter val="39,00"/>
        <filter val="4 019,34"/>
        <filter val="4,78"/>
        <filter val="40,00"/>
        <filter val="50,00"/>
        <filter val="53,03"/>
        <filter val="6"/>
        <filter val="615,00"/>
        <filter val="630,00"/>
        <filter val="8,00"/>
        <filter val="80,00"/>
        <filter val="88,00"/>
        <filter val="9,00"/>
        <filter val="9,52"/>
        <filter val="96,67"/>
      </filters>
    </filterColumn>
  </autoFilter>
  <mergeCells count="1058"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A344:O345"/>
    <mergeCell ref="D528:E5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2024-09-03T11:14:53Z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