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22DDC4-50F2-4EB3-A71A-F14C7CC5EC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BP369" i="1"/>
  <c r="BN369" i="1"/>
  <c r="Z369" i="1"/>
  <c r="Z371" i="1" s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289" i="1" l="1"/>
  <c r="Z149" i="1"/>
  <c r="Z414" i="1"/>
  <c r="Z313" i="1"/>
  <c r="Z568" i="1"/>
  <c r="Z551" i="1"/>
  <c r="Z76" i="1"/>
  <c r="Z36" i="1"/>
  <c r="Z255" i="1"/>
  <c r="Z243" i="1"/>
  <c r="Z385" i="1"/>
  <c r="Z341" i="1"/>
  <c r="Z172" i="1"/>
  <c r="Z144" i="1"/>
  <c r="Z118" i="1"/>
  <c r="Z110" i="1"/>
  <c r="Z90" i="1"/>
  <c r="Z59" i="1"/>
  <c r="Z298" i="1"/>
  <c r="Z522" i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Y595" i="1"/>
  <c r="Z544" i="1"/>
  <c r="Z347" i="1"/>
  <c r="Z332" i="1"/>
  <c r="Y597" i="1"/>
  <c r="Z422" i="1"/>
  <c r="Z325" i="1"/>
  <c r="Z600" i="1" s="1"/>
  <c r="Y598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<sst xmlns="http://schemas.openxmlformats.org/spreadsheetml/2006/main" count="2465" uniqueCount="787">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</sst>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705" t="s">
        <v>0</v>
      </c>
      <c r="E1" s="426"/>
      <c r="F1" s="426"/>
      <c r="G1" s="12" t="s">
        <v>1</v>
      </c>
      <c r="H1" s="705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767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719" t="s">
        <v>8</v>
      </c>
      <c r="B5" s="388"/>
      <c r="C5" s="389"/>
      <c r="D5" s="519"/>
      <c r="E5" s="521"/>
      <c r="F5" s="460" t="s">
        <v>9</v>
      </c>
      <c r="G5" s="389"/>
      <c r="H5" s="519" t="s">
        <v>786</v>
      </c>
      <c r="I5" s="520"/>
      <c r="J5" s="520"/>
      <c r="K5" s="520"/>
      <c r="L5" s="520"/>
      <c r="M5" s="521"/>
      <c r="N5" s="58"/>
      <c r="P5" s="24" t="s">
        <v>10</v>
      </c>
      <c r="Q5" s="436">
        <v>45542</v>
      </c>
      <c r="R5" s="437"/>
      <c r="T5" s="721" t="s">
        <v>11</v>
      </c>
      <c r="U5" s="623"/>
      <c r="V5" s="722" t="s">
        <v>12</v>
      </c>
      <c r="W5" s="437"/>
      <c r="AB5" s="51"/>
      <c r="AC5" s="51"/>
      <c r="AD5" s="51"/>
      <c r="AE5" s="51"/>
    </row>
    <row r="6" spans="1:32" s="376" customFormat="1" ht="24" customHeight="1" x14ac:dyDescent="0.2">
      <c r="A6" s="719" t="s">
        <v>13</v>
      </c>
      <c r="B6" s="388"/>
      <c r="C6" s="389"/>
      <c r="D6" s="525" t="s">
        <v>14</v>
      </c>
      <c r="E6" s="526"/>
      <c r="F6" s="526"/>
      <c r="G6" s="526"/>
      <c r="H6" s="526"/>
      <c r="I6" s="526"/>
      <c r="J6" s="526"/>
      <c r="K6" s="526"/>
      <c r="L6" s="526"/>
      <c r="M6" s="437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Суббота</v>
      </c>
      <c r="R6" s="394"/>
      <c r="T6" s="622" t="s">
        <v>16</v>
      </c>
      <c r="U6" s="623"/>
      <c r="V6" s="513" t="s">
        <v>17</v>
      </c>
      <c r="W6" s="514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733" t="str">
        <f>IFERROR(VLOOKUP(DeliveryAddress,Table,3,0),1)</f>
        <v>1</v>
      </c>
      <c r="E7" s="734"/>
      <c r="F7" s="734"/>
      <c r="G7" s="734"/>
      <c r="H7" s="734"/>
      <c r="I7" s="734"/>
      <c r="J7" s="734"/>
      <c r="K7" s="734"/>
      <c r="L7" s="734"/>
      <c r="M7" s="615"/>
      <c r="N7" s="60"/>
      <c r="P7" s="24"/>
      <c r="Q7" s="42"/>
      <c r="R7" s="42"/>
      <c r="T7" s="403"/>
      <c r="U7" s="623"/>
      <c r="V7" s="515"/>
      <c r="W7" s="516"/>
      <c r="AB7" s="51"/>
      <c r="AC7" s="51"/>
      <c r="AD7" s="51"/>
      <c r="AE7" s="51"/>
    </row>
    <row r="8" spans="1:32" s="376" customFormat="1" ht="25.5" customHeight="1" x14ac:dyDescent="0.2">
      <c r="A8" s="415" t="s">
        <v>18</v>
      </c>
      <c r="B8" s="409"/>
      <c r="C8" s="410"/>
      <c r="D8" s="742"/>
      <c r="E8" s="743"/>
      <c r="F8" s="743"/>
      <c r="G8" s="743"/>
      <c r="H8" s="743"/>
      <c r="I8" s="743"/>
      <c r="J8" s="743"/>
      <c r="K8" s="743"/>
      <c r="L8" s="743"/>
      <c r="M8" s="744"/>
      <c r="N8" s="61"/>
      <c r="P8" s="24" t="s">
        <v>19</v>
      </c>
      <c r="Q8" s="614">
        <v>0.41666666666666669</v>
      </c>
      <c r="R8" s="615"/>
      <c r="T8" s="403"/>
      <c r="U8" s="623"/>
      <c r="V8" s="515"/>
      <c r="W8" s="516"/>
      <c r="AB8" s="51"/>
      <c r="AC8" s="51"/>
      <c r="AD8" s="51"/>
      <c r="AE8" s="51"/>
    </row>
    <row r="9" spans="1:32" s="37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6"/>
      <c r="E9" s="477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629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6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4"/>
      <c r="P9" s="26" t="s">
        <v>20</v>
      </c>
      <c r="Q9" s="676"/>
      <c r="R9" s="463"/>
      <c r="T9" s="403"/>
      <c r="U9" s="623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6"/>
      <c r="E10" s="477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52" t="str">
        <f>IFERROR(VLOOKUP($D$10,Proxy,2,FALSE),"")</f>
        <v/>
      </c>
      <c r="I10" s="403"/>
      <c r="J10" s="403"/>
      <c r="K10" s="403"/>
      <c r="L10" s="403"/>
      <c r="M10" s="403"/>
      <c r="N10" s="375"/>
      <c r="P10" s="26" t="s">
        <v>21</v>
      </c>
      <c r="Q10" s="624"/>
      <c r="R10" s="625"/>
      <c r="U10" s="24" t="s">
        <v>22</v>
      </c>
      <c r="V10" s="772" t="s">
        <v>23</v>
      </c>
      <c r="W10" s="514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9"/>
      <c r="R11" s="437"/>
      <c r="U11" s="24" t="s">
        <v>26</v>
      </c>
      <c r="V11" s="462" t="s">
        <v>27</v>
      </c>
      <c r="W11" s="463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62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2"/>
      <c r="P12" s="24" t="s">
        <v>29</v>
      </c>
      <c r="Q12" s="614"/>
      <c r="R12" s="615"/>
      <c r="S12" s="23"/>
      <c r="U12" s="24"/>
      <c r="V12" s="426"/>
      <c r="W12" s="403"/>
      <c r="AB12" s="51"/>
      <c r="AC12" s="51"/>
      <c r="AD12" s="51"/>
      <c r="AE12" s="51"/>
    </row>
    <row r="13" spans="1:32" s="376" customFormat="1" ht="23.25" customHeight="1" x14ac:dyDescent="0.2">
      <c r="A13" s="62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2"/>
      <c r="O13" s="26"/>
      <c r="P13" s="26" t="s">
        <v>31</v>
      </c>
      <c r="Q13" s="462"/>
      <c r="R13" s="4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62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28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3"/>
      <c r="P15" s="633" t="s">
        <v>34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4"/>
      <c r="Q16" s="634"/>
      <c r="R16" s="634"/>
      <c r="S16" s="634"/>
      <c r="T16" s="6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63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2"/>
      <c r="R17" s="682"/>
      <c r="S17" s="682"/>
      <c r="T17" s="396"/>
      <c r="U17" s="414" t="s">
        <v>50</v>
      </c>
      <c r="V17" s="389"/>
      <c r="W17" s="395" t="s">
        <v>51</v>
      </c>
      <c r="X17" s="395" t="s">
        <v>52</v>
      </c>
      <c r="Y17" s="411" t="s">
        <v>53</v>
      </c>
      <c r="Z17" s="395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9"/>
      <c r="BD17" s="571" t="s">
        <v>59</v>
      </c>
    </row>
    <row r="18" spans="1:68" ht="14.25" customHeight="1" x14ac:dyDescent="0.2">
      <c r="A18" s="407"/>
      <c r="B18" s="407"/>
      <c r="C18" s="407"/>
      <c r="D18" s="397"/>
      <c r="E18" s="398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397"/>
      <c r="Q18" s="683"/>
      <c r="R18" s="683"/>
      <c r="S18" s="683"/>
      <c r="T18" s="398"/>
      <c r="U18" s="377" t="s">
        <v>60</v>
      </c>
      <c r="V18" s="377" t="s">
        <v>61</v>
      </c>
      <c r="W18" s="407"/>
      <c r="X18" s="407"/>
      <c r="Y18" s="412"/>
      <c r="Z18" s="407"/>
      <c r="AA18" s="551"/>
      <c r="AB18" s="551"/>
      <c r="AC18" s="551"/>
      <c r="AD18" s="455"/>
      <c r="AE18" s="456"/>
      <c r="AF18" s="457"/>
      <c r="AG18" s="670"/>
      <c r="BD18" s="403"/>
    </row>
    <row r="19" spans="1:68" ht="27.75" hidden="1" customHeight="1" x14ac:dyDescent="0.2">
      <c r="A19" s="418" t="s">
        <v>62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8"/>
      <c r="AB19" s="48"/>
      <c r="AC19" s="48"/>
    </row>
    <row r="20" spans="1:68" ht="16.5" hidden="1" customHeight="1" x14ac:dyDescent="0.25">
      <c r="A20" s="424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8"/>
      <c r="AB20" s="378"/>
      <c r="AC20" s="378"/>
    </row>
    <row r="21" spans="1:68" ht="14.25" hidden="1" customHeight="1" x14ac:dyDescent="0.25">
      <c r="A21" s="402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29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30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30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2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6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3">
        <v>4607091383935</v>
      </c>
      <c r="E30" s="39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3">
        <v>4680115881990</v>
      </c>
      <c r="E31" s="39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3">
        <v>4680115881853</v>
      </c>
      <c r="E32" s="39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51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3">
        <v>4680115885905</v>
      </c>
      <c r="E33" s="39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3">
        <v>4607091383911</v>
      </c>
      <c r="E34" s="39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4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3">
        <v>4607091388244</v>
      </c>
      <c r="E35" s="39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29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30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30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402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3">
        <v>4607091388503</v>
      </c>
      <c r="E39" s="39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29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30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30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402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3">
        <v>4607091388282</v>
      </c>
      <c r="E43" s="39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29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30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30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402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3">
        <v>4607091389111</v>
      </c>
      <c r="E47" s="39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29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30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30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18" t="s">
        <v>107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8"/>
      <c r="AB50" s="48"/>
      <c r="AC50" s="48"/>
    </row>
    <row r="51" spans="1:68" ht="16.5" hidden="1" customHeight="1" x14ac:dyDescent="0.25">
      <c r="A51" s="424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8"/>
      <c r="AB51" s="378"/>
      <c r="AC51" s="378"/>
    </row>
    <row r="52" spans="1:68" ht="14.25" hidden="1" customHeight="1" x14ac:dyDescent="0.25">
      <c r="A52" s="402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3">
        <v>4607091385670</v>
      </c>
      <c r="E53" s="39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3">
        <v>132</v>
      </c>
      <c r="Y53" s="384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137.86666666666665</v>
      </c>
      <c r="BN53" s="64">
        <f t="shared" ref="BN53:BN58" si="8">IFERROR(Y53*I53/H53,"0")</f>
        <v>146.63999999999999</v>
      </c>
      <c r="BO53" s="64">
        <f t="shared" ref="BO53:BO58" si="9">IFERROR(1/J53*(X53/H53),"0")</f>
        <v>0.21825396825396823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3">
        <v>4607091385670</v>
      </c>
      <c r="E54" s="39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3">
        <v>4680115883956</v>
      </c>
      <c r="E55" s="39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7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3">
        <v>63</v>
      </c>
      <c r="Y55" s="384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65.7</v>
      </c>
      <c r="BN55" s="64">
        <f t="shared" si="8"/>
        <v>70.079999999999984</v>
      </c>
      <c r="BO55" s="64">
        <f t="shared" si="9"/>
        <v>0.10044642857142856</v>
      </c>
      <c r="BP55" s="64">
        <f t="shared" si="10"/>
        <v>0.10714285714285712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3">
        <v>4607091385687</v>
      </c>
      <c r="E56" s="39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3">
        <v>4680115882539</v>
      </c>
      <c r="E57" s="39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3">
        <v>4680115883949</v>
      </c>
      <c r="E58" s="39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29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30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5">
        <f>IFERROR(X53/H53,"0")+IFERROR(X54/H54,"0")+IFERROR(X55/H55,"0")+IFERROR(X56/H56,"0")+IFERROR(X57/H57,"0")+IFERROR(X58/H58,"0")</f>
        <v>17.847222222222221</v>
      </c>
      <c r="Y59" s="385">
        <f>IFERROR(Y53/H53,"0")+IFERROR(Y54/H54,"0")+IFERROR(Y55/H55,"0")+IFERROR(Y56/H56,"0")+IFERROR(Y57/H57,"0")+IFERROR(Y58/H58,"0")</f>
        <v>19</v>
      </c>
      <c r="Z59" s="385">
        <f>IFERROR(IF(Z53="",0,Z53),"0")+IFERROR(IF(Z54="",0,Z54),"0")+IFERROR(IF(Z55="",0,Z55),"0")+IFERROR(IF(Z56="",0,Z56),"0")+IFERROR(IF(Z57="",0,Z57),"0")+IFERROR(IF(Z58="",0,Z58),"0")</f>
        <v>0.41325000000000001</v>
      </c>
      <c r="AA59" s="386"/>
      <c r="AB59" s="386"/>
      <c r="AC59" s="386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30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5">
        <f>IFERROR(SUM(X53:X58),"0")</f>
        <v>195</v>
      </c>
      <c r="Y60" s="385">
        <f>IFERROR(SUM(Y53:Y58),"0")</f>
        <v>207.6</v>
      </c>
      <c r="Z60" s="37"/>
      <c r="AA60" s="386"/>
      <c r="AB60" s="386"/>
      <c r="AC60" s="386"/>
    </row>
    <row r="61" spans="1:68" ht="14.25" hidden="1" customHeight="1" x14ac:dyDescent="0.25">
      <c r="A61" s="402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3">
        <v>4680115885233</v>
      </c>
      <c r="E62" s="39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3">
        <v>4680115884915</v>
      </c>
      <c r="E63" s="39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29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30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30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24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8"/>
      <c r="AB66" s="378"/>
      <c r="AC66" s="378"/>
    </row>
    <row r="67" spans="1:68" ht="14.25" hidden="1" customHeight="1" x14ac:dyDescent="0.25">
      <c r="A67" s="402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3">
        <v>4680115885899</v>
      </c>
      <c r="E68" s="39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9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3">
        <v>4680115881426</v>
      </c>
      <c r="E69" s="39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3">
        <v>4680115881426</v>
      </c>
      <c r="E70" s="39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3">
        <v>59</v>
      </c>
      <c r="Y70" s="384">
        <f t="shared" si="11"/>
        <v>64.800000000000011</v>
      </c>
      <c r="Z70" s="36">
        <f>IFERROR(IF(Y70=0,"",ROUNDUP(Y70/H70,0)*0.02175),"")</f>
        <v>0.1305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61.62222222222222</v>
      </c>
      <c r="BN70" s="64">
        <f t="shared" si="13"/>
        <v>67.680000000000007</v>
      </c>
      <c r="BO70" s="64">
        <f t="shared" si="14"/>
        <v>9.7552910052910044E-2</v>
      </c>
      <c r="BP70" s="64">
        <f t="shared" si="15"/>
        <v>0.10714285714285715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3">
        <v>4680115880283</v>
      </c>
      <c r="E71" s="39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3">
        <v>4680115882720</v>
      </c>
      <c r="E72" s="39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3">
        <v>4680115881525</v>
      </c>
      <c r="E73" s="39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32" t="s">
        <v>144</v>
      </c>
      <c r="Q73" s="391"/>
      <c r="R73" s="391"/>
      <c r="S73" s="391"/>
      <c r="T73" s="392"/>
      <c r="U73" s="34"/>
      <c r="V73" s="34"/>
      <c r="W73" s="35" t="s">
        <v>68</v>
      </c>
      <c r="X73" s="383">
        <v>72</v>
      </c>
      <c r="Y73" s="384">
        <f t="shared" si="11"/>
        <v>72</v>
      </c>
      <c r="Z73" s="36">
        <f>IFERROR(IF(Y73=0,"",ROUNDUP(Y73/H73,0)*0.00937),"")</f>
        <v>0.16866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76.320000000000007</v>
      </c>
      <c r="BN73" s="64">
        <f t="shared" si="13"/>
        <v>76.320000000000007</v>
      </c>
      <c r="BO73" s="64">
        <f t="shared" si="14"/>
        <v>0.15</v>
      </c>
      <c r="BP73" s="64">
        <f t="shared" si="15"/>
        <v>0.15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393">
        <v>4680115881525</v>
      </c>
      <c r="E74" s="39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65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93">
        <v>4680115881419</v>
      </c>
      <c r="E75" s="39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29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30"/>
      <c r="P76" s="408" t="s">
        <v>69</v>
      </c>
      <c r="Q76" s="409"/>
      <c r="R76" s="409"/>
      <c r="S76" s="409"/>
      <c r="T76" s="409"/>
      <c r="U76" s="409"/>
      <c r="V76" s="410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23.462962962962962</v>
      </c>
      <c r="Y76" s="385">
        <f>IFERROR(Y68/H68,"0")+IFERROR(Y69/H69,"0")+IFERROR(Y70/H70,"0")+IFERROR(Y71/H71,"0")+IFERROR(Y72/H72,"0")+IFERROR(Y73/H73,"0")+IFERROR(Y74/H74,"0")+IFERROR(Y75/H75,"0")</f>
        <v>24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0.29915999999999998</v>
      </c>
      <c r="AA76" s="386"/>
      <c r="AB76" s="386"/>
      <c r="AC76" s="386"/>
    </row>
    <row r="77" spans="1:68" x14ac:dyDescent="0.2">
      <c r="A77" s="403"/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30"/>
      <c r="P77" s="408" t="s">
        <v>69</v>
      </c>
      <c r="Q77" s="409"/>
      <c r="R77" s="409"/>
      <c r="S77" s="409"/>
      <c r="T77" s="409"/>
      <c r="U77" s="409"/>
      <c r="V77" s="410"/>
      <c r="W77" s="37" t="s">
        <v>68</v>
      </c>
      <c r="X77" s="385">
        <f>IFERROR(SUM(X68:X75),"0")</f>
        <v>131</v>
      </c>
      <c r="Y77" s="385">
        <f>IFERROR(SUM(Y68:Y75),"0")</f>
        <v>136.80000000000001</v>
      </c>
      <c r="Z77" s="37"/>
      <c r="AA77" s="386"/>
      <c r="AB77" s="386"/>
      <c r="AC77" s="386"/>
    </row>
    <row r="78" spans="1:68" ht="14.25" hidden="1" customHeight="1" x14ac:dyDescent="0.25">
      <c r="A78" s="402" t="s">
        <v>149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3">
        <v>4680115881440</v>
      </c>
      <c r="E79" s="39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3">
        <v>187</v>
      </c>
      <c r="Y79" s="384">
        <f>IFERROR(IF(X79="",0,CEILING((X79/$H79),1)*$H79),"")</f>
        <v>194.4</v>
      </c>
      <c r="Z79" s="36">
        <f>IFERROR(IF(Y79=0,"",ROUNDUP(Y79/H79,0)*0.02175),"")</f>
        <v>0.39149999999999996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195.31111111111107</v>
      </c>
      <c r="BN79" s="64">
        <f>IFERROR(Y79*I79/H79,"0")</f>
        <v>203.03999999999996</v>
      </c>
      <c r="BO79" s="64">
        <f>IFERROR(1/J79*(X79/H79),"0")</f>
        <v>0.30919312169312163</v>
      </c>
      <c r="BP79" s="64">
        <f>IFERROR(1/J79*(Y79/H79),"0")</f>
        <v>0.3214285714285714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3">
        <v>4680115881433</v>
      </c>
      <c r="E80" s="39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29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30"/>
      <c r="P81" s="408" t="s">
        <v>69</v>
      </c>
      <c r="Q81" s="409"/>
      <c r="R81" s="409"/>
      <c r="S81" s="409"/>
      <c r="T81" s="409"/>
      <c r="U81" s="409"/>
      <c r="V81" s="410"/>
      <c r="W81" s="37" t="s">
        <v>70</v>
      </c>
      <c r="X81" s="385">
        <f>IFERROR(X79/H79,"0")+IFERROR(X80/H80,"0")</f>
        <v>17.314814814814813</v>
      </c>
      <c r="Y81" s="385">
        <f>IFERROR(Y79/H79,"0")+IFERROR(Y80/H80,"0")</f>
        <v>18</v>
      </c>
      <c r="Z81" s="385">
        <f>IFERROR(IF(Z79="",0,Z79),"0")+IFERROR(IF(Z80="",0,Z80),"0")</f>
        <v>0.39149999999999996</v>
      </c>
      <c r="AA81" s="386"/>
      <c r="AB81" s="386"/>
      <c r="AC81" s="386"/>
    </row>
    <row r="82" spans="1:68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30"/>
      <c r="P82" s="408" t="s">
        <v>69</v>
      </c>
      <c r="Q82" s="409"/>
      <c r="R82" s="409"/>
      <c r="S82" s="409"/>
      <c r="T82" s="409"/>
      <c r="U82" s="409"/>
      <c r="V82" s="410"/>
      <c r="W82" s="37" t="s">
        <v>68</v>
      </c>
      <c r="X82" s="385">
        <f>IFERROR(SUM(X79:X80),"0")</f>
        <v>187</v>
      </c>
      <c r="Y82" s="385">
        <f>IFERROR(SUM(Y79:Y80),"0")</f>
        <v>194.4</v>
      </c>
      <c r="Z82" s="37"/>
      <c r="AA82" s="386"/>
      <c r="AB82" s="386"/>
      <c r="AC82" s="386"/>
    </row>
    <row r="83" spans="1:68" ht="14.25" hidden="1" customHeight="1" x14ac:dyDescent="0.25">
      <c r="A83" s="402" t="s">
        <v>63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3">
        <v>4680115885066</v>
      </c>
      <c r="E84" s="39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3">
        <v>4680115885042</v>
      </c>
      <c r="E85" s="39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3">
        <v>4680115885080</v>
      </c>
      <c r="E86" s="39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3">
        <v>4680115885073</v>
      </c>
      <c r="E87" s="39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3">
        <v>4680115885059</v>
      </c>
      <c r="E88" s="39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3">
        <v>30</v>
      </c>
      <c r="Y88" s="384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3">
        <v>4680115885097</v>
      </c>
      <c r="E89" s="39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3">
        <v>30</v>
      </c>
      <c r="Y89" s="384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29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30"/>
      <c r="P90" s="408" t="s">
        <v>69</v>
      </c>
      <c r="Q90" s="409"/>
      <c r="R90" s="409"/>
      <c r="S90" s="409"/>
      <c r="T90" s="409"/>
      <c r="U90" s="409"/>
      <c r="V90" s="410"/>
      <c r="W90" s="37" t="s">
        <v>70</v>
      </c>
      <c r="X90" s="385">
        <f>IFERROR(X84/H84,"0")+IFERROR(X85/H85,"0")+IFERROR(X86/H86,"0")+IFERROR(X87/H87,"0")+IFERROR(X88/H88,"0")+IFERROR(X89/H89,"0")</f>
        <v>33.333333333333336</v>
      </c>
      <c r="Y90" s="385">
        <f>IFERROR(Y84/H84,"0")+IFERROR(Y85/H85,"0")+IFERROR(Y86/H86,"0")+IFERROR(Y87/H87,"0")+IFERROR(Y88/H88,"0")+IFERROR(Y89/H89,"0")</f>
        <v>34</v>
      </c>
      <c r="Z90" s="385">
        <f>IFERROR(IF(Z84="",0,Z84),"0")+IFERROR(IF(Z85="",0,Z85),"0")+IFERROR(IF(Z86="",0,Z86),"0")+IFERROR(IF(Z87="",0,Z87),"0")+IFERROR(IF(Z88="",0,Z88),"0")+IFERROR(IF(Z89="",0,Z89),"0")</f>
        <v>0.17068</v>
      </c>
      <c r="AA90" s="386"/>
      <c r="AB90" s="386"/>
      <c r="AC90" s="386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30"/>
      <c r="P91" s="408" t="s">
        <v>69</v>
      </c>
      <c r="Q91" s="409"/>
      <c r="R91" s="409"/>
      <c r="S91" s="409"/>
      <c r="T91" s="409"/>
      <c r="U91" s="409"/>
      <c r="V91" s="410"/>
      <c r="W91" s="37" t="s">
        <v>68</v>
      </c>
      <c r="X91" s="385">
        <f>IFERROR(SUM(X84:X89),"0")</f>
        <v>60</v>
      </c>
      <c r="Y91" s="385">
        <f>IFERROR(SUM(Y84:Y89),"0")</f>
        <v>61.2</v>
      </c>
      <c r="Z91" s="37"/>
      <c r="AA91" s="386"/>
      <c r="AB91" s="386"/>
      <c r="AC91" s="386"/>
    </row>
    <row r="92" spans="1:68" ht="14.25" hidden="1" customHeight="1" x14ac:dyDescent="0.25">
      <c r="A92" s="402" t="s">
        <v>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3">
        <v>4680115884403</v>
      </c>
      <c r="E93" s="39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3">
        <v>4680115884311</v>
      </c>
      <c r="E94" s="39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29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30"/>
      <c r="P95" s="408" t="s">
        <v>69</v>
      </c>
      <c r="Q95" s="409"/>
      <c r="R95" s="409"/>
      <c r="S95" s="409"/>
      <c r="T95" s="409"/>
      <c r="U95" s="409"/>
      <c r="V95" s="410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30"/>
      <c r="P96" s="408" t="s">
        <v>69</v>
      </c>
      <c r="Q96" s="409"/>
      <c r="R96" s="409"/>
      <c r="S96" s="409"/>
      <c r="T96" s="409"/>
      <c r="U96" s="409"/>
      <c r="V96" s="410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402" t="s">
        <v>170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3">
        <v>4680115881532</v>
      </c>
      <c r="E98" s="39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3">
        <v>93</v>
      </c>
      <c r="Y98" s="384">
        <f>IFERROR(IF(X98="",0,CEILING((X98/$H98),1)*$H98),"")</f>
        <v>100.80000000000001</v>
      </c>
      <c r="Z98" s="36">
        <f>IFERROR(IF(Y98=0,"",ROUNDUP(Y98/H98,0)*0.02175),"")</f>
        <v>0.26100000000000001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99.244285714285709</v>
      </c>
      <c r="BN98" s="64">
        <f>IFERROR(Y98*I98/H98,"0")</f>
        <v>107.56800000000001</v>
      </c>
      <c r="BO98" s="64">
        <f>IFERROR(1/J98*(X98/H98),"0")</f>
        <v>0.19770408163265304</v>
      </c>
      <c r="BP98" s="64">
        <f>IFERROR(1/J98*(Y98/H98),"0")</f>
        <v>0.21428571428571427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393">
        <v>4680115881532</v>
      </c>
      <c r="E99" s="39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3">
        <v>4680115881464</v>
      </c>
      <c r="E100" s="39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29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30"/>
      <c r="P101" s="408" t="s">
        <v>69</v>
      </c>
      <c r="Q101" s="409"/>
      <c r="R101" s="409"/>
      <c r="S101" s="409"/>
      <c r="T101" s="409"/>
      <c r="U101" s="409"/>
      <c r="V101" s="410"/>
      <c r="W101" s="37" t="s">
        <v>70</v>
      </c>
      <c r="X101" s="385">
        <f>IFERROR(X98/H98,"0")+IFERROR(X99/H99,"0")+IFERROR(X100/H100,"0")</f>
        <v>11.071428571428571</v>
      </c>
      <c r="Y101" s="385">
        <f>IFERROR(Y98/H98,"0")+IFERROR(Y99/H99,"0")+IFERROR(Y100/H100,"0")</f>
        <v>12</v>
      </c>
      <c r="Z101" s="385">
        <f>IFERROR(IF(Z98="",0,Z98),"0")+IFERROR(IF(Z99="",0,Z99),"0")+IFERROR(IF(Z100="",0,Z100),"0")</f>
        <v>0.26100000000000001</v>
      </c>
      <c r="AA101" s="386"/>
      <c r="AB101" s="386"/>
      <c r="AC101" s="386"/>
    </row>
    <row r="102" spans="1:68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30"/>
      <c r="P102" s="408" t="s">
        <v>69</v>
      </c>
      <c r="Q102" s="409"/>
      <c r="R102" s="409"/>
      <c r="S102" s="409"/>
      <c r="T102" s="409"/>
      <c r="U102" s="409"/>
      <c r="V102" s="410"/>
      <c r="W102" s="37" t="s">
        <v>68</v>
      </c>
      <c r="X102" s="385">
        <f>IFERROR(SUM(X98:X100),"0")</f>
        <v>93</v>
      </c>
      <c r="Y102" s="385">
        <f>IFERROR(SUM(Y98:Y100),"0")</f>
        <v>100.80000000000001</v>
      </c>
      <c r="Z102" s="37"/>
      <c r="AA102" s="386"/>
      <c r="AB102" s="386"/>
      <c r="AC102" s="386"/>
    </row>
    <row r="103" spans="1:68" ht="16.5" hidden="1" customHeight="1" x14ac:dyDescent="0.25">
      <c r="A103" s="424" t="s">
        <v>176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8"/>
      <c r="AB103" s="378"/>
      <c r="AC103" s="378"/>
    </row>
    <row r="104" spans="1:68" ht="14.25" hidden="1" customHeight="1" x14ac:dyDescent="0.25">
      <c r="A104" s="402" t="s">
        <v>109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3">
        <v>4680115881327</v>
      </c>
      <c r="E105" s="39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3">
        <v>309</v>
      </c>
      <c r="Y105" s="384">
        <f>IFERROR(IF(X105="",0,CEILING((X105/$H105),1)*$H105),"")</f>
        <v>313.20000000000005</v>
      </c>
      <c r="Z105" s="36">
        <f>IFERROR(IF(Y105=0,"",ROUNDUP(Y105/H105,0)*0.02175),"")</f>
        <v>0.63074999999999992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322.73333333333329</v>
      </c>
      <c r="BN105" s="64">
        <f>IFERROR(Y105*I105/H105,"0")</f>
        <v>327.12</v>
      </c>
      <c r="BO105" s="64">
        <f>IFERROR(1/J105*(X105/H105),"0")</f>
        <v>0.51091269841269837</v>
      </c>
      <c r="BP105" s="64">
        <f>IFERROR(1/J105*(Y105/H105),"0")</f>
        <v>0.5178571428571429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393">
        <v>4680115881518</v>
      </c>
      <c r="E106" s="39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5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1"/>
      <c r="R106" s="391"/>
      <c r="S106" s="391"/>
      <c r="T106" s="392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393">
        <v>4680115881518</v>
      </c>
      <c r="E107" s="39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459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3">
        <v>4680115881303</v>
      </c>
      <c r="E108" s="39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3">
        <v>36</v>
      </c>
      <c r="Y108" s="384">
        <f>IFERROR(IF(X108="",0,CEILING((X108/$H108),1)*$H108),"")</f>
        <v>36</v>
      </c>
      <c r="Z108" s="36">
        <f>IFERROR(IF(Y108=0,"",ROUNDUP(Y108/H108,0)*0.00937),"")</f>
        <v>7.4959999999999999E-2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37.68</v>
      </c>
      <c r="BN108" s="64">
        <f>IFERROR(Y108*I108/H108,"0")</f>
        <v>37.68</v>
      </c>
      <c r="BO108" s="64">
        <f>IFERROR(1/J108*(X108/H108),"0")</f>
        <v>6.6666666666666666E-2</v>
      </c>
      <c r="BP108" s="64">
        <f>IFERROR(1/J108*(Y108/H108),"0")</f>
        <v>6.6666666666666666E-2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393">
        <v>4680115881303</v>
      </c>
      <c r="E109" s="39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1"/>
      <c r="R109" s="391"/>
      <c r="S109" s="391"/>
      <c r="T109" s="392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29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30"/>
      <c r="P110" s="408" t="s">
        <v>69</v>
      </c>
      <c r="Q110" s="409"/>
      <c r="R110" s="409"/>
      <c r="S110" s="409"/>
      <c r="T110" s="409"/>
      <c r="U110" s="409"/>
      <c r="V110" s="410"/>
      <c r="W110" s="37" t="s">
        <v>70</v>
      </c>
      <c r="X110" s="385">
        <f>IFERROR(X105/H105,"0")+IFERROR(X106/H106,"0")+IFERROR(X107/H107,"0")+IFERROR(X108/H108,"0")+IFERROR(X109/H109,"0")</f>
        <v>36.611111111111114</v>
      </c>
      <c r="Y110" s="385">
        <f>IFERROR(Y105/H105,"0")+IFERROR(Y106/H106,"0")+IFERROR(Y107/H107,"0")+IFERROR(Y108/H108,"0")+IFERROR(Y109/H109,"0")</f>
        <v>37</v>
      </c>
      <c r="Z110" s="385">
        <f>IFERROR(IF(Z105="",0,Z105),"0")+IFERROR(IF(Z106="",0,Z106),"0")+IFERROR(IF(Z107="",0,Z107),"0")+IFERROR(IF(Z108="",0,Z108),"0")+IFERROR(IF(Z109="",0,Z109),"0")</f>
        <v>0.70570999999999995</v>
      </c>
      <c r="AA110" s="386"/>
      <c r="AB110" s="386"/>
      <c r="AC110" s="386"/>
    </row>
    <row r="111" spans="1:68" x14ac:dyDescent="0.2">
      <c r="A111" s="403"/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30"/>
      <c r="P111" s="408" t="s">
        <v>69</v>
      </c>
      <c r="Q111" s="409"/>
      <c r="R111" s="409"/>
      <c r="S111" s="409"/>
      <c r="T111" s="409"/>
      <c r="U111" s="409"/>
      <c r="V111" s="410"/>
      <c r="W111" s="37" t="s">
        <v>68</v>
      </c>
      <c r="X111" s="385">
        <f>IFERROR(SUM(X105:X109),"0")</f>
        <v>345</v>
      </c>
      <c r="Y111" s="385">
        <f>IFERROR(SUM(Y105:Y109),"0")</f>
        <v>349.20000000000005</v>
      </c>
      <c r="Z111" s="37"/>
      <c r="AA111" s="386"/>
      <c r="AB111" s="386"/>
      <c r="AC111" s="386"/>
    </row>
    <row r="112" spans="1:68" ht="14.25" hidden="1" customHeight="1" x14ac:dyDescent="0.25">
      <c r="A112" s="402" t="s">
        <v>71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3">
        <v>4607091386967</v>
      </c>
      <c r="E113" s="39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3">
        <v>4607091386967</v>
      </c>
      <c r="E114" s="39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3">
        <v>31</v>
      </c>
      <c r="Y114" s="384">
        <f>IFERROR(IF(X114="",0,CEILING((X114/$H114),1)*$H114),"")</f>
        <v>33.6</v>
      </c>
      <c r="Z114" s="36">
        <f>IFERROR(IF(Y114=0,"",ROUNDUP(Y114/H114,0)*0.02175),"")</f>
        <v>8.6999999999999994E-2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33.081428571428575</v>
      </c>
      <c r="BN114" s="64">
        <f>IFERROR(Y114*I114/H114,"0")</f>
        <v>35.856000000000002</v>
      </c>
      <c r="BO114" s="64">
        <f>IFERROR(1/J114*(X114/H114),"0")</f>
        <v>6.5901360544217677E-2</v>
      </c>
      <c r="BP114" s="64">
        <f>IFERROR(1/J114*(Y114/H114),"0")</f>
        <v>7.1428571428571425E-2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3">
        <v>4607091385731</v>
      </c>
      <c r="E115" s="39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83">
        <v>250</v>
      </c>
      <c r="Y115" s="384">
        <f>IFERROR(IF(X115="",0,CEILING((X115/$H115),1)*$H115),"")</f>
        <v>251.10000000000002</v>
      </c>
      <c r="Z115" s="36">
        <f>IFERROR(IF(Y115=0,"",ROUNDUP(Y115/H115,0)*0.00753),"")</f>
        <v>0.70028999999999997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275.18518518518516</v>
      </c>
      <c r="BN115" s="64">
        <f>IFERROR(Y115*I115/H115,"0")</f>
        <v>276.39600000000002</v>
      </c>
      <c r="BO115" s="64">
        <f>IFERROR(1/J115*(X115/H115),"0")</f>
        <v>0.59354226020892675</v>
      </c>
      <c r="BP115" s="64">
        <f>IFERROR(1/J115*(Y115/H115),"0")</f>
        <v>0.59615384615384615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3">
        <v>4680115880894</v>
      </c>
      <c r="E116" s="39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0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93">
        <v>4680115880214</v>
      </c>
      <c r="E117" s="39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29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30"/>
      <c r="P118" s="408" t="s">
        <v>69</v>
      </c>
      <c r="Q118" s="409"/>
      <c r="R118" s="409"/>
      <c r="S118" s="409"/>
      <c r="T118" s="409"/>
      <c r="U118" s="409"/>
      <c r="V118" s="410"/>
      <c r="W118" s="37" t="s">
        <v>70</v>
      </c>
      <c r="X118" s="385">
        <f>IFERROR(X113/H113,"0")+IFERROR(X114/H114,"0")+IFERROR(X115/H115,"0")+IFERROR(X116/H116,"0")+IFERROR(X117/H117,"0")</f>
        <v>96.283068783068771</v>
      </c>
      <c r="Y118" s="385">
        <f>IFERROR(Y113/H113,"0")+IFERROR(Y114/H114,"0")+IFERROR(Y115/H115,"0")+IFERROR(Y116/H116,"0")+IFERROR(Y117/H117,"0")</f>
        <v>97</v>
      </c>
      <c r="Z118" s="385">
        <f>IFERROR(IF(Z113="",0,Z113),"0")+IFERROR(IF(Z114="",0,Z114),"0")+IFERROR(IF(Z115="",0,Z115),"0")+IFERROR(IF(Z116="",0,Z116),"0")+IFERROR(IF(Z117="",0,Z117),"0")</f>
        <v>0.78728999999999993</v>
      </c>
      <c r="AA118" s="386"/>
      <c r="AB118" s="386"/>
      <c r="AC118" s="386"/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30"/>
      <c r="P119" s="408" t="s">
        <v>69</v>
      </c>
      <c r="Q119" s="409"/>
      <c r="R119" s="409"/>
      <c r="S119" s="409"/>
      <c r="T119" s="409"/>
      <c r="U119" s="409"/>
      <c r="V119" s="410"/>
      <c r="W119" s="37" t="s">
        <v>68</v>
      </c>
      <c r="X119" s="385">
        <f>IFERROR(SUM(X113:X117),"0")</f>
        <v>281</v>
      </c>
      <c r="Y119" s="385">
        <f>IFERROR(SUM(Y113:Y117),"0")</f>
        <v>284.70000000000005</v>
      </c>
      <c r="Z119" s="37"/>
      <c r="AA119" s="386"/>
      <c r="AB119" s="386"/>
      <c r="AC119" s="386"/>
    </row>
    <row r="120" spans="1:68" ht="16.5" hidden="1" customHeight="1" x14ac:dyDescent="0.25">
      <c r="A120" s="424" t="s">
        <v>196</v>
      </c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  <c r="S120" s="403"/>
      <c r="T120" s="403"/>
      <c r="U120" s="403"/>
      <c r="V120" s="403"/>
      <c r="W120" s="403"/>
      <c r="X120" s="403"/>
      <c r="Y120" s="403"/>
      <c r="Z120" s="403"/>
      <c r="AA120" s="378"/>
      <c r="AB120" s="378"/>
      <c r="AC120" s="378"/>
    </row>
    <row r="121" spans="1:68" ht="14.25" hidden="1" customHeight="1" x14ac:dyDescent="0.25">
      <c r="A121" s="402" t="s">
        <v>109</v>
      </c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3"/>
      <c r="P121" s="403"/>
      <c r="Q121" s="403"/>
      <c r="R121" s="403"/>
      <c r="S121" s="403"/>
      <c r="T121" s="403"/>
      <c r="U121" s="403"/>
      <c r="V121" s="403"/>
      <c r="W121" s="403"/>
      <c r="X121" s="403"/>
      <c r="Y121" s="403"/>
      <c r="Z121" s="403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3">
        <v>4680115882133</v>
      </c>
      <c r="E122" s="39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3">
        <v>4680115882133</v>
      </c>
      <c r="E123" s="39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3">
        <v>206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214.82857142857142</v>
      </c>
      <c r="BN123" s="64">
        <f>IFERROR(Y123*I123/H123,"0")</f>
        <v>221.92000000000002</v>
      </c>
      <c r="BO123" s="64">
        <f>IFERROR(1/J123*(X123/H123),"0")</f>
        <v>0.32844387755102039</v>
      </c>
      <c r="BP123" s="64">
        <f>IFERROR(1/J123*(Y123/H123),"0")</f>
        <v>0.33928571428571425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3">
        <v>4680115880269</v>
      </c>
      <c r="E124" s="39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93">
        <v>4680115880429</v>
      </c>
      <c r="E125" s="39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3">
        <v>4680115881457</v>
      </c>
      <c r="E126" s="39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29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30"/>
      <c r="P127" s="408" t="s">
        <v>69</v>
      </c>
      <c r="Q127" s="409"/>
      <c r="R127" s="409"/>
      <c r="S127" s="409"/>
      <c r="T127" s="409"/>
      <c r="U127" s="409"/>
      <c r="V127" s="410"/>
      <c r="W127" s="37" t="s">
        <v>70</v>
      </c>
      <c r="X127" s="385">
        <f>IFERROR(X122/H122,"0")+IFERROR(X123/H123,"0")+IFERROR(X124/H124,"0")+IFERROR(X125/H125,"0")+IFERROR(X126/H126,"0")</f>
        <v>18.392857142857142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30"/>
      <c r="P128" s="408" t="s">
        <v>69</v>
      </c>
      <c r="Q128" s="409"/>
      <c r="R128" s="409"/>
      <c r="S128" s="409"/>
      <c r="T128" s="409"/>
      <c r="U128" s="409"/>
      <c r="V128" s="410"/>
      <c r="W128" s="37" t="s">
        <v>68</v>
      </c>
      <c r="X128" s="385">
        <f>IFERROR(SUM(X122:X126),"0")</f>
        <v>206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hidden="1" customHeight="1" x14ac:dyDescent="0.25">
      <c r="A129" s="402" t="s">
        <v>149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3">
        <v>4680115881488</v>
      </c>
      <c r="E130" s="39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3">
        <v>130</v>
      </c>
      <c r="Y130" s="384">
        <f>IFERROR(IF(X130="",0,CEILING((X130/$H130),1)*$H130),"")</f>
        <v>140.4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135.77777777777774</v>
      </c>
      <c r="BN130" s="64">
        <f>IFERROR(Y130*I130/H130,"0")</f>
        <v>146.63999999999999</v>
      </c>
      <c r="BO130" s="64">
        <f>IFERROR(1/J130*(X130/H130),"0")</f>
        <v>0.25077160493827155</v>
      </c>
      <c r="BP130" s="64">
        <f>IFERROR(1/J130*(Y130/H130),"0")</f>
        <v>0.27083333333333331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3">
        <v>4680115881488</v>
      </c>
      <c r="E131" s="39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89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3">
        <v>4680115882775</v>
      </c>
      <c r="E132" s="39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3">
        <v>4680115880658</v>
      </c>
      <c r="E133" s="39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3">
        <v>40</v>
      </c>
      <c r="Y133" s="38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3">
        <v>4680115880658</v>
      </c>
      <c r="E134" s="39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4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29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30"/>
      <c r="P135" s="408" t="s">
        <v>69</v>
      </c>
      <c r="Q135" s="409"/>
      <c r="R135" s="409"/>
      <c r="S135" s="409"/>
      <c r="T135" s="409"/>
      <c r="U135" s="409"/>
      <c r="V135" s="410"/>
      <c r="W135" s="37" t="s">
        <v>70</v>
      </c>
      <c r="X135" s="385">
        <f>IFERROR(X130/H130,"0")+IFERROR(X131/H131,"0")+IFERROR(X132/H132,"0")+IFERROR(X133/H133,"0")+IFERROR(X134/H134,"0")</f>
        <v>28.703703703703702</v>
      </c>
      <c r="Y135" s="385">
        <f>IFERROR(Y130/H130,"0")+IFERROR(Y131/H131,"0")+IFERROR(Y132/H132,"0")+IFERROR(Y133/H133,"0")+IFERROR(Y134/H134,"0")</f>
        <v>30</v>
      </c>
      <c r="Z135" s="385">
        <f>IFERROR(IF(Z130="",0,Z130),"0")+IFERROR(IF(Z131="",0,Z131),"0")+IFERROR(IF(Z132="",0,Z132),"0")+IFERROR(IF(Z133="",0,Z133),"0")+IFERROR(IF(Z134="",0,Z134),"0")</f>
        <v>0.41076000000000001</v>
      </c>
      <c r="AA135" s="386"/>
      <c r="AB135" s="386"/>
      <c r="AC135" s="386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30"/>
      <c r="P136" s="408" t="s">
        <v>69</v>
      </c>
      <c r="Q136" s="409"/>
      <c r="R136" s="409"/>
      <c r="S136" s="409"/>
      <c r="T136" s="409"/>
      <c r="U136" s="409"/>
      <c r="V136" s="410"/>
      <c r="W136" s="37" t="s">
        <v>68</v>
      </c>
      <c r="X136" s="385">
        <f>IFERROR(SUM(X130:X134),"0")</f>
        <v>170</v>
      </c>
      <c r="Y136" s="385">
        <f>IFERROR(SUM(Y130:Y134),"0")</f>
        <v>181.2</v>
      </c>
      <c r="Z136" s="37"/>
      <c r="AA136" s="386"/>
      <c r="AB136" s="386"/>
      <c r="AC136" s="386"/>
    </row>
    <row r="137" spans="1:68" ht="14.25" hidden="1" customHeight="1" x14ac:dyDescent="0.25">
      <c r="A137" s="402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3">
        <v>4607091385168</v>
      </c>
      <c r="E138" s="39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3">
        <v>4607091385168</v>
      </c>
      <c r="E139" s="39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5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3">
        <v>399</v>
      </c>
      <c r="Y139" s="384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425.505</v>
      </c>
      <c r="BN139" s="64">
        <f t="shared" si="23"/>
        <v>429.98400000000004</v>
      </c>
      <c r="BO139" s="64">
        <f t="shared" si="24"/>
        <v>0.8482142857142857</v>
      </c>
      <c r="BP139" s="64">
        <f t="shared" si="25"/>
        <v>0.8571428571428571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3">
        <v>4607091383256</v>
      </c>
      <c r="E140" s="39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3">
        <v>4607091385748</v>
      </c>
      <c r="E141" s="39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3">
        <v>348</v>
      </c>
      <c r="Y141" s="384">
        <f t="shared" si="21"/>
        <v>348.3</v>
      </c>
      <c r="Z141" s="36">
        <f>IFERROR(IF(Y141=0,"",ROUNDUP(Y141/H141,0)*0.00753),"")</f>
        <v>0.97137000000000007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383.0577777777778</v>
      </c>
      <c r="BN141" s="64">
        <f t="shared" si="23"/>
        <v>383.38799999999998</v>
      </c>
      <c r="BO141" s="64">
        <f t="shared" si="24"/>
        <v>0.8262108262108262</v>
      </c>
      <c r="BP141" s="64">
        <f t="shared" si="25"/>
        <v>0.82692307692307687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93">
        <v>4680115884533</v>
      </c>
      <c r="E142" s="39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3">
        <v>4680115882645</v>
      </c>
      <c r="E143" s="39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29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30"/>
      <c r="P144" s="408" t="s">
        <v>69</v>
      </c>
      <c r="Q144" s="409"/>
      <c r="R144" s="409"/>
      <c r="S144" s="409"/>
      <c r="T144" s="409"/>
      <c r="U144" s="409"/>
      <c r="V144" s="410"/>
      <c r="W144" s="37" t="s">
        <v>70</v>
      </c>
      <c r="X144" s="385">
        <f>IFERROR(X138/H138,"0")+IFERROR(X139/H139,"0")+IFERROR(X140/H140,"0")+IFERROR(X141/H141,"0")+IFERROR(X142/H142,"0")+IFERROR(X143/H143,"0")</f>
        <v>176.38888888888889</v>
      </c>
      <c r="Y144" s="385">
        <f>IFERROR(Y138/H138,"0")+IFERROR(Y139/H139,"0")+IFERROR(Y140/H140,"0")+IFERROR(Y141/H141,"0")+IFERROR(Y142/H142,"0")+IFERROR(Y143/H143,"0")</f>
        <v>177</v>
      </c>
      <c r="Z144" s="385">
        <f>IFERROR(IF(Z138="",0,Z138),"0")+IFERROR(IF(Z139="",0,Z139),"0")+IFERROR(IF(Z140="",0,Z140),"0")+IFERROR(IF(Z141="",0,Z141),"0")+IFERROR(IF(Z142="",0,Z142),"0")+IFERROR(IF(Z143="",0,Z143),"0")</f>
        <v>2.0153699999999999</v>
      </c>
      <c r="AA144" s="386"/>
      <c r="AB144" s="386"/>
      <c r="AC144" s="386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30"/>
      <c r="P145" s="408" t="s">
        <v>69</v>
      </c>
      <c r="Q145" s="409"/>
      <c r="R145" s="409"/>
      <c r="S145" s="409"/>
      <c r="T145" s="409"/>
      <c r="U145" s="409"/>
      <c r="V145" s="410"/>
      <c r="W145" s="37" t="s">
        <v>68</v>
      </c>
      <c r="X145" s="385">
        <f>IFERROR(SUM(X138:X143),"0")</f>
        <v>747</v>
      </c>
      <c r="Y145" s="385">
        <f>IFERROR(SUM(Y138:Y143),"0")</f>
        <v>751.5</v>
      </c>
      <c r="Z145" s="37"/>
      <c r="AA145" s="386"/>
      <c r="AB145" s="386"/>
      <c r="AC145" s="386"/>
    </row>
    <row r="146" spans="1:68" ht="14.25" hidden="1" customHeight="1" x14ac:dyDescent="0.25">
      <c r="A146" s="402" t="s">
        <v>170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3">
        <v>4680115882652</v>
      </c>
      <c r="E147" s="39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93">
        <v>4680115880238</v>
      </c>
      <c r="E148" s="39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29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30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30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24" t="s">
        <v>231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378"/>
      <c r="AB151" s="378"/>
      <c r="AC151" s="378"/>
    </row>
    <row r="152" spans="1:68" ht="14.25" hidden="1" customHeight="1" x14ac:dyDescent="0.25">
      <c r="A152" s="402" t="s">
        <v>109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393">
        <v>4680115882577</v>
      </c>
      <c r="E153" s="39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1"/>
      <c r="R153" s="391"/>
      <c r="S153" s="391"/>
      <c r="T153" s="392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393">
        <v>4680115882577</v>
      </c>
      <c r="E154" s="39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1"/>
      <c r="R154" s="391"/>
      <c r="S154" s="391"/>
      <c r="T154" s="392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29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30"/>
      <c r="P155" s="408" t="s">
        <v>69</v>
      </c>
      <c r="Q155" s="409"/>
      <c r="R155" s="409"/>
      <c r="S155" s="409"/>
      <c r="T155" s="409"/>
      <c r="U155" s="409"/>
      <c r="V155" s="410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403"/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30"/>
      <c r="P156" s="408" t="s">
        <v>69</v>
      </c>
      <c r="Q156" s="409"/>
      <c r="R156" s="409"/>
      <c r="S156" s="409"/>
      <c r="T156" s="409"/>
      <c r="U156" s="409"/>
      <c r="V156" s="410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402" t="s">
        <v>63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393">
        <v>4680115883444</v>
      </c>
      <c r="E158" s="39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7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1"/>
      <c r="R158" s="391"/>
      <c r="S158" s="391"/>
      <c r="T158" s="392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393">
        <v>4680115883444</v>
      </c>
      <c r="E159" s="39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5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1"/>
      <c r="R159" s="391"/>
      <c r="S159" s="391"/>
      <c r="T159" s="392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29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30"/>
      <c r="P160" s="408" t="s">
        <v>69</v>
      </c>
      <c r="Q160" s="409"/>
      <c r="R160" s="409"/>
      <c r="S160" s="409"/>
      <c r="T160" s="409"/>
      <c r="U160" s="409"/>
      <c r="V160" s="410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403"/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30"/>
      <c r="P161" s="408" t="s">
        <v>69</v>
      </c>
      <c r="Q161" s="409"/>
      <c r="R161" s="409"/>
      <c r="S161" s="409"/>
      <c r="T161" s="409"/>
      <c r="U161" s="409"/>
      <c r="V161" s="410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402" t="s">
        <v>71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393">
        <v>4680115882584</v>
      </c>
      <c r="E163" s="39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6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1"/>
      <c r="R163" s="391"/>
      <c r="S163" s="391"/>
      <c r="T163" s="392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393">
        <v>4680115882584</v>
      </c>
      <c r="E164" s="39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5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1"/>
      <c r="R164" s="391"/>
      <c r="S164" s="391"/>
      <c r="T164" s="392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429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30"/>
      <c r="P165" s="408" t="s">
        <v>69</v>
      </c>
      <c r="Q165" s="409"/>
      <c r="R165" s="409"/>
      <c r="S165" s="409"/>
      <c r="T165" s="409"/>
      <c r="U165" s="409"/>
      <c r="V165" s="410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30"/>
      <c r="P166" s="408" t="s">
        <v>69</v>
      </c>
      <c r="Q166" s="409"/>
      <c r="R166" s="409"/>
      <c r="S166" s="409"/>
      <c r="T166" s="409"/>
      <c r="U166" s="409"/>
      <c r="V166" s="410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24" t="s">
        <v>107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8"/>
      <c r="AB167" s="378"/>
      <c r="AC167" s="378"/>
    </row>
    <row r="168" spans="1:68" ht="14.25" hidden="1" customHeight="1" x14ac:dyDescent="0.25">
      <c r="A168" s="402" t="s">
        <v>109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393">
        <v>4607091382945</v>
      </c>
      <c r="E169" s="39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7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1"/>
      <c r="R169" s="391"/>
      <c r="S169" s="391"/>
      <c r="T169" s="392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393">
        <v>4607091382952</v>
      </c>
      <c r="E170" s="39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7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393">
        <v>4607091384604</v>
      </c>
      <c r="E171" s="39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429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30"/>
      <c r="P172" s="408" t="s">
        <v>69</v>
      </c>
      <c r="Q172" s="409"/>
      <c r="R172" s="409"/>
      <c r="S172" s="409"/>
      <c r="T172" s="409"/>
      <c r="U172" s="409"/>
      <c r="V172" s="410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403"/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30"/>
      <c r="P173" s="408" t="s">
        <v>69</v>
      </c>
      <c r="Q173" s="409"/>
      <c r="R173" s="409"/>
      <c r="S173" s="409"/>
      <c r="T173" s="409"/>
      <c r="U173" s="409"/>
      <c r="V173" s="410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402" t="s">
        <v>63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393">
        <v>4607091387667</v>
      </c>
      <c r="E175" s="39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1"/>
      <c r="R175" s="391"/>
      <c r="S175" s="391"/>
      <c r="T175" s="392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393">
        <v>4607091387636</v>
      </c>
      <c r="E176" s="39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1"/>
      <c r="R176" s="391"/>
      <c r="S176" s="391"/>
      <c r="T176" s="392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393">
        <v>4607091382426</v>
      </c>
      <c r="E177" s="39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393">
        <v>4607091386547</v>
      </c>
      <c r="E178" s="39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393">
        <v>4607091382464</v>
      </c>
      <c r="E179" s="39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429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30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30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402" t="s">
        <v>71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3">
        <v>4607091385304</v>
      </c>
      <c r="E183" s="39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49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1"/>
      <c r="R183" s="391"/>
      <c r="S183" s="391"/>
      <c r="T183" s="392"/>
      <c r="U183" s="34"/>
      <c r="V183" s="34"/>
      <c r="W183" s="35" t="s">
        <v>68</v>
      </c>
      <c r="X183" s="383">
        <v>5</v>
      </c>
      <c r="Y183" s="384">
        <f>IFERROR(IF(X183="",0,CEILING((X183/$H183),1)*$H183),"")</f>
        <v>8.4</v>
      </c>
      <c r="Z183" s="36">
        <f>IFERROR(IF(Y183=0,"",ROUNDUP(Y183/H183,0)*0.02175),"")</f>
        <v>2.1749999999999999E-2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5.3357142857142854</v>
      </c>
      <c r="BN183" s="64">
        <f>IFERROR(Y183*I183/H183,"0")</f>
        <v>8.9640000000000004</v>
      </c>
      <c r="BO183" s="64">
        <f>IFERROR(1/J183*(X183/H183),"0")</f>
        <v>1.0629251700680272E-2</v>
      </c>
      <c r="BP183" s="64">
        <f>IFERROR(1/J183*(Y183/H183),"0")</f>
        <v>1.7857142857142856E-2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393">
        <v>4607091386264</v>
      </c>
      <c r="E184" s="39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7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1"/>
      <c r="R184" s="391"/>
      <c r="S184" s="391"/>
      <c r="T184" s="392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393">
        <v>4607091385427</v>
      </c>
      <c r="E185" s="39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1"/>
      <c r="R185" s="391"/>
      <c r="S185" s="391"/>
      <c r="T185" s="392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429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30"/>
      <c r="P186" s="408" t="s">
        <v>69</v>
      </c>
      <c r="Q186" s="409"/>
      <c r="R186" s="409"/>
      <c r="S186" s="409"/>
      <c r="T186" s="409"/>
      <c r="U186" s="409"/>
      <c r="V186" s="410"/>
      <c r="W186" s="37" t="s">
        <v>70</v>
      </c>
      <c r="X186" s="385">
        <f>IFERROR(X183/H183,"0")+IFERROR(X184/H184,"0")+IFERROR(X185/H185,"0")</f>
        <v>0.59523809523809523</v>
      </c>
      <c r="Y186" s="385">
        <f>IFERROR(Y183/H183,"0")+IFERROR(Y184/H184,"0")+IFERROR(Y185/H185,"0")</f>
        <v>1</v>
      </c>
      <c r="Z186" s="385">
        <f>IFERROR(IF(Z183="",0,Z183),"0")+IFERROR(IF(Z184="",0,Z184),"0")+IFERROR(IF(Z185="",0,Z185),"0")</f>
        <v>2.1749999999999999E-2</v>
      </c>
      <c r="AA186" s="386"/>
      <c r="AB186" s="386"/>
      <c r="AC186" s="386"/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30"/>
      <c r="P187" s="408" t="s">
        <v>69</v>
      </c>
      <c r="Q187" s="409"/>
      <c r="R187" s="409"/>
      <c r="S187" s="409"/>
      <c r="T187" s="409"/>
      <c r="U187" s="409"/>
      <c r="V187" s="410"/>
      <c r="W187" s="37" t="s">
        <v>68</v>
      </c>
      <c r="X187" s="385">
        <f>IFERROR(SUM(X183:X185),"0")</f>
        <v>5</v>
      </c>
      <c r="Y187" s="385">
        <f>IFERROR(SUM(Y183:Y185),"0")</f>
        <v>8.4</v>
      </c>
      <c r="Z187" s="37"/>
      <c r="AA187" s="386"/>
      <c r="AB187" s="386"/>
      <c r="AC187" s="386"/>
    </row>
    <row r="188" spans="1:68" ht="27.75" hidden="1" customHeight="1" x14ac:dyDescent="0.2">
      <c r="A188" s="418" t="s">
        <v>263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  <c r="AA188" s="48"/>
      <c r="AB188" s="48"/>
      <c r="AC188" s="48"/>
    </row>
    <row r="189" spans="1:68" ht="16.5" hidden="1" customHeight="1" x14ac:dyDescent="0.25">
      <c r="A189" s="424" t="s">
        <v>264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378"/>
      <c r="AB189" s="378"/>
      <c r="AC189" s="378"/>
    </row>
    <row r="190" spans="1:68" ht="14.25" hidden="1" customHeight="1" x14ac:dyDescent="0.25">
      <c r="A190" s="402" t="s">
        <v>63</v>
      </c>
      <c r="B190" s="403"/>
      <c r="C190" s="403"/>
      <c r="D190" s="403"/>
      <c r="E190" s="403"/>
      <c r="F190" s="403"/>
      <c r="G190" s="403"/>
      <c r="H190" s="403"/>
      <c r="I190" s="403"/>
      <c r="J190" s="403"/>
      <c r="K190" s="403"/>
      <c r="L190" s="403"/>
      <c r="M190" s="403"/>
      <c r="N190" s="403"/>
      <c r="O190" s="403"/>
      <c r="P190" s="403"/>
      <c r="Q190" s="403"/>
      <c r="R190" s="403"/>
      <c r="S190" s="403"/>
      <c r="T190" s="403"/>
      <c r="U190" s="403"/>
      <c r="V190" s="403"/>
      <c r="W190" s="403"/>
      <c r="X190" s="403"/>
      <c r="Y190" s="403"/>
      <c r="Z190" s="403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393">
        <v>4680115880993</v>
      </c>
      <c r="E191" s="39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1"/>
      <c r="R191" s="391"/>
      <c r="S191" s="391"/>
      <c r="T191" s="392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393">
        <v>4680115881761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3">
        <v>4680115881563</v>
      </c>
      <c r="E193" s="39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68</v>
      </c>
      <c r="X193" s="383">
        <v>24</v>
      </c>
      <c r="Y193" s="384">
        <f t="shared" si="26"/>
        <v>25.200000000000003</v>
      </c>
      <c r="Z193" s="36">
        <f>IFERROR(IF(Y193=0,"",ROUNDUP(Y193/H193,0)*0.00753),"")</f>
        <v>4.5179999999999998E-2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25.142857142857142</v>
      </c>
      <c r="BN193" s="64">
        <f t="shared" si="28"/>
        <v>26.400000000000006</v>
      </c>
      <c r="BO193" s="64">
        <f t="shared" si="29"/>
        <v>3.6630036630036632E-2</v>
      </c>
      <c r="BP193" s="64">
        <f t="shared" si="30"/>
        <v>3.8461538461538464E-2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3">
        <v>4680115880986</v>
      </c>
      <c r="E194" s="39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1"/>
      <c r="R194" s="391"/>
      <c r="S194" s="391"/>
      <c r="T194" s="392"/>
      <c r="U194" s="34"/>
      <c r="V194" s="34"/>
      <c r="W194" s="35" t="s">
        <v>68</v>
      </c>
      <c r="X194" s="383">
        <v>63</v>
      </c>
      <c r="Y194" s="384">
        <f t="shared" si="26"/>
        <v>63</v>
      </c>
      <c r="Z194" s="36">
        <f>IFERROR(IF(Y194=0,"",ROUNDUP(Y194/H194,0)*0.00502),"")</f>
        <v>0.15060000000000001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66.900000000000006</v>
      </c>
      <c r="BN194" s="64">
        <f t="shared" si="28"/>
        <v>66.900000000000006</v>
      </c>
      <c r="BO194" s="64">
        <f t="shared" si="29"/>
        <v>0.12820512820512822</v>
      </c>
      <c r="BP194" s="64">
        <f t="shared" si="30"/>
        <v>0.12820512820512822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393">
        <v>4680115881785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3">
        <v>4680115881679</v>
      </c>
      <c r="E196" s="39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3">
        <v>79</v>
      </c>
      <c r="Y196" s="384">
        <f t="shared" si="26"/>
        <v>79.8</v>
      </c>
      <c r="Z196" s="36">
        <f>IFERROR(IF(Y196=0,"",ROUNDUP(Y196/H196,0)*0.00502),"")</f>
        <v>0.19076000000000001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82.761904761904759</v>
      </c>
      <c r="BN196" s="64">
        <f t="shared" si="28"/>
        <v>83.6</v>
      </c>
      <c r="BO196" s="64">
        <f t="shared" si="29"/>
        <v>0.16076516076516079</v>
      </c>
      <c r="BP196" s="64">
        <f t="shared" si="30"/>
        <v>0.1623931623931624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393">
        <v>4680115880191</v>
      </c>
      <c r="E197" s="39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393">
        <v>4680115883963</v>
      </c>
      <c r="E198" s="39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429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30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73.333333333333343</v>
      </c>
      <c r="Y199" s="385">
        <f>IFERROR(Y191/H191,"0")+IFERROR(Y192/H192,"0")+IFERROR(Y193/H193,"0")+IFERROR(Y194/H194,"0")+IFERROR(Y195/H195,"0")+IFERROR(Y196/H196,"0")+IFERROR(Y197/H197,"0")+IFERROR(Y198/H198,"0")</f>
        <v>74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0.38653999999999999</v>
      </c>
      <c r="AA199" s="386"/>
      <c r="AB199" s="386"/>
      <c r="AC199" s="386"/>
    </row>
    <row r="200" spans="1:68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30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5">
        <f>IFERROR(SUM(X191:X198),"0")</f>
        <v>166</v>
      </c>
      <c r="Y200" s="385">
        <f>IFERROR(SUM(Y191:Y198),"0")</f>
        <v>168</v>
      </c>
      <c r="Z200" s="37"/>
      <c r="AA200" s="386"/>
      <c r="AB200" s="386"/>
      <c r="AC200" s="386"/>
    </row>
    <row r="201" spans="1:68" ht="16.5" hidden="1" customHeight="1" x14ac:dyDescent="0.25">
      <c r="A201" s="424" t="s">
        <v>281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403"/>
      <c r="AA201" s="378"/>
      <c r="AB201" s="378"/>
      <c r="AC201" s="378"/>
    </row>
    <row r="202" spans="1:68" ht="14.25" hidden="1" customHeight="1" x14ac:dyDescent="0.25">
      <c r="A202" s="402" t="s">
        <v>109</v>
      </c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3"/>
      <c r="P202" s="403"/>
      <c r="Q202" s="403"/>
      <c r="R202" s="403"/>
      <c r="S202" s="403"/>
      <c r="T202" s="403"/>
      <c r="U202" s="403"/>
      <c r="V202" s="403"/>
      <c r="W202" s="403"/>
      <c r="X202" s="403"/>
      <c r="Y202" s="403"/>
      <c r="Z202" s="403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393">
        <v>4680115881402</v>
      </c>
      <c r="E203" s="39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393">
        <v>4680115881396</v>
      </c>
      <c r="E204" s="39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1"/>
      <c r="R204" s="391"/>
      <c r="S204" s="391"/>
      <c r="T204" s="392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29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30"/>
      <c r="P205" s="408" t="s">
        <v>69</v>
      </c>
      <c r="Q205" s="409"/>
      <c r="R205" s="409"/>
      <c r="S205" s="409"/>
      <c r="T205" s="409"/>
      <c r="U205" s="409"/>
      <c r="V205" s="410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30"/>
      <c r="P206" s="408" t="s">
        <v>69</v>
      </c>
      <c r="Q206" s="409"/>
      <c r="R206" s="409"/>
      <c r="S206" s="409"/>
      <c r="T206" s="409"/>
      <c r="U206" s="409"/>
      <c r="V206" s="410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402" t="s">
        <v>149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393">
        <v>4680115882935</v>
      </c>
      <c r="E208" s="39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6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393">
        <v>4680115880764</v>
      </c>
      <c r="E209" s="39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1"/>
      <c r="R209" s="391"/>
      <c r="S209" s="391"/>
      <c r="T209" s="392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429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30"/>
      <c r="P210" s="408" t="s">
        <v>69</v>
      </c>
      <c r="Q210" s="409"/>
      <c r="R210" s="409"/>
      <c r="S210" s="409"/>
      <c r="T210" s="409"/>
      <c r="U210" s="409"/>
      <c r="V210" s="410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30"/>
      <c r="P211" s="408" t="s">
        <v>69</v>
      </c>
      <c r="Q211" s="409"/>
      <c r="R211" s="409"/>
      <c r="S211" s="409"/>
      <c r="T211" s="409"/>
      <c r="U211" s="409"/>
      <c r="V211" s="410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402" t="s">
        <v>63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3">
        <v>4680115882683</v>
      </c>
      <c r="E213" s="39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3">
        <v>140</v>
      </c>
      <c r="Y213" s="384">
        <f t="shared" ref="Y213:Y220" si="31">IFERROR(IF(X213="",0,CEILING((X213/$H213),1)*$H213),"")</f>
        <v>140.4</v>
      </c>
      <c r="Z213" s="36">
        <f>IFERROR(IF(Y213=0,"",ROUNDUP(Y213/H213,0)*0.00937),"")</f>
        <v>0.24362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145.44444444444446</v>
      </c>
      <c r="BN213" s="64">
        <f t="shared" ref="BN213:BN220" si="33">IFERROR(Y213*I213/H213,"0")</f>
        <v>145.86000000000001</v>
      </c>
      <c r="BO213" s="64">
        <f t="shared" ref="BO213:BO220" si="34">IFERROR(1/J213*(X213/H213),"0")</f>
        <v>0.21604938271604937</v>
      </c>
      <c r="BP213" s="64">
        <f t="shared" ref="BP213:BP220" si="35">IFERROR(1/J213*(Y213/H213),"0")</f>
        <v>0.21666666666666667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3">
        <v>4680115882690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3">
        <v>150</v>
      </c>
      <c r="Y214" s="384">
        <f t="shared" si="31"/>
        <v>151.20000000000002</v>
      </c>
      <c r="Z214" s="36">
        <f>IFERROR(IF(Y214=0,"",ROUNDUP(Y214/H214,0)*0.00937),"")</f>
        <v>0.26235999999999998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155.83333333333331</v>
      </c>
      <c r="BN214" s="64">
        <f t="shared" si="33"/>
        <v>157.08000000000001</v>
      </c>
      <c r="BO214" s="64">
        <f t="shared" si="34"/>
        <v>0.23148148148148145</v>
      </c>
      <c r="BP214" s="64">
        <f t="shared" si="35"/>
        <v>0.23333333333333334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393">
        <v>4680115882669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393">
        <v>4680115882676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393">
        <v>4680115884014</v>
      </c>
      <c r="E217" s="39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393">
        <v>4680115884007</v>
      </c>
      <c r="E218" s="39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4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393">
        <v>4680115884038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4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393">
        <v>4680115884021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429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30"/>
      <c r="P221" s="408" t="s">
        <v>69</v>
      </c>
      <c r="Q221" s="409"/>
      <c r="R221" s="409"/>
      <c r="S221" s="409"/>
      <c r="T221" s="409"/>
      <c r="U221" s="409"/>
      <c r="V221" s="410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53.703703703703695</v>
      </c>
      <c r="Y221" s="385">
        <f>IFERROR(Y213/H213,"0")+IFERROR(Y214/H214,"0")+IFERROR(Y215/H215,"0")+IFERROR(Y216/H216,"0")+IFERROR(Y217/H217,"0")+IFERROR(Y218/H218,"0")+IFERROR(Y219/H219,"0")+IFERROR(Y220/H220,"0")</f>
        <v>54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0.50597999999999999</v>
      </c>
      <c r="AA221" s="386"/>
      <c r="AB221" s="386"/>
      <c r="AC221" s="386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30"/>
      <c r="P222" s="408" t="s">
        <v>69</v>
      </c>
      <c r="Q222" s="409"/>
      <c r="R222" s="409"/>
      <c r="S222" s="409"/>
      <c r="T222" s="409"/>
      <c r="U222" s="409"/>
      <c r="V222" s="410"/>
      <c r="W222" s="37" t="s">
        <v>68</v>
      </c>
      <c r="X222" s="385">
        <f>IFERROR(SUM(X213:X220),"0")</f>
        <v>290</v>
      </c>
      <c r="Y222" s="385">
        <f>IFERROR(SUM(Y213:Y220),"0")</f>
        <v>291.60000000000002</v>
      </c>
      <c r="Z222" s="37"/>
      <c r="AA222" s="386"/>
      <c r="AB222" s="386"/>
      <c r="AC222" s="386"/>
    </row>
    <row r="223" spans="1:68" ht="14.25" hidden="1" customHeight="1" x14ac:dyDescent="0.25">
      <c r="A223" s="402" t="s">
        <v>71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393">
        <v>4680115881594</v>
      </c>
      <c r="E224" s="39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393">
        <v>4680115880962</v>
      </c>
      <c r="E225" s="39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52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1"/>
      <c r="R225" s="391"/>
      <c r="S225" s="391"/>
      <c r="T225" s="392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393">
        <v>4680115881617</v>
      </c>
      <c r="E226" s="39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1"/>
      <c r="R226" s="391"/>
      <c r="S226" s="391"/>
      <c r="T226" s="392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3">
        <v>4680115880573</v>
      </c>
      <c r="E227" s="39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5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1"/>
      <c r="R227" s="391"/>
      <c r="S227" s="391"/>
      <c r="T227" s="392"/>
      <c r="U227" s="34"/>
      <c r="V227" s="34"/>
      <c r="W227" s="35" t="s">
        <v>68</v>
      </c>
      <c r="X227" s="383">
        <v>53</v>
      </c>
      <c r="Y227" s="384">
        <f t="shared" si="36"/>
        <v>60.899999999999991</v>
      </c>
      <c r="Z227" s="36">
        <f>IFERROR(IF(Y227=0,"",ROUNDUP(Y227/H227,0)*0.02175),"")</f>
        <v>0.15225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56.43586206896552</v>
      </c>
      <c r="BN227" s="64">
        <f t="shared" si="38"/>
        <v>64.847999999999985</v>
      </c>
      <c r="BO227" s="64">
        <f t="shared" si="39"/>
        <v>0.10878489326765189</v>
      </c>
      <c r="BP227" s="64">
        <f t="shared" si="40"/>
        <v>0.125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3">
        <v>4680115882195</v>
      </c>
      <c r="E228" s="39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1"/>
      <c r="R228" s="391"/>
      <c r="S228" s="391"/>
      <c r="T228" s="392"/>
      <c r="U228" s="34"/>
      <c r="V228" s="34"/>
      <c r="W228" s="35" t="s">
        <v>68</v>
      </c>
      <c r="X228" s="383">
        <v>328</v>
      </c>
      <c r="Y228" s="384">
        <f t="shared" si="36"/>
        <v>328.8</v>
      </c>
      <c r="Z228" s="36">
        <f t="shared" ref="Z228:Z234" si="41">IFERROR(IF(Y228=0,"",ROUNDUP(Y228/H228,0)*0.00753),"")</f>
        <v>1.0316100000000001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367.63333333333333</v>
      </c>
      <c r="BN228" s="64">
        <f t="shared" si="38"/>
        <v>368.53000000000003</v>
      </c>
      <c r="BO228" s="64">
        <f t="shared" si="39"/>
        <v>0.87606837606837618</v>
      </c>
      <c r="BP228" s="64">
        <f t="shared" si="40"/>
        <v>0.87820512820512819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393">
        <v>4680115882607</v>
      </c>
      <c r="E229" s="39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3">
        <v>4680115880092</v>
      </c>
      <c r="E230" s="39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6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3">
        <v>202</v>
      </c>
      <c r="Y230" s="384">
        <f t="shared" si="36"/>
        <v>204</v>
      </c>
      <c r="Z230" s="36">
        <f t="shared" si="41"/>
        <v>0.64005000000000001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224.89333333333335</v>
      </c>
      <c r="BN230" s="64">
        <f t="shared" si="38"/>
        <v>227.12000000000003</v>
      </c>
      <c r="BO230" s="64">
        <f t="shared" si="39"/>
        <v>0.5395299145299145</v>
      </c>
      <c r="BP230" s="64">
        <f t="shared" si="40"/>
        <v>0.54487179487179482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3">
        <v>4680115880221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7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3">
        <v>301</v>
      </c>
      <c r="Y231" s="384">
        <f t="shared" si="36"/>
        <v>302.39999999999998</v>
      </c>
      <c r="Z231" s="36">
        <f t="shared" si="41"/>
        <v>0.94878000000000007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335.11333333333334</v>
      </c>
      <c r="BN231" s="64">
        <f t="shared" si="38"/>
        <v>336.67200000000003</v>
      </c>
      <c r="BO231" s="64">
        <f t="shared" si="39"/>
        <v>0.80395299145299148</v>
      </c>
      <c r="BP231" s="64">
        <f t="shared" si="40"/>
        <v>0.80769230769230771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393">
        <v>4680115882942</v>
      </c>
      <c r="E232" s="39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3">
        <v>4680115880504</v>
      </c>
      <c r="E233" s="39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1"/>
      <c r="R233" s="391"/>
      <c r="S233" s="391"/>
      <c r="T233" s="392"/>
      <c r="U233" s="34"/>
      <c r="V233" s="34"/>
      <c r="W233" s="35" t="s">
        <v>68</v>
      </c>
      <c r="X233" s="383">
        <v>99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110.22000000000001</v>
      </c>
      <c r="BN233" s="64">
        <f t="shared" si="38"/>
        <v>112.224</v>
      </c>
      <c r="BO233" s="64">
        <f t="shared" si="39"/>
        <v>0.26442307692307693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3">
        <v>4680115882164</v>
      </c>
      <c r="E234" s="39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7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3">
        <v>253</v>
      </c>
      <c r="Y234" s="384">
        <f t="shared" si="36"/>
        <v>254.39999999999998</v>
      </c>
      <c r="Z234" s="36">
        <f t="shared" si="41"/>
        <v>0.79818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282.30583333333334</v>
      </c>
      <c r="BN234" s="64">
        <f t="shared" si="38"/>
        <v>283.86799999999999</v>
      </c>
      <c r="BO234" s="64">
        <f t="shared" si="39"/>
        <v>0.67574786324786329</v>
      </c>
      <c r="BP234" s="64">
        <f t="shared" si="40"/>
        <v>0.67948717948717952</v>
      </c>
    </row>
    <row r="235" spans="1:68" x14ac:dyDescent="0.2">
      <c r="A235" s="429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30"/>
      <c r="P235" s="408" t="s">
        <v>69</v>
      </c>
      <c r="Q235" s="409"/>
      <c r="R235" s="409"/>
      <c r="S235" s="409"/>
      <c r="T235" s="409"/>
      <c r="U235" s="409"/>
      <c r="V235" s="410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499.00862068965523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503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3.8871300000000004</v>
      </c>
      <c r="AA235" s="386"/>
      <c r="AB235" s="386"/>
      <c r="AC235" s="386"/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30"/>
      <c r="P236" s="408" t="s">
        <v>69</v>
      </c>
      <c r="Q236" s="409"/>
      <c r="R236" s="409"/>
      <c r="S236" s="409"/>
      <c r="T236" s="409"/>
      <c r="U236" s="409"/>
      <c r="V236" s="410"/>
      <c r="W236" s="37" t="s">
        <v>68</v>
      </c>
      <c r="X236" s="385">
        <f>IFERROR(SUM(X224:X234),"0")</f>
        <v>1236</v>
      </c>
      <c r="Y236" s="385">
        <f>IFERROR(SUM(Y224:Y234),"0")</f>
        <v>1251.3</v>
      </c>
      <c r="Z236" s="37"/>
      <c r="AA236" s="386"/>
      <c r="AB236" s="386"/>
      <c r="AC236" s="386"/>
    </row>
    <row r="237" spans="1:68" ht="14.25" hidden="1" customHeight="1" x14ac:dyDescent="0.25">
      <c r="A237" s="402" t="s">
        <v>170</v>
      </c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3"/>
      <c r="P237" s="403"/>
      <c r="Q237" s="403"/>
      <c r="R237" s="403"/>
      <c r="S237" s="403"/>
      <c r="T237" s="403"/>
      <c r="U237" s="403"/>
      <c r="V237" s="403"/>
      <c r="W237" s="403"/>
      <c r="X237" s="403"/>
      <c r="Y237" s="403"/>
      <c r="Z237" s="403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393">
        <v>4680115882874</v>
      </c>
      <c r="E238" s="39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393">
        <v>4680115884434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3">
        <v>4680115880818</v>
      </c>
      <c r="E241" s="39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4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3">
        <v>19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21.153333333333336</v>
      </c>
      <c r="BN241" s="64">
        <f>IFERROR(Y241*I241/H241,"0")</f>
        <v>21.376000000000001</v>
      </c>
      <c r="BO241" s="64">
        <f>IFERROR(1/J241*(X241/H241),"0")</f>
        <v>5.0747863247863248E-2</v>
      </c>
      <c r="BP241" s="64">
        <f>IFERROR(1/J241*(Y241/H241),"0")</f>
        <v>5.128205128205128E-2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3">
        <v>4680115880801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3">
        <v>28</v>
      </c>
      <c r="Y242" s="384">
        <f>IFERROR(IF(X242="",0,CEILING((X242/$H242),1)*$H242),"")</f>
        <v>28.799999999999997</v>
      </c>
      <c r="Z242" s="36">
        <f>IFERROR(IF(Y242=0,"",ROUNDUP(Y242/H242,0)*0.00753),"")</f>
        <v>9.0359999999999996E-2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31.173333333333336</v>
      </c>
      <c r="BN242" s="64">
        <f>IFERROR(Y242*I242/H242,"0")</f>
        <v>32.064</v>
      </c>
      <c r="BO242" s="64">
        <f>IFERROR(1/J242*(X242/H242),"0")</f>
        <v>7.4786324786324798E-2</v>
      </c>
      <c r="BP242" s="64">
        <f>IFERROR(1/J242*(Y242/H242),"0")</f>
        <v>7.6923076923076927E-2</v>
      </c>
    </row>
    <row r="243" spans="1:68" x14ac:dyDescent="0.2">
      <c r="A243" s="429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30"/>
      <c r="P243" s="408" t="s">
        <v>69</v>
      </c>
      <c r="Q243" s="409"/>
      <c r="R243" s="409"/>
      <c r="S243" s="409"/>
      <c r="T243" s="409"/>
      <c r="U243" s="409"/>
      <c r="V243" s="410"/>
      <c r="W243" s="37" t="s">
        <v>70</v>
      </c>
      <c r="X243" s="385">
        <f>IFERROR(X238/H238,"0")+IFERROR(X239/H239,"0")+IFERROR(X240/H240,"0")+IFERROR(X241/H241,"0")+IFERROR(X242/H242,"0")</f>
        <v>19.583333333333336</v>
      </c>
      <c r="Y243" s="385">
        <f>IFERROR(Y238/H238,"0")+IFERROR(Y239/H239,"0")+IFERROR(Y240/H240,"0")+IFERROR(Y241/H241,"0")+IFERROR(Y242/H242,"0")</f>
        <v>20</v>
      </c>
      <c r="Z243" s="385">
        <f>IFERROR(IF(Z238="",0,Z238),"0")+IFERROR(IF(Z239="",0,Z239),"0")+IFERROR(IF(Z240="",0,Z240),"0")+IFERROR(IF(Z241="",0,Z241),"0")+IFERROR(IF(Z242="",0,Z242),"0")</f>
        <v>0.15060000000000001</v>
      </c>
      <c r="AA243" s="386"/>
      <c r="AB243" s="386"/>
      <c r="AC243" s="386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30"/>
      <c r="P244" s="408" t="s">
        <v>69</v>
      </c>
      <c r="Q244" s="409"/>
      <c r="R244" s="409"/>
      <c r="S244" s="409"/>
      <c r="T244" s="409"/>
      <c r="U244" s="409"/>
      <c r="V244" s="410"/>
      <c r="W244" s="37" t="s">
        <v>68</v>
      </c>
      <c r="X244" s="385">
        <f>IFERROR(SUM(X238:X242),"0")</f>
        <v>47</v>
      </c>
      <c r="Y244" s="385">
        <f>IFERROR(SUM(Y238:Y242),"0")</f>
        <v>48</v>
      </c>
      <c r="Z244" s="37"/>
      <c r="AA244" s="386"/>
      <c r="AB244" s="386"/>
      <c r="AC244" s="386"/>
    </row>
    <row r="245" spans="1:68" ht="16.5" hidden="1" customHeight="1" x14ac:dyDescent="0.25">
      <c r="A245" s="424" t="s">
        <v>337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8"/>
      <c r="AB245" s="378"/>
      <c r="AC245" s="378"/>
    </row>
    <row r="246" spans="1:68" ht="14.25" hidden="1" customHeight="1" x14ac:dyDescent="0.25">
      <c r="A246" s="402" t="s">
        <v>109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393">
        <v>4680115884274</v>
      </c>
      <c r="E247" s="39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393">
        <v>4680115884298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393">
        <v>4680115884250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6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393">
        <v>4680115884281</v>
      </c>
      <c r="E252" s="39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7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393">
        <v>4680115884199</v>
      </c>
      <c r="E253" s="39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4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3">
        <v>4680115884267</v>
      </c>
      <c r="E254" s="39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3">
        <v>10</v>
      </c>
      <c r="Y254" s="384">
        <f t="shared" si="42"/>
        <v>12</v>
      </c>
      <c r="Z254" s="36">
        <f>IFERROR(IF(Y254=0,"",ROUNDUP(Y254/H254,0)*0.00937),"")</f>
        <v>2.811E-2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10.600000000000001</v>
      </c>
      <c r="BN254" s="64">
        <f t="shared" si="44"/>
        <v>12.72</v>
      </c>
      <c r="BO254" s="64">
        <f t="shared" si="45"/>
        <v>2.0833333333333332E-2</v>
      </c>
      <c r="BP254" s="64">
        <f t="shared" si="46"/>
        <v>2.5000000000000001E-2</v>
      </c>
    </row>
    <row r="255" spans="1:68" x14ac:dyDescent="0.2">
      <c r="A255" s="429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30"/>
      <c r="P255" s="408" t="s">
        <v>69</v>
      </c>
      <c r="Q255" s="409"/>
      <c r="R255" s="409"/>
      <c r="S255" s="409"/>
      <c r="T255" s="409"/>
      <c r="U255" s="409"/>
      <c r="V255" s="410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2.5</v>
      </c>
      <c r="Y255" s="385">
        <f>IFERROR(Y247/H247,"0")+IFERROR(Y248/H248,"0")+IFERROR(Y249/H249,"0")+IFERROR(Y250/H250,"0")+IFERROR(Y251/H251,"0")+IFERROR(Y252/H252,"0")+IFERROR(Y253/H253,"0")+IFERROR(Y254/H254,"0")</f>
        <v>3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2.811E-2</v>
      </c>
      <c r="AA255" s="386"/>
      <c r="AB255" s="386"/>
      <c r="AC255" s="386"/>
    </row>
    <row r="256" spans="1:68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30"/>
      <c r="P256" s="408" t="s">
        <v>69</v>
      </c>
      <c r="Q256" s="409"/>
      <c r="R256" s="409"/>
      <c r="S256" s="409"/>
      <c r="T256" s="409"/>
      <c r="U256" s="409"/>
      <c r="V256" s="410"/>
      <c r="W256" s="37" t="s">
        <v>68</v>
      </c>
      <c r="X256" s="385">
        <f>IFERROR(SUM(X247:X254),"0")</f>
        <v>10</v>
      </c>
      <c r="Y256" s="385">
        <f>IFERROR(SUM(Y247:Y254),"0")</f>
        <v>12</v>
      </c>
      <c r="Z256" s="37"/>
      <c r="AA256" s="386"/>
      <c r="AB256" s="386"/>
      <c r="AC256" s="386"/>
    </row>
    <row r="257" spans="1:68" ht="16.5" hidden="1" customHeight="1" x14ac:dyDescent="0.25">
      <c r="A257" s="424" t="s">
        <v>352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378"/>
      <c r="AB257" s="378"/>
      <c r="AC257" s="378"/>
    </row>
    <row r="258" spans="1:68" ht="14.25" hidden="1" customHeight="1" x14ac:dyDescent="0.25">
      <c r="A258" s="402" t="s">
        <v>109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393">
        <v>4680115884137</v>
      </c>
      <c r="E259" s="39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393">
        <v>4680115884236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393">
        <v>4680115884175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3">
        <v>4680115884144</v>
      </c>
      <c r="E263" s="39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3">
        <v>6</v>
      </c>
      <c r="Y263" s="384">
        <f t="shared" si="47"/>
        <v>8</v>
      </c>
      <c r="Z263" s="36">
        <f>IFERROR(IF(Y263=0,"",ROUNDUP(Y263/H263,0)*0.00937),"")</f>
        <v>1.874E-2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6.36</v>
      </c>
      <c r="BN263" s="64">
        <f t="shared" si="49"/>
        <v>8.48</v>
      </c>
      <c r="BO263" s="64">
        <f t="shared" si="50"/>
        <v>1.2500000000000001E-2</v>
      </c>
      <c r="BP263" s="64">
        <f t="shared" si="51"/>
        <v>1.6666666666666666E-2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393">
        <v>4680115885288</v>
      </c>
      <c r="E264" s="39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6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393">
        <v>4680115884182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393">
        <v>4680115884205</v>
      </c>
      <c r="E266" s="39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429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30"/>
      <c r="P267" s="408" t="s">
        <v>69</v>
      </c>
      <c r="Q267" s="409"/>
      <c r="R267" s="409"/>
      <c r="S267" s="409"/>
      <c r="T267" s="409"/>
      <c r="U267" s="409"/>
      <c r="V267" s="410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1.5</v>
      </c>
      <c r="Y267" s="385">
        <f>IFERROR(Y259/H259,"0")+IFERROR(Y260/H260,"0")+IFERROR(Y261/H261,"0")+IFERROR(Y262/H262,"0")+IFERROR(Y263/H263,"0")+IFERROR(Y264/H264,"0")+IFERROR(Y265/H265,"0")+IFERROR(Y266/H266,"0")</f>
        <v>2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1.874E-2</v>
      </c>
      <c r="AA267" s="386"/>
      <c r="AB267" s="386"/>
      <c r="AC267" s="386"/>
    </row>
    <row r="268" spans="1:68" x14ac:dyDescent="0.2">
      <c r="A268" s="403"/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30"/>
      <c r="P268" s="408" t="s">
        <v>69</v>
      </c>
      <c r="Q268" s="409"/>
      <c r="R268" s="409"/>
      <c r="S268" s="409"/>
      <c r="T268" s="409"/>
      <c r="U268" s="409"/>
      <c r="V268" s="410"/>
      <c r="W268" s="37" t="s">
        <v>68</v>
      </c>
      <c r="X268" s="385">
        <f>IFERROR(SUM(X259:X266),"0")</f>
        <v>6</v>
      </c>
      <c r="Y268" s="385">
        <f>IFERROR(SUM(Y259:Y266),"0")</f>
        <v>8</v>
      </c>
      <c r="Z268" s="37"/>
      <c r="AA268" s="386"/>
      <c r="AB268" s="386"/>
      <c r="AC268" s="386"/>
    </row>
    <row r="269" spans="1:68" ht="16.5" hidden="1" customHeight="1" x14ac:dyDescent="0.25">
      <c r="A269" s="424" t="s">
        <v>368</v>
      </c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3"/>
      <c r="P269" s="403"/>
      <c r="Q269" s="403"/>
      <c r="R269" s="403"/>
      <c r="S269" s="403"/>
      <c r="T269" s="403"/>
      <c r="U269" s="403"/>
      <c r="V269" s="403"/>
      <c r="W269" s="403"/>
      <c r="X269" s="403"/>
      <c r="Y269" s="403"/>
      <c r="Z269" s="403"/>
      <c r="AA269" s="378"/>
      <c r="AB269" s="378"/>
      <c r="AC269" s="378"/>
    </row>
    <row r="270" spans="1:68" ht="14.25" hidden="1" customHeight="1" x14ac:dyDescent="0.25">
      <c r="A270" s="402" t="s">
        <v>109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393">
        <v>4680115885837</v>
      </c>
      <c r="E271" s="39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393">
        <v>4680115885806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494" t="s">
        <v>373</v>
      </c>
      <c r="Q272" s="391"/>
      <c r="R272" s="391"/>
      <c r="S272" s="391"/>
      <c r="T272" s="392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393">
        <v>4680115885851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393">
        <v>4680115885844</v>
      </c>
      <c r="E275" s="39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7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393">
        <v>4680115885820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5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429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30"/>
      <c r="P277" s="408" t="s">
        <v>69</v>
      </c>
      <c r="Q277" s="409"/>
      <c r="R277" s="409"/>
      <c r="S277" s="409"/>
      <c r="T277" s="409"/>
      <c r="U277" s="409"/>
      <c r="V277" s="410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30"/>
      <c r="P278" s="408" t="s">
        <v>69</v>
      </c>
      <c r="Q278" s="409"/>
      <c r="R278" s="409"/>
      <c r="S278" s="409"/>
      <c r="T278" s="409"/>
      <c r="U278" s="409"/>
      <c r="V278" s="410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24" t="s">
        <v>381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403"/>
      <c r="AA279" s="378"/>
      <c r="AB279" s="378"/>
      <c r="AC279" s="378"/>
    </row>
    <row r="280" spans="1:68" ht="14.25" hidden="1" customHeight="1" x14ac:dyDescent="0.25">
      <c r="A280" s="402" t="s">
        <v>109</v>
      </c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393">
        <v>4680115885707</v>
      </c>
      <c r="E281" s="39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6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1"/>
      <c r="R281" s="391"/>
      <c r="S281" s="391"/>
      <c r="T281" s="392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29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30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30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24" t="s">
        <v>384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403"/>
      <c r="AA284" s="378"/>
      <c r="AB284" s="378"/>
      <c r="AC284" s="378"/>
    </row>
    <row r="285" spans="1:68" ht="14.25" hidden="1" customHeight="1" x14ac:dyDescent="0.25">
      <c r="A285" s="402" t="s">
        <v>109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403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393">
        <v>4607091383423</v>
      </c>
      <c r="E286" s="39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1"/>
      <c r="R286" s="391"/>
      <c r="S286" s="391"/>
      <c r="T286" s="392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393">
        <v>4680115885691</v>
      </c>
      <c r="E287" s="39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6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1"/>
      <c r="R287" s="391"/>
      <c r="S287" s="391"/>
      <c r="T287" s="392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393">
        <v>4680115885660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429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30"/>
      <c r="P289" s="408" t="s">
        <v>69</v>
      </c>
      <c r="Q289" s="409"/>
      <c r="R289" s="409"/>
      <c r="S289" s="409"/>
      <c r="T289" s="409"/>
      <c r="U289" s="409"/>
      <c r="V289" s="410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30"/>
      <c r="P290" s="408" t="s">
        <v>69</v>
      </c>
      <c r="Q290" s="409"/>
      <c r="R290" s="409"/>
      <c r="S290" s="409"/>
      <c r="T290" s="409"/>
      <c r="U290" s="409"/>
      <c r="V290" s="410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24" t="s">
        <v>391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378"/>
      <c r="AB291" s="378"/>
      <c r="AC291" s="378"/>
    </row>
    <row r="292" spans="1:68" ht="14.25" hidden="1" customHeight="1" x14ac:dyDescent="0.25">
      <c r="A292" s="402" t="s">
        <v>71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393">
        <v>4680115881556</v>
      </c>
      <c r="E293" s="39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1"/>
      <c r="R293" s="391"/>
      <c r="S293" s="391"/>
      <c r="T293" s="392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393">
        <v>4680115881037</v>
      </c>
      <c r="E294" s="39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4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3">
        <v>4680115881228</v>
      </c>
      <c r="E295" s="39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5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3">
        <v>43</v>
      </c>
      <c r="Y295" s="384">
        <f>IFERROR(IF(X295="",0,CEILING((X295/$H295),1)*$H295),"")</f>
        <v>43.199999999999996</v>
      </c>
      <c r="Z295" s="36">
        <f>IFERROR(IF(Y295=0,"",ROUNDUP(Y295/H295,0)*0.00753),"")</f>
        <v>0.13553999999999999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47.873333333333335</v>
      </c>
      <c r="BN295" s="64">
        <f>IFERROR(Y295*I295/H295,"0")</f>
        <v>48.095999999999997</v>
      </c>
      <c r="BO295" s="64">
        <f>IFERROR(1/J295*(X295/H295),"0")</f>
        <v>0.11485042735042736</v>
      </c>
      <c r="BP295" s="64">
        <f>IFERROR(1/J295*(Y295/H295),"0")</f>
        <v>0.11538461538461538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3">
        <v>4680115881211</v>
      </c>
      <c r="E296" s="39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3">
        <v>185</v>
      </c>
      <c r="Y296" s="384">
        <f>IFERROR(IF(X296="",0,CEILING((X296/$H296),1)*$H296),"")</f>
        <v>187.2</v>
      </c>
      <c r="Z296" s="36">
        <f>IFERROR(IF(Y296=0,"",ROUNDUP(Y296/H296,0)*0.00753),"")</f>
        <v>0.58733999999999997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200.41666666666669</v>
      </c>
      <c r="BN296" s="64">
        <f>IFERROR(Y296*I296/H296,"0")</f>
        <v>202.79999999999998</v>
      </c>
      <c r="BO296" s="64">
        <f>IFERROR(1/J296*(X296/H296),"0")</f>
        <v>0.49412393162393164</v>
      </c>
      <c r="BP296" s="64">
        <f>IFERROR(1/J296*(Y296/H296),"0")</f>
        <v>0.5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393">
        <v>4680115881020</v>
      </c>
      <c r="E297" s="39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4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1"/>
      <c r="R297" s="391"/>
      <c r="S297" s="391"/>
      <c r="T297" s="392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429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30"/>
      <c r="P298" s="408" t="s">
        <v>69</v>
      </c>
      <c r="Q298" s="409"/>
      <c r="R298" s="409"/>
      <c r="S298" s="409"/>
      <c r="T298" s="409"/>
      <c r="U298" s="409"/>
      <c r="V298" s="410"/>
      <c r="W298" s="37" t="s">
        <v>70</v>
      </c>
      <c r="X298" s="385">
        <f>IFERROR(X293/H293,"0")+IFERROR(X294/H294,"0")+IFERROR(X295/H295,"0")+IFERROR(X296/H296,"0")+IFERROR(X297/H297,"0")</f>
        <v>95.000000000000014</v>
      </c>
      <c r="Y298" s="385">
        <f>IFERROR(Y293/H293,"0")+IFERROR(Y294/H294,"0")+IFERROR(Y295/H295,"0")+IFERROR(Y296/H296,"0")+IFERROR(Y297/H297,"0")</f>
        <v>96</v>
      </c>
      <c r="Z298" s="385">
        <f>IFERROR(IF(Z293="",0,Z293),"0")+IFERROR(IF(Z294="",0,Z294),"0")+IFERROR(IF(Z295="",0,Z295),"0")+IFERROR(IF(Z296="",0,Z296),"0")+IFERROR(IF(Z297="",0,Z297),"0")</f>
        <v>0.72287999999999997</v>
      </c>
      <c r="AA298" s="386"/>
      <c r="AB298" s="386"/>
      <c r="AC298" s="386"/>
    </row>
    <row r="299" spans="1:68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30"/>
      <c r="P299" s="408" t="s">
        <v>69</v>
      </c>
      <c r="Q299" s="409"/>
      <c r="R299" s="409"/>
      <c r="S299" s="409"/>
      <c r="T299" s="409"/>
      <c r="U299" s="409"/>
      <c r="V299" s="410"/>
      <c r="W299" s="37" t="s">
        <v>68</v>
      </c>
      <c r="X299" s="385">
        <f>IFERROR(SUM(X293:X297),"0")</f>
        <v>228</v>
      </c>
      <c r="Y299" s="385">
        <f>IFERROR(SUM(Y293:Y297),"0")</f>
        <v>230.39999999999998</v>
      </c>
      <c r="Z299" s="37"/>
      <c r="AA299" s="386"/>
      <c r="AB299" s="386"/>
      <c r="AC299" s="386"/>
    </row>
    <row r="300" spans="1:68" ht="16.5" hidden="1" customHeight="1" x14ac:dyDescent="0.25">
      <c r="A300" s="424" t="s">
        <v>402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8"/>
      <c r="AB300" s="378"/>
      <c r="AC300" s="378"/>
    </row>
    <row r="301" spans="1:68" ht="14.25" hidden="1" customHeight="1" x14ac:dyDescent="0.25">
      <c r="A301" s="402" t="s">
        <v>71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403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393">
        <v>4680115884618</v>
      </c>
      <c r="E302" s="39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77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429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30"/>
      <c r="P303" s="408" t="s">
        <v>69</v>
      </c>
      <c r="Q303" s="409"/>
      <c r="R303" s="409"/>
      <c r="S303" s="409"/>
      <c r="T303" s="409"/>
      <c r="U303" s="409"/>
      <c r="V303" s="410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30"/>
      <c r="P304" s="408" t="s">
        <v>69</v>
      </c>
      <c r="Q304" s="409"/>
      <c r="R304" s="409"/>
      <c r="S304" s="409"/>
      <c r="T304" s="409"/>
      <c r="U304" s="409"/>
      <c r="V304" s="410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24" t="s">
        <v>405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8"/>
      <c r="AB305" s="378"/>
      <c r="AC305" s="378"/>
    </row>
    <row r="306" spans="1:68" ht="14.25" hidden="1" customHeight="1" x14ac:dyDescent="0.25">
      <c r="A306" s="402" t="s">
        <v>109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403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393">
        <v>4680115882973</v>
      </c>
      <c r="E307" s="39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4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1"/>
      <c r="R307" s="391"/>
      <c r="S307" s="391"/>
      <c r="T307" s="392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429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30"/>
      <c r="P308" s="408" t="s">
        <v>69</v>
      </c>
      <c r="Q308" s="409"/>
      <c r="R308" s="409"/>
      <c r="S308" s="409"/>
      <c r="T308" s="409"/>
      <c r="U308" s="409"/>
      <c r="V308" s="410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30"/>
      <c r="P309" s="408" t="s">
        <v>69</v>
      </c>
      <c r="Q309" s="409"/>
      <c r="R309" s="409"/>
      <c r="S309" s="409"/>
      <c r="T309" s="409"/>
      <c r="U309" s="409"/>
      <c r="V309" s="410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402" t="s">
        <v>63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403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393">
        <v>4607091389845</v>
      </c>
      <c r="E311" s="39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1"/>
      <c r="R311" s="391"/>
      <c r="S311" s="391"/>
      <c r="T311" s="392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393">
        <v>4680115882881</v>
      </c>
      <c r="E312" s="39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429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30"/>
      <c r="P313" s="408" t="s">
        <v>69</v>
      </c>
      <c r="Q313" s="409"/>
      <c r="R313" s="409"/>
      <c r="S313" s="409"/>
      <c r="T313" s="409"/>
      <c r="U313" s="409"/>
      <c r="V313" s="410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30"/>
      <c r="P314" s="408" t="s">
        <v>69</v>
      </c>
      <c r="Q314" s="409"/>
      <c r="R314" s="409"/>
      <c r="S314" s="409"/>
      <c r="T314" s="409"/>
      <c r="U314" s="409"/>
      <c r="V314" s="410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24" t="s">
        <v>412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8"/>
      <c r="AB315" s="378"/>
      <c r="AC315" s="378"/>
    </row>
    <row r="316" spans="1:68" ht="14.25" hidden="1" customHeight="1" x14ac:dyDescent="0.25">
      <c r="A316" s="402" t="s">
        <v>109</v>
      </c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3"/>
      <c r="O316" s="403"/>
      <c r="P316" s="403"/>
      <c r="Q316" s="403"/>
      <c r="R316" s="403"/>
      <c r="S316" s="403"/>
      <c r="T316" s="403"/>
      <c r="U316" s="403"/>
      <c r="V316" s="403"/>
      <c r="W316" s="403"/>
      <c r="X316" s="403"/>
      <c r="Y316" s="403"/>
      <c r="Z316" s="403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393">
        <v>4680115885615</v>
      </c>
      <c r="E317" s="39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1"/>
      <c r="R317" s="391"/>
      <c r="S317" s="391"/>
      <c r="T317" s="392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393">
        <v>4680115885646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393">
        <v>4680115885554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427" t="s">
        <v>419</v>
      </c>
      <c r="Q319" s="391"/>
      <c r="R319" s="391"/>
      <c r="S319" s="391"/>
      <c r="T319" s="392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5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393">
        <v>4680115885622</v>
      </c>
      <c r="E321" s="39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393">
        <v>4680115881938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393">
        <v>4607091387346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393">
        <v>4680115885608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429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03"/>
      <c r="O325" s="430"/>
      <c r="P325" s="408" t="s">
        <v>69</v>
      </c>
      <c r="Q325" s="409"/>
      <c r="R325" s="409"/>
      <c r="S325" s="409"/>
      <c r="T325" s="409"/>
      <c r="U325" s="409"/>
      <c r="V325" s="410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403"/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30"/>
      <c r="P326" s="408" t="s">
        <v>69</v>
      </c>
      <c r="Q326" s="409"/>
      <c r="R326" s="409"/>
      <c r="S326" s="409"/>
      <c r="T326" s="409"/>
      <c r="U326" s="409"/>
      <c r="V326" s="410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402" t="s">
        <v>63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03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3">
        <v>4607091387193</v>
      </c>
      <c r="E328" s="39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1"/>
      <c r="R328" s="391"/>
      <c r="S328" s="391"/>
      <c r="T328" s="392"/>
      <c r="U328" s="34"/>
      <c r="V328" s="34"/>
      <c r="W328" s="35" t="s">
        <v>68</v>
      </c>
      <c r="X328" s="383">
        <v>11</v>
      </c>
      <c r="Y328" s="384">
        <f>IFERROR(IF(X328="",0,CEILING((X328/$H328),1)*$H328),"")</f>
        <v>12.600000000000001</v>
      </c>
      <c r="Z328" s="36">
        <f>IFERROR(IF(Y328=0,"",ROUNDUP(Y328/H328,0)*0.00753),"")</f>
        <v>2.2589999999999999E-2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11.68095238095238</v>
      </c>
      <c r="BN328" s="64">
        <f>IFERROR(Y328*I328/H328,"0")</f>
        <v>13.38</v>
      </c>
      <c r="BO328" s="64">
        <f>IFERROR(1/J328*(X328/H328),"0")</f>
        <v>1.6788766788766788E-2</v>
      </c>
      <c r="BP328" s="64">
        <f>IFERROR(1/J328*(Y328/H328),"0")</f>
        <v>1.9230769230769232E-2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393">
        <v>4607091387230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393">
        <v>4607091387292</v>
      </c>
      <c r="E330" s="39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5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393">
        <v>4607091387285</v>
      </c>
      <c r="E331" s="39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429"/>
      <c r="B332" s="403"/>
      <c r="C332" s="403"/>
      <c r="D332" s="403"/>
      <c r="E332" s="403"/>
      <c r="F332" s="403"/>
      <c r="G332" s="403"/>
      <c r="H332" s="403"/>
      <c r="I332" s="403"/>
      <c r="J332" s="403"/>
      <c r="K332" s="403"/>
      <c r="L332" s="403"/>
      <c r="M332" s="403"/>
      <c r="N332" s="403"/>
      <c r="O332" s="430"/>
      <c r="P332" s="408" t="s">
        <v>69</v>
      </c>
      <c r="Q332" s="409"/>
      <c r="R332" s="409"/>
      <c r="S332" s="409"/>
      <c r="T332" s="409"/>
      <c r="U332" s="409"/>
      <c r="V332" s="410"/>
      <c r="W332" s="37" t="s">
        <v>70</v>
      </c>
      <c r="X332" s="385">
        <f>IFERROR(X328/H328,"0")+IFERROR(X329/H329,"0")+IFERROR(X330/H330,"0")+IFERROR(X331/H331,"0")</f>
        <v>2.6190476190476191</v>
      </c>
      <c r="Y332" s="385">
        <f>IFERROR(Y328/H328,"0")+IFERROR(Y329/H329,"0")+IFERROR(Y330/H330,"0")+IFERROR(Y331/H331,"0")</f>
        <v>3</v>
      </c>
      <c r="Z332" s="385">
        <f>IFERROR(IF(Z328="",0,Z328),"0")+IFERROR(IF(Z329="",0,Z329),"0")+IFERROR(IF(Z330="",0,Z330),"0")+IFERROR(IF(Z331="",0,Z331),"0")</f>
        <v>2.2589999999999999E-2</v>
      </c>
      <c r="AA332" s="386"/>
      <c r="AB332" s="386"/>
      <c r="AC332" s="386"/>
    </row>
    <row r="333" spans="1:68" x14ac:dyDescent="0.2">
      <c r="A333" s="403"/>
      <c r="B333" s="403"/>
      <c r="C333" s="403"/>
      <c r="D333" s="403"/>
      <c r="E333" s="403"/>
      <c r="F333" s="403"/>
      <c r="G333" s="403"/>
      <c r="H333" s="403"/>
      <c r="I333" s="403"/>
      <c r="J333" s="403"/>
      <c r="K333" s="403"/>
      <c r="L333" s="403"/>
      <c r="M333" s="403"/>
      <c r="N333" s="403"/>
      <c r="O333" s="430"/>
      <c r="P333" s="408" t="s">
        <v>69</v>
      </c>
      <c r="Q333" s="409"/>
      <c r="R333" s="409"/>
      <c r="S333" s="409"/>
      <c r="T333" s="409"/>
      <c r="U333" s="409"/>
      <c r="V333" s="410"/>
      <c r="W333" s="37" t="s">
        <v>68</v>
      </c>
      <c r="X333" s="385">
        <f>IFERROR(SUM(X328:X331),"0")</f>
        <v>11</v>
      </c>
      <c r="Y333" s="385">
        <f>IFERROR(SUM(Y328:Y331),"0")</f>
        <v>12.600000000000001</v>
      </c>
      <c r="Z333" s="37"/>
      <c r="AA333" s="386"/>
      <c r="AB333" s="386"/>
      <c r="AC333" s="386"/>
    </row>
    <row r="334" spans="1:68" ht="14.25" hidden="1" customHeight="1" x14ac:dyDescent="0.25">
      <c r="A334" s="402" t="s">
        <v>71</v>
      </c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3"/>
      <c r="P334" s="403"/>
      <c r="Q334" s="403"/>
      <c r="R334" s="403"/>
      <c r="S334" s="403"/>
      <c r="T334" s="403"/>
      <c r="U334" s="403"/>
      <c r="V334" s="403"/>
      <c r="W334" s="403"/>
      <c r="X334" s="403"/>
      <c r="Y334" s="403"/>
      <c r="Z334" s="403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393">
        <v>4607091387766</v>
      </c>
      <c r="E335" s="39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5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1"/>
      <c r="R335" s="391"/>
      <c r="S335" s="391"/>
      <c r="T335" s="392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393">
        <v>4607091387957</v>
      </c>
      <c r="E336" s="39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393">
        <v>4607091387964</v>
      </c>
      <c r="E337" s="39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393">
        <v>4680115884588</v>
      </c>
      <c r="E338" s="39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3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1"/>
      <c r="R338" s="391"/>
      <c r="S338" s="391"/>
      <c r="T338" s="392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393">
        <v>4607091387537</v>
      </c>
      <c r="E339" s="39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393">
        <v>4607091387513</v>
      </c>
      <c r="E340" s="39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429"/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30"/>
      <c r="P341" s="408" t="s">
        <v>69</v>
      </c>
      <c r="Q341" s="409"/>
      <c r="R341" s="409"/>
      <c r="S341" s="409"/>
      <c r="T341" s="409"/>
      <c r="U341" s="409"/>
      <c r="V341" s="410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403"/>
      <c r="B342" s="403"/>
      <c r="C342" s="403"/>
      <c r="D342" s="403"/>
      <c r="E342" s="403"/>
      <c r="F342" s="403"/>
      <c r="G342" s="403"/>
      <c r="H342" s="403"/>
      <c r="I342" s="403"/>
      <c r="J342" s="403"/>
      <c r="K342" s="403"/>
      <c r="L342" s="403"/>
      <c r="M342" s="403"/>
      <c r="N342" s="403"/>
      <c r="O342" s="430"/>
      <c r="P342" s="408" t="s">
        <v>69</v>
      </c>
      <c r="Q342" s="409"/>
      <c r="R342" s="409"/>
      <c r="S342" s="409"/>
      <c r="T342" s="409"/>
      <c r="U342" s="409"/>
      <c r="V342" s="410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402" t="s">
        <v>170</v>
      </c>
      <c r="B343" s="403"/>
      <c r="C343" s="403"/>
      <c r="D343" s="403"/>
      <c r="E343" s="403"/>
      <c r="F343" s="403"/>
      <c r="G343" s="403"/>
      <c r="H343" s="403"/>
      <c r="I343" s="403"/>
      <c r="J343" s="403"/>
      <c r="K343" s="403"/>
      <c r="L343" s="403"/>
      <c r="M343" s="403"/>
      <c r="N343" s="403"/>
      <c r="O343" s="403"/>
      <c r="P343" s="403"/>
      <c r="Q343" s="403"/>
      <c r="R343" s="403"/>
      <c r="S343" s="403"/>
      <c r="T343" s="403"/>
      <c r="U343" s="403"/>
      <c r="V343" s="403"/>
      <c r="W343" s="403"/>
      <c r="X343" s="403"/>
      <c r="Y343" s="403"/>
      <c r="Z343" s="403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393">
        <v>4607091380880</v>
      </c>
      <c r="E344" s="39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4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1"/>
      <c r="R344" s="391"/>
      <c r="S344" s="391"/>
      <c r="T344" s="392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3">
        <v>4607091384482</v>
      </c>
      <c r="E345" s="39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5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3">
        <v>304</v>
      </c>
      <c r="Y345" s="384">
        <f>IFERROR(IF(X345="",0,CEILING((X345/$H345),1)*$H345),"")</f>
        <v>304.2</v>
      </c>
      <c r="Z345" s="36">
        <f>IFERROR(IF(Y345=0,"",ROUNDUP(Y345/H345,0)*0.02175),"")</f>
        <v>0.84824999999999995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325.98153846153855</v>
      </c>
      <c r="BN345" s="64">
        <f>IFERROR(Y345*I345/H345,"0")</f>
        <v>326.19600000000003</v>
      </c>
      <c r="BO345" s="64">
        <f>IFERROR(1/J345*(X345/H345),"0")</f>
        <v>0.69597069597069605</v>
      </c>
      <c r="BP345" s="64">
        <f>IFERROR(1/J345*(Y345/H345),"0")</f>
        <v>0.6964285714285714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393">
        <v>4607091380897</v>
      </c>
      <c r="E346" s="39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29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30"/>
      <c r="P347" s="408" t="s">
        <v>69</v>
      </c>
      <c r="Q347" s="409"/>
      <c r="R347" s="409"/>
      <c r="S347" s="409"/>
      <c r="T347" s="409"/>
      <c r="U347" s="409"/>
      <c r="V347" s="410"/>
      <c r="W347" s="37" t="s">
        <v>70</v>
      </c>
      <c r="X347" s="385">
        <f>IFERROR(X344/H344,"0")+IFERROR(X345/H345,"0")+IFERROR(X346/H346,"0")</f>
        <v>38.974358974358978</v>
      </c>
      <c r="Y347" s="385">
        <f>IFERROR(Y344/H344,"0")+IFERROR(Y345/H345,"0")+IFERROR(Y346/H346,"0")</f>
        <v>39</v>
      </c>
      <c r="Z347" s="385">
        <f>IFERROR(IF(Z344="",0,Z344),"0")+IFERROR(IF(Z345="",0,Z345),"0")+IFERROR(IF(Z346="",0,Z346),"0")</f>
        <v>0.84824999999999995</v>
      </c>
      <c r="AA347" s="386"/>
      <c r="AB347" s="386"/>
      <c r="AC347" s="386"/>
    </row>
    <row r="348" spans="1:68" x14ac:dyDescent="0.2">
      <c r="A348" s="403"/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30"/>
      <c r="P348" s="408" t="s">
        <v>69</v>
      </c>
      <c r="Q348" s="409"/>
      <c r="R348" s="409"/>
      <c r="S348" s="409"/>
      <c r="T348" s="409"/>
      <c r="U348" s="409"/>
      <c r="V348" s="410"/>
      <c r="W348" s="37" t="s">
        <v>68</v>
      </c>
      <c r="X348" s="385">
        <f>IFERROR(SUM(X344:X346),"0")</f>
        <v>304</v>
      </c>
      <c r="Y348" s="385">
        <f>IFERROR(SUM(Y344:Y346),"0")</f>
        <v>304.2</v>
      </c>
      <c r="Z348" s="37"/>
      <c r="AA348" s="386"/>
      <c r="AB348" s="386"/>
      <c r="AC348" s="386"/>
    </row>
    <row r="349" spans="1:68" ht="14.25" hidden="1" customHeight="1" x14ac:dyDescent="0.25">
      <c r="A349" s="402" t="s">
        <v>95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03"/>
      <c r="Z349" s="403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393">
        <v>4607091388374</v>
      </c>
      <c r="E350" s="39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692" t="s">
        <v>457</v>
      </c>
      <c r="Q350" s="391"/>
      <c r="R350" s="391"/>
      <c r="S350" s="391"/>
      <c r="T350" s="392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393">
        <v>4607091388381</v>
      </c>
      <c r="E351" s="39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668" t="s">
        <v>460</v>
      </c>
      <c r="Q351" s="391"/>
      <c r="R351" s="391"/>
      <c r="S351" s="391"/>
      <c r="T351" s="392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3">
        <v>4607091383102</v>
      </c>
      <c r="E352" s="39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3">
        <v>4607091388404</v>
      </c>
      <c r="E353" s="39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1"/>
      <c r="R353" s="391"/>
      <c r="S353" s="391"/>
      <c r="T353" s="392"/>
      <c r="U353" s="34"/>
      <c r="V353" s="34"/>
      <c r="W353" s="35" t="s">
        <v>68</v>
      </c>
      <c r="X353" s="383">
        <v>20</v>
      </c>
      <c r="Y353" s="384">
        <f>IFERROR(IF(X353="",0,CEILING((X353/$H353),1)*$H353),"")</f>
        <v>20.399999999999999</v>
      </c>
      <c r="Z353" s="36">
        <f>IFERROR(IF(Y353=0,"",ROUNDUP(Y353/H353,0)*0.00753),"")</f>
        <v>6.0240000000000002E-2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22.745098039215687</v>
      </c>
      <c r="BN353" s="64">
        <f>IFERROR(Y353*I353/H353,"0")</f>
        <v>23.2</v>
      </c>
      <c r="BO353" s="64">
        <f>IFERROR(1/J353*(X353/H353),"0")</f>
        <v>5.0276520864756161E-2</v>
      </c>
      <c r="BP353" s="64">
        <f>IFERROR(1/J353*(Y353/H353),"0")</f>
        <v>5.128205128205128E-2</v>
      </c>
    </row>
    <row r="354" spans="1:68" x14ac:dyDescent="0.2">
      <c r="A354" s="429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30"/>
      <c r="P354" s="408" t="s">
        <v>69</v>
      </c>
      <c r="Q354" s="409"/>
      <c r="R354" s="409"/>
      <c r="S354" s="409"/>
      <c r="T354" s="409"/>
      <c r="U354" s="409"/>
      <c r="V354" s="410"/>
      <c r="W354" s="37" t="s">
        <v>70</v>
      </c>
      <c r="X354" s="385">
        <f>IFERROR(X350/H350,"0")+IFERROR(X351/H351,"0")+IFERROR(X352/H352,"0")+IFERROR(X353/H353,"0")</f>
        <v>8.6274509803921582</v>
      </c>
      <c r="Y354" s="385">
        <f>IFERROR(Y350/H350,"0")+IFERROR(Y351/H351,"0")+IFERROR(Y352/H352,"0")+IFERROR(Y353/H353,"0")</f>
        <v>9</v>
      </c>
      <c r="Z354" s="385">
        <f>IFERROR(IF(Z350="",0,Z350),"0")+IFERROR(IF(Z351="",0,Z351),"0")+IFERROR(IF(Z352="",0,Z352),"0")+IFERROR(IF(Z353="",0,Z353),"0")</f>
        <v>6.7769999999999997E-2</v>
      </c>
      <c r="AA354" s="386"/>
      <c r="AB354" s="386"/>
      <c r="AC354" s="386"/>
    </row>
    <row r="355" spans="1:68" x14ac:dyDescent="0.2">
      <c r="A355" s="403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30"/>
      <c r="P355" s="408" t="s">
        <v>69</v>
      </c>
      <c r="Q355" s="409"/>
      <c r="R355" s="409"/>
      <c r="S355" s="409"/>
      <c r="T355" s="409"/>
      <c r="U355" s="409"/>
      <c r="V355" s="410"/>
      <c r="W355" s="37" t="s">
        <v>68</v>
      </c>
      <c r="X355" s="385">
        <f>IFERROR(SUM(X350:X353),"0")</f>
        <v>22</v>
      </c>
      <c r="Y355" s="385">
        <f>IFERROR(SUM(Y350:Y353),"0")</f>
        <v>22.95</v>
      </c>
      <c r="Z355" s="37"/>
      <c r="AA355" s="386"/>
      <c r="AB355" s="386"/>
      <c r="AC355" s="386"/>
    </row>
    <row r="356" spans="1:68" ht="14.25" hidden="1" customHeight="1" x14ac:dyDescent="0.25">
      <c r="A356" s="402" t="s">
        <v>465</v>
      </c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3"/>
      <c r="P356" s="403"/>
      <c r="Q356" s="403"/>
      <c r="R356" s="403"/>
      <c r="S356" s="403"/>
      <c r="T356" s="403"/>
      <c r="U356" s="403"/>
      <c r="V356" s="403"/>
      <c r="W356" s="403"/>
      <c r="X356" s="403"/>
      <c r="Y356" s="403"/>
      <c r="Z356" s="403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393">
        <v>4680115881808</v>
      </c>
      <c r="E357" s="39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1"/>
      <c r="R357" s="391"/>
      <c r="S357" s="391"/>
      <c r="T357" s="392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393">
        <v>4680115881822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6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393">
        <v>4680115880016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1"/>
      <c r="R359" s="391"/>
      <c r="S359" s="391"/>
      <c r="T359" s="392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429"/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30"/>
      <c r="P360" s="408" t="s">
        <v>69</v>
      </c>
      <c r="Q360" s="409"/>
      <c r="R360" s="409"/>
      <c r="S360" s="409"/>
      <c r="T360" s="409"/>
      <c r="U360" s="409"/>
      <c r="V360" s="410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403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30"/>
      <c r="P361" s="408" t="s">
        <v>69</v>
      </c>
      <c r="Q361" s="409"/>
      <c r="R361" s="409"/>
      <c r="S361" s="409"/>
      <c r="T361" s="409"/>
      <c r="U361" s="409"/>
      <c r="V361" s="410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24" t="s">
        <v>474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403"/>
      <c r="AA362" s="378"/>
      <c r="AB362" s="378"/>
      <c r="AC362" s="378"/>
    </row>
    <row r="363" spans="1:68" ht="14.25" hidden="1" customHeight="1" x14ac:dyDescent="0.25">
      <c r="A363" s="402" t="s">
        <v>63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393">
        <v>4607091383836</v>
      </c>
      <c r="E364" s="39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4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1"/>
      <c r="R364" s="391"/>
      <c r="S364" s="391"/>
      <c r="T364" s="392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429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3"/>
      <c r="O365" s="430"/>
      <c r="P365" s="408" t="s">
        <v>69</v>
      </c>
      <c r="Q365" s="409"/>
      <c r="R365" s="409"/>
      <c r="S365" s="409"/>
      <c r="T365" s="409"/>
      <c r="U365" s="409"/>
      <c r="V365" s="410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30"/>
      <c r="P366" s="408" t="s">
        <v>69</v>
      </c>
      <c r="Q366" s="409"/>
      <c r="R366" s="409"/>
      <c r="S366" s="409"/>
      <c r="T366" s="409"/>
      <c r="U366" s="409"/>
      <c r="V366" s="410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402" t="s">
        <v>71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403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393">
        <v>4607091387919</v>
      </c>
      <c r="E368" s="39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1"/>
      <c r="R368" s="391"/>
      <c r="S368" s="391"/>
      <c r="T368" s="392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393">
        <v>4680115883604</v>
      </c>
      <c r="E369" s="39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4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1"/>
      <c r="R369" s="391"/>
      <c r="S369" s="391"/>
      <c r="T369" s="392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393">
        <v>4680115883567</v>
      </c>
      <c r="E370" s="39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4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429"/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30"/>
      <c r="P371" s="408" t="s">
        <v>69</v>
      </c>
      <c r="Q371" s="409"/>
      <c r="R371" s="409"/>
      <c r="S371" s="409"/>
      <c r="T371" s="409"/>
      <c r="U371" s="409"/>
      <c r="V371" s="410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30"/>
      <c r="P372" s="408" t="s">
        <v>69</v>
      </c>
      <c r="Q372" s="409"/>
      <c r="R372" s="409"/>
      <c r="S372" s="409"/>
      <c r="T372" s="409"/>
      <c r="U372" s="409"/>
      <c r="V372" s="410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18" t="s">
        <v>483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  <c r="AA373" s="48"/>
      <c r="AB373" s="48"/>
      <c r="AC373" s="48"/>
    </row>
    <row r="374" spans="1:68" ht="16.5" hidden="1" customHeight="1" x14ac:dyDescent="0.25">
      <c r="A374" s="424" t="s">
        <v>484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403"/>
      <c r="AA374" s="378"/>
      <c r="AB374" s="378"/>
      <c r="AC374" s="378"/>
    </row>
    <row r="375" spans="1:68" ht="14.25" hidden="1" customHeight="1" x14ac:dyDescent="0.25">
      <c r="A375" s="402" t="s">
        <v>109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403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393">
        <v>4680115884847</v>
      </c>
      <c r="E376" s="39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1"/>
      <c r="R376" s="391"/>
      <c r="S376" s="391"/>
      <c r="T376" s="392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58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68</v>
      </c>
      <c r="X377" s="383">
        <v>1189</v>
      </c>
      <c r="Y377" s="384">
        <f t="shared" si="67"/>
        <v>1200</v>
      </c>
      <c r="Z377" s="36">
        <f>IFERROR(IF(Y377=0,"",ROUNDUP(Y377/H377,0)*0.02175),"")</f>
        <v>1.7399999999999998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1227.048</v>
      </c>
      <c r="BN377" s="64">
        <f t="shared" si="69"/>
        <v>1238.4000000000001</v>
      </c>
      <c r="BO377" s="64">
        <f t="shared" si="70"/>
        <v>1.6513888888888888</v>
      </c>
      <c r="BP377" s="64">
        <f t="shared" si="71"/>
        <v>1.6666666666666665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393">
        <v>4680115884854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69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393">
        <v>4680115884830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3">
        <v>278</v>
      </c>
      <c r="Y381" s="384">
        <f t="shared" si="67"/>
        <v>285</v>
      </c>
      <c r="Z381" s="36">
        <f>IFERROR(IF(Y381=0,"",ROUNDUP(Y381/H381,0)*0.02175),"")</f>
        <v>0.41324999999999995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286.89600000000002</v>
      </c>
      <c r="BN381" s="64">
        <f t="shared" si="69"/>
        <v>294.12</v>
      </c>
      <c r="BO381" s="64">
        <f t="shared" si="70"/>
        <v>0.38611111111111113</v>
      </c>
      <c r="BP381" s="64">
        <f t="shared" si="71"/>
        <v>0.39583333333333331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393">
        <v>4680115882638</v>
      </c>
      <c r="E382" s="39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7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1"/>
      <c r="R382" s="391"/>
      <c r="S382" s="391"/>
      <c r="T382" s="392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393">
        <v>4680115884922</v>
      </c>
      <c r="E383" s="39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4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393">
        <v>4680115884861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429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3"/>
      <c r="O385" s="430"/>
      <c r="P385" s="408" t="s">
        <v>69</v>
      </c>
      <c r="Q385" s="409"/>
      <c r="R385" s="409"/>
      <c r="S385" s="409"/>
      <c r="T385" s="409"/>
      <c r="U385" s="409"/>
      <c r="V385" s="410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97.8</v>
      </c>
      <c r="Y385" s="385">
        <f>IFERROR(Y376/H376,"0")+IFERROR(Y377/H377,"0")+IFERROR(Y378/H378,"0")+IFERROR(Y379/H379,"0")+IFERROR(Y380/H380,"0")+IFERROR(Y381/H381,"0")+IFERROR(Y382/H382,"0")+IFERROR(Y383/H383,"0")+IFERROR(Y384/H384,"0")</f>
        <v>99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2.1532499999999999</v>
      </c>
      <c r="AA385" s="386"/>
      <c r="AB385" s="386"/>
      <c r="AC385" s="386"/>
    </row>
    <row r="386" spans="1:68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3"/>
      <c r="O386" s="430"/>
      <c r="P386" s="408" t="s">
        <v>69</v>
      </c>
      <c r="Q386" s="409"/>
      <c r="R386" s="409"/>
      <c r="S386" s="409"/>
      <c r="T386" s="409"/>
      <c r="U386" s="409"/>
      <c r="V386" s="410"/>
      <c r="W386" s="37" t="s">
        <v>68</v>
      </c>
      <c r="X386" s="385">
        <f>IFERROR(SUM(X376:X384),"0")</f>
        <v>1467</v>
      </c>
      <c r="Y386" s="385">
        <f>IFERROR(SUM(Y376:Y384),"0")</f>
        <v>1485</v>
      </c>
      <c r="Z386" s="37"/>
      <c r="AA386" s="386"/>
      <c r="AB386" s="386"/>
      <c r="AC386" s="386"/>
    </row>
    <row r="387" spans="1:68" ht="14.25" hidden="1" customHeight="1" x14ac:dyDescent="0.25">
      <c r="A387" s="402" t="s">
        <v>149</v>
      </c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3"/>
      <c r="P387" s="403"/>
      <c r="Q387" s="403"/>
      <c r="R387" s="403"/>
      <c r="S387" s="403"/>
      <c r="T387" s="403"/>
      <c r="U387" s="403"/>
      <c r="V387" s="403"/>
      <c r="W387" s="403"/>
      <c r="X387" s="403"/>
      <c r="Y387" s="403"/>
      <c r="Z387" s="403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3">
        <v>4607091383980</v>
      </c>
      <c r="E388" s="39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1"/>
      <c r="R388" s="391"/>
      <c r="S388" s="391"/>
      <c r="T388" s="392"/>
      <c r="U388" s="34"/>
      <c r="V388" s="34"/>
      <c r="W388" s="35" t="s">
        <v>68</v>
      </c>
      <c r="X388" s="383">
        <v>56</v>
      </c>
      <c r="Y388" s="384">
        <f>IFERROR(IF(X388="",0,CEILING((X388/$H388),1)*$H388),"")</f>
        <v>60</v>
      </c>
      <c r="Z388" s="36">
        <f>IFERROR(IF(Y388=0,"",ROUNDUP(Y388/H388,0)*0.02175),"")</f>
        <v>8.6999999999999994E-2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57.792000000000002</v>
      </c>
      <c r="BN388" s="64">
        <f>IFERROR(Y388*I388/H388,"0")</f>
        <v>61.92</v>
      </c>
      <c r="BO388" s="64">
        <f>IFERROR(1/J388*(X388/H388),"0")</f>
        <v>7.7777777777777779E-2</v>
      </c>
      <c r="BP388" s="64">
        <f>IFERROR(1/J388*(Y388/H388),"0")</f>
        <v>8.3333333333333329E-2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393">
        <v>4607091384178</v>
      </c>
      <c r="E389" s="39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429"/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30"/>
      <c r="P390" s="408" t="s">
        <v>69</v>
      </c>
      <c r="Q390" s="409"/>
      <c r="R390" s="409"/>
      <c r="S390" s="409"/>
      <c r="T390" s="409"/>
      <c r="U390" s="409"/>
      <c r="V390" s="410"/>
      <c r="W390" s="37" t="s">
        <v>70</v>
      </c>
      <c r="X390" s="385">
        <f>IFERROR(X388/H388,"0")+IFERROR(X389/H389,"0")</f>
        <v>3.7333333333333334</v>
      </c>
      <c r="Y390" s="385">
        <f>IFERROR(Y388/H388,"0")+IFERROR(Y389/H389,"0")</f>
        <v>4</v>
      </c>
      <c r="Z390" s="385">
        <f>IFERROR(IF(Z388="",0,Z388),"0")+IFERROR(IF(Z389="",0,Z389),"0")</f>
        <v>8.6999999999999994E-2</v>
      </c>
      <c r="AA390" s="386"/>
      <c r="AB390" s="386"/>
      <c r="AC390" s="386"/>
    </row>
    <row r="391" spans="1:68" x14ac:dyDescent="0.2">
      <c r="A391" s="403"/>
      <c r="B391" s="403"/>
      <c r="C391" s="403"/>
      <c r="D391" s="403"/>
      <c r="E391" s="403"/>
      <c r="F391" s="403"/>
      <c r="G391" s="403"/>
      <c r="H391" s="403"/>
      <c r="I391" s="403"/>
      <c r="J391" s="403"/>
      <c r="K391" s="403"/>
      <c r="L391" s="403"/>
      <c r="M391" s="403"/>
      <c r="N391" s="403"/>
      <c r="O391" s="430"/>
      <c r="P391" s="408" t="s">
        <v>69</v>
      </c>
      <c r="Q391" s="409"/>
      <c r="R391" s="409"/>
      <c r="S391" s="409"/>
      <c r="T391" s="409"/>
      <c r="U391" s="409"/>
      <c r="V391" s="410"/>
      <c r="W391" s="37" t="s">
        <v>68</v>
      </c>
      <c r="X391" s="385">
        <f>IFERROR(SUM(X388:X389),"0")</f>
        <v>56</v>
      </c>
      <c r="Y391" s="385">
        <f>IFERROR(SUM(Y388:Y389),"0")</f>
        <v>60</v>
      </c>
      <c r="Z391" s="37"/>
      <c r="AA391" s="386"/>
      <c r="AB391" s="386"/>
      <c r="AC391" s="386"/>
    </row>
    <row r="392" spans="1:68" ht="14.25" hidden="1" customHeight="1" x14ac:dyDescent="0.25">
      <c r="A392" s="402" t="s">
        <v>71</v>
      </c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3"/>
      <c r="O392" s="403"/>
      <c r="P392" s="403"/>
      <c r="Q392" s="403"/>
      <c r="R392" s="403"/>
      <c r="S392" s="403"/>
      <c r="T392" s="403"/>
      <c r="U392" s="403"/>
      <c r="V392" s="403"/>
      <c r="W392" s="403"/>
      <c r="X392" s="403"/>
      <c r="Y392" s="403"/>
      <c r="Z392" s="403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393">
        <v>4607091383928</v>
      </c>
      <c r="E393" s="39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5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393">
        <v>4607091384260</v>
      </c>
      <c r="E395" s="39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429"/>
      <c r="B396" s="403"/>
      <c r="C396" s="403"/>
      <c r="D396" s="403"/>
      <c r="E396" s="403"/>
      <c r="F396" s="403"/>
      <c r="G396" s="403"/>
      <c r="H396" s="403"/>
      <c r="I396" s="403"/>
      <c r="J396" s="403"/>
      <c r="K396" s="403"/>
      <c r="L396" s="403"/>
      <c r="M396" s="403"/>
      <c r="N396" s="403"/>
      <c r="O396" s="430"/>
      <c r="P396" s="408" t="s">
        <v>69</v>
      </c>
      <c r="Q396" s="409"/>
      <c r="R396" s="409"/>
      <c r="S396" s="409"/>
      <c r="T396" s="409"/>
      <c r="U396" s="409"/>
      <c r="V396" s="410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403"/>
      <c r="B397" s="403"/>
      <c r="C397" s="403"/>
      <c r="D397" s="403"/>
      <c r="E397" s="403"/>
      <c r="F397" s="403"/>
      <c r="G397" s="403"/>
      <c r="H397" s="403"/>
      <c r="I397" s="403"/>
      <c r="J397" s="403"/>
      <c r="K397" s="403"/>
      <c r="L397" s="403"/>
      <c r="M397" s="403"/>
      <c r="N397" s="403"/>
      <c r="O397" s="430"/>
      <c r="P397" s="408" t="s">
        <v>69</v>
      </c>
      <c r="Q397" s="409"/>
      <c r="R397" s="409"/>
      <c r="S397" s="409"/>
      <c r="T397" s="409"/>
      <c r="U397" s="409"/>
      <c r="V397" s="410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402" t="s">
        <v>170</v>
      </c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  <c r="T398" s="403"/>
      <c r="U398" s="403"/>
      <c r="V398" s="403"/>
      <c r="W398" s="403"/>
      <c r="X398" s="403"/>
      <c r="Y398" s="403"/>
      <c r="Z398" s="403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393">
        <v>4607091384673</v>
      </c>
      <c r="E399" s="39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1"/>
      <c r="R399" s="391"/>
      <c r="S399" s="391"/>
      <c r="T399" s="392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7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429"/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30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403"/>
      <c r="B402" s="403"/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30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24" t="s">
        <v>512</v>
      </c>
      <c r="B403" s="403"/>
      <c r="C403" s="403"/>
      <c r="D403" s="403"/>
      <c r="E403" s="403"/>
      <c r="F403" s="403"/>
      <c r="G403" s="403"/>
      <c r="H403" s="403"/>
      <c r="I403" s="403"/>
      <c r="J403" s="403"/>
      <c r="K403" s="403"/>
      <c r="L403" s="403"/>
      <c r="M403" s="403"/>
      <c r="N403" s="403"/>
      <c r="O403" s="403"/>
      <c r="P403" s="403"/>
      <c r="Q403" s="403"/>
      <c r="R403" s="403"/>
      <c r="S403" s="403"/>
      <c r="T403" s="403"/>
      <c r="U403" s="403"/>
      <c r="V403" s="403"/>
      <c r="W403" s="403"/>
      <c r="X403" s="403"/>
      <c r="Y403" s="403"/>
      <c r="Z403" s="403"/>
      <c r="AA403" s="378"/>
      <c r="AB403" s="378"/>
      <c r="AC403" s="378"/>
    </row>
    <row r="404" spans="1:68" ht="14.25" hidden="1" customHeight="1" x14ac:dyDescent="0.25">
      <c r="A404" s="402" t="s">
        <v>109</v>
      </c>
      <c r="B404" s="403"/>
      <c r="C404" s="403"/>
      <c r="D404" s="403"/>
      <c r="E404" s="403"/>
      <c r="F404" s="403"/>
      <c r="G404" s="403"/>
      <c r="H404" s="403"/>
      <c r="I404" s="403"/>
      <c r="J404" s="403"/>
      <c r="K404" s="403"/>
      <c r="L404" s="403"/>
      <c r="M404" s="403"/>
      <c r="N404" s="403"/>
      <c r="O404" s="403"/>
      <c r="P404" s="403"/>
      <c r="Q404" s="403"/>
      <c r="R404" s="403"/>
      <c r="S404" s="403"/>
      <c r="T404" s="403"/>
      <c r="U404" s="403"/>
      <c r="V404" s="403"/>
      <c r="W404" s="403"/>
      <c r="X404" s="403"/>
      <c r="Y404" s="403"/>
      <c r="Z404" s="403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393">
        <v>4680115881907</v>
      </c>
      <c r="E405" s="39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707" t="s">
        <v>515</v>
      </c>
      <c r="Q405" s="391"/>
      <c r="R405" s="391"/>
      <c r="S405" s="391"/>
      <c r="T405" s="392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393">
        <v>4680115884892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1"/>
      <c r="R406" s="391"/>
      <c r="S406" s="391"/>
      <c r="T406" s="392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393">
        <v>4680115884885</v>
      </c>
      <c r="E407" s="39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1"/>
      <c r="R407" s="391"/>
      <c r="S407" s="391"/>
      <c r="T407" s="392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393">
        <v>4680115884908</v>
      </c>
      <c r="E408" s="39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4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429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30"/>
      <c r="P409" s="408" t="s">
        <v>69</v>
      </c>
      <c r="Q409" s="409"/>
      <c r="R409" s="409"/>
      <c r="S409" s="409"/>
      <c r="T409" s="409"/>
      <c r="U409" s="409"/>
      <c r="V409" s="410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30"/>
      <c r="P410" s="408" t="s">
        <v>69</v>
      </c>
      <c r="Q410" s="409"/>
      <c r="R410" s="409"/>
      <c r="S410" s="409"/>
      <c r="T410" s="409"/>
      <c r="U410" s="409"/>
      <c r="V410" s="410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402" t="s">
        <v>63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403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393">
        <v>4607091384802</v>
      </c>
      <c r="E412" s="39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4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1"/>
      <c r="R412" s="391"/>
      <c r="S412" s="391"/>
      <c r="T412" s="392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393">
        <v>4607091384826</v>
      </c>
      <c r="E413" s="39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75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429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3"/>
      <c r="O414" s="430"/>
      <c r="P414" s="408" t="s">
        <v>69</v>
      </c>
      <c r="Q414" s="409"/>
      <c r="R414" s="409"/>
      <c r="S414" s="409"/>
      <c r="T414" s="409"/>
      <c r="U414" s="409"/>
      <c r="V414" s="410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30"/>
      <c r="P415" s="408" t="s">
        <v>69</v>
      </c>
      <c r="Q415" s="409"/>
      <c r="R415" s="409"/>
      <c r="S415" s="409"/>
      <c r="T415" s="409"/>
      <c r="U415" s="409"/>
      <c r="V415" s="410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402" t="s">
        <v>71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403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3">
        <v>4607091384246</v>
      </c>
      <c r="E417" s="39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3">
        <v>3643</v>
      </c>
      <c r="Y417" s="384">
        <f>IFERROR(IF(X417="",0,CEILING((X417/$H417),1)*$H417),"")</f>
        <v>3650.4</v>
      </c>
      <c r="Z417" s="36">
        <f>IFERROR(IF(Y417=0,"",ROUNDUP(Y417/H417,0)*0.02175),"")</f>
        <v>10.178999999999998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3906.4169230769235</v>
      </c>
      <c r="BN417" s="64">
        <f>IFERROR(Y417*I417/H417,"0")</f>
        <v>3914.3520000000003</v>
      </c>
      <c r="BO417" s="64">
        <f>IFERROR(1/J417*(X417/H417),"0")</f>
        <v>8.3402014652014653</v>
      </c>
      <c r="BP417" s="64">
        <f>IFERROR(1/J417*(Y417/H417),"0")</f>
        <v>8.3571428571428559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393">
        <v>4680115881976</v>
      </c>
      <c r="E418" s="39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1"/>
      <c r="R418" s="391"/>
      <c r="S418" s="391"/>
      <c r="T418" s="392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393">
        <v>4607091384253</v>
      </c>
      <c r="E419" s="39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1"/>
      <c r="R419" s="391"/>
      <c r="S419" s="391"/>
      <c r="T419" s="392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1"/>
      <c r="R420" s="391"/>
      <c r="S420" s="391"/>
      <c r="T420" s="392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393">
        <v>4680115881969</v>
      </c>
      <c r="E421" s="39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1"/>
      <c r="R421" s="391"/>
      <c r="S421" s="391"/>
      <c r="T421" s="392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29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30"/>
      <c r="P422" s="408" t="s">
        <v>69</v>
      </c>
      <c r="Q422" s="409"/>
      <c r="R422" s="409"/>
      <c r="S422" s="409"/>
      <c r="T422" s="409"/>
      <c r="U422" s="409"/>
      <c r="V422" s="410"/>
      <c r="W422" s="37" t="s">
        <v>70</v>
      </c>
      <c r="X422" s="385">
        <f>IFERROR(X417/H417,"0")+IFERROR(X418/H418,"0")+IFERROR(X419/H419,"0")+IFERROR(X420/H420,"0")+IFERROR(X421/H421,"0")</f>
        <v>467.05128205128204</v>
      </c>
      <c r="Y422" s="385">
        <f>IFERROR(Y417/H417,"0")+IFERROR(Y418/H418,"0")+IFERROR(Y419/H419,"0")+IFERROR(Y420/H420,"0")+IFERROR(Y421/H421,"0")</f>
        <v>468</v>
      </c>
      <c r="Z422" s="385">
        <f>IFERROR(IF(Z417="",0,Z417),"0")+IFERROR(IF(Z418="",0,Z418),"0")+IFERROR(IF(Z419="",0,Z419),"0")+IFERROR(IF(Z420="",0,Z420),"0")+IFERROR(IF(Z421="",0,Z421),"0")</f>
        <v>10.178999999999998</v>
      </c>
      <c r="AA422" s="386"/>
      <c r="AB422" s="386"/>
      <c r="AC422" s="386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30"/>
      <c r="P423" s="408" t="s">
        <v>69</v>
      </c>
      <c r="Q423" s="409"/>
      <c r="R423" s="409"/>
      <c r="S423" s="409"/>
      <c r="T423" s="409"/>
      <c r="U423" s="409"/>
      <c r="V423" s="410"/>
      <c r="W423" s="37" t="s">
        <v>68</v>
      </c>
      <c r="X423" s="385">
        <f>IFERROR(SUM(X417:X421),"0")</f>
        <v>3643</v>
      </c>
      <c r="Y423" s="385">
        <f>IFERROR(SUM(Y417:Y421),"0")</f>
        <v>3650.4</v>
      </c>
      <c r="Z423" s="37"/>
      <c r="AA423" s="386"/>
      <c r="AB423" s="386"/>
      <c r="AC423" s="386"/>
    </row>
    <row r="424" spans="1:68" ht="14.25" hidden="1" customHeight="1" x14ac:dyDescent="0.25">
      <c r="A424" s="402" t="s">
        <v>170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393">
        <v>4607091389357</v>
      </c>
      <c r="E425" s="39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6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1"/>
      <c r="R425" s="391"/>
      <c r="S425" s="391"/>
      <c r="T425" s="392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29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30"/>
      <c r="P426" s="408" t="s">
        <v>69</v>
      </c>
      <c r="Q426" s="409"/>
      <c r="R426" s="409"/>
      <c r="S426" s="409"/>
      <c r="T426" s="409"/>
      <c r="U426" s="409"/>
      <c r="V426" s="410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403"/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30"/>
      <c r="P427" s="408" t="s">
        <v>69</v>
      </c>
      <c r="Q427" s="409"/>
      <c r="R427" s="409"/>
      <c r="S427" s="409"/>
      <c r="T427" s="409"/>
      <c r="U427" s="409"/>
      <c r="V427" s="410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18" t="s">
        <v>537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  <c r="AA428" s="48"/>
      <c r="AB428" s="48"/>
      <c r="AC428" s="48"/>
    </row>
    <row r="429" spans="1:68" ht="16.5" hidden="1" customHeight="1" x14ac:dyDescent="0.25">
      <c r="A429" s="424" t="s">
        <v>538</v>
      </c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3"/>
      <c r="P429" s="403"/>
      <c r="Q429" s="403"/>
      <c r="R429" s="403"/>
      <c r="S429" s="403"/>
      <c r="T429" s="403"/>
      <c r="U429" s="403"/>
      <c r="V429" s="403"/>
      <c r="W429" s="403"/>
      <c r="X429" s="403"/>
      <c r="Y429" s="403"/>
      <c r="Z429" s="403"/>
      <c r="AA429" s="378"/>
      <c r="AB429" s="378"/>
      <c r="AC429" s="378"/>
    </row>
    <row r="430" spans="1:68" ht="14.25" hidden="1" customHeight="1" x14ac:dyDescent="0.25">
      <c r="A430" s="402" t="s">
        <v>109</v>
      </c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3"/>
      <c r="P430" s="403"/>
      <c r="Q430" s="403"/>
      <c r="R430" s="403"/>
      <c r="S430" s="403"/>
      <c r="T430" s="403"/>
      <c r="U430" s="403"/>
      <c r="V430" s="403"/>
      <c r="W430" s="403"/>
      <c r="X430" s="403"/>
      <c r="Y430" s="403"/>
      <c r="Z430" s="403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393">
        <v>4607091389708</v>
      </c>
      <c r="E431" s="39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6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429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30"/>
      <c r="P432" s="408" t="s">
        <v>69</v>
      </c>
      <c r="Q432" s="409"/>
      <c r="R432" s="409"/>
      <c r="S432" s="409"/>
      <c r="T432" s="409"/>
      <c r="U432" s="409"/>
      <c r="V432" s="410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30"/>
      <c r="P433" s="408" t="s">
        <v>69</v>
      </c>
      <c r="Q433" s="409"/>
      <c r="R433" s="409"/>
      <c r="S433" s="409"/>
      <c r="T433" s="409"/>
      <c r="U433" s="409"/>
      <c r="V433" s="410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402" t="s">
        <v>63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393">
        <v>4607091389753</v>
      </c>
      <c r="E435" s="39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4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5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83">
        <v>5</v>
      </c>
      <c r="Y436" s="384">
        <f t="shared" si="72"/>
        <v>8.4</v>
      </c>
      <c r="Z436" s="36">
        <f>IFERROR(IF(Y436=0,"",ROUNDUP(Y436/H436,0)*0.00753),"")</f>
        <v>1.506E-2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5.2738095238095228</v>
      </c>
      <c r="BN436" s="64">
        <f t="shared" si="74"/>
        <v>8.86</v>
      </c>
      <c r="BO436" s="64">
        <f t="shared" si="75"/>
        <v>7.631257631257631E-3</v>
      </c>
      <c r="BP436" s="64">
        <f t="shared" si="76"/>
        <v>1.282051282051282E-2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393">
        <v>4607091389760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3">
        <v>4607091389746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3">
        <v>10</v>
      </c>
      <c r="Y438" s="384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10.547619047619046</v>
      </c>
      <c r="BN438" s="64">
        <f t="shared" si="74"/>
        <v>13.290000000000001</v>
      </c>
      <c r="BO438" s="64">
        <f t="shared" si="75"/>
        <v>1.5262515262515262E-2</v>
      </c>
      <c r="BP438" s="64">
        <f t="shared" si="76"/>
        <v>1.9230769230769232E-2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393">
        <v>4680115883147</v>
      </c>
      <c r="E440" s="39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1"/>
      <c r="R440" s="391"/>
      <c r="S440" s="391"/>
      <c r="T440" s="392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393">
        <v>4607091384338</v>
      </c>
      <c r="E442" s="39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7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393">
        <v>4680115883154</v>
      </c>
      <c r="E444" s="39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393">
        <v>4607091389524</v>
      </c>
      <c r="E446" s="39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5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51" t="s">
        <v>561</v>
      </c>
      <c r="Q447" s="391"/>
      <c r="R447" s="391"/>
      <c r="S447" s="391"/>
      <c r="T447" s="392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393">
        <v>4680115883161</v>
      </c>
      <c r="E448" s="39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29"/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30"/>
      <c r="P456" s="408" t="s">
        <v>69</v>
      </c>
      <c r="Q456" s="409"/>
      <c r="R456" s="409"/>
      <c r="S456" s="409"/>
      <c r="T456" s="409"/>
      <c r="U456" s="409"/>
      <c r="V456" s="410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3.5714285714285712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3.7650000000000003E-2</v>
      </c>
      <c r="AA456" s="386"/>
      <c r="AB456" s="386"/>
      <c r="AC456" s="386"/>
    </row>
    <row r="457" spans="1:68" x14ac:dyDescent="0.2">
      <c r="A457" s="403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30"/>
      <c r="P457" s="408" t="s">
        <v>69</v>
      </c>
      <c r="Q457" s="409"/>
      <c r="R457" s="409"/>
      <c r="S457" s="409"/>
      <c r="T457" s="409"/>
      <c r="U457" s="409"/>
      <c r="V457" s="410"/>
      <c r="W457" s="37" t="s">
        <v>68</v>
      </c>
      <c r="X457" s="385">
        <f>IFERROR(SUM(X435:X455),"0")</f>
        <v>15</v>
      </c>
      <c r="Y457" s="385">
        <f>IFERROR(SUM(Y435:Y455),"0")</f>
        <v>21</v>
      </c>
      <c r="Z457" s="37"/>
      <c r="AA457" s="386"/>
      <c r="AB457" s="386"/>
      <c r="AC457" s="386"/>
    </row>
    <row r="458" spans="1:68" ht="14.25" hidden="1" customHeight="1" x14ac:dyDescent="0.25">
      <c r="A458" s="402" t="s">
        <v>71</v>
      </c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3"/>
      <c r="P458" s="403"/>
      <c r="Q458" s="403"/>
      <c r="R458" s="403"/>
      <c r="S458" s="403"/>
      <c r="T458" s="403"/>
      <c r="U458" s="403"/>
      <c r="V458" s="403"/>
      <c r="W458" s="403"/>
      <c r="X458" s="403"/>
      <c r="Y458" s="403"/>
      <c r="Z458" s="403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5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29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30"/>
      <c r="P461" s="408" t="s">
        <v>69</v>
      </c>
      <c r="Q461" s="409"/>
      <c r="R461" s="409"/>
      <c r="S461" s="409"/>
      <c r="T461" s="409"/>
      <c r="U461" s="409"/>
      <c r="V461" s="410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30"/>
      <c r="P462" s="408" t="s">
        <v>69</v>
      </c>
      <c r="Q462" s="409"/>
      <c r="R462" s="409"/>
      <c r="S462" s="409"/>
      <c r="T462" s="409"/>
      <c r="U462" s="409"/>
      <c r="V462" s="410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2" t="s">
        <v>95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403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29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30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403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30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24" t="s">
        <v>583</v>
      </c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3"/>
      <c r="P467" s="403"/>
      <c r="Q467" s="403"/>
      <c r="R467" s="403"/>
      <c r="S467" s="403"/>
      <c r="T467" s="403"/>
      <c r="U467" s="403"/>
      <c r="V467" s="403"/>
      <c r="W467" s="403"/>
      <c r="X467" s="403"/>
      <c r="Y467" s="403"/>
      <c r="Z467" s="403"/>
      <c r="AA467" s="378"/>
      <c r="AB467" s="378"/>
      <c r="AC467" s="378"/>
    </row>
    <row r="468" spans="1:68" ht="14.25" hidden="1" customHeight="1" x14ac:dyDescent="0.25">
      <c r="A468" s="402" t="s">
        <v>149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403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29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03"/>
      <c r="O470" s="430"/>
      <c r="P470" s="408" t="s">
        <v>69</v>
      </c>
      <c r="Q470" s="409"/>
      <c r="R470" s="409"/>
      <c r="S470" s="409"/>
      <c r="T470" s="409"/>
      <c r="U470" s="409"/>
      <c r="V470" s="410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30"/>
      <c r="P471" s="408" t="s">
        <v>69</v>
      </c>
      <c r="Q471" s="409"/>
      <c r="R471" s="409"/>
      <c r="S471" s="409"/>
      <c r="T471" s="409"/>
      <c r="U471" s="409"/>
      <c r="V471" s="410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2" t="s">
        <v>63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403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7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393">
        <v>4607091389739</v>
      </c>
      <c r="E474" s="39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1"/>
      <c r="R474" s="391"/>
      <c r="S474" s="391"/>
      <c r="T474" s="392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393">
        <v>4607091389425</v>
      </c>
      <c r="E475" s="39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393">
        <v>4680115880771</v>
      </c>
      <c r="E476" s="39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393">
        <v>4607091389500</v>
      </c>
      <c r="E478" s="39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429"/>
      <c r="B479" s="403"/>
      <c r="C479" s="403"/>
      <c r="D479" s="403"/>
      <c r="E479" s="403"/>
      <c r="F479" s="403"/>
      <c r="G479" s="403"/>
      <c r="H479" s="403"/>
      <c r="I479" s="403"/>
      <c r="J479" s="403"/>
      <c r="K479" s="403"/>
      <c r="L479" s="403"/>
      <c r="M479" s="403"/>
      <c r="N479" s="403"/>
      <c r="O479" s="430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403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30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402" t="s">
        <v>104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03"/>
      <c r="Z481" s="403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393">
        <v>4680115884090</v>
      </c>
      <c r="E482" s="39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7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29"/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30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403"/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30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24" t="s">
        <v>598</v>
      </c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3"/>
      <c r="O485" s="403"/>
      <c r="P485" s="403"/>
      <c r="Q485" s="403"/>
      <c r="R485" s="403"/>
      <c r="S485" s="403"/>
      <c r="T485" s="403"/>
      <c r="U485" s="403"/>
      <c r="V485" s="403"/>
      <c r="W485" s="403"/>
      <c r="X485" s="403"/>
      <c r="Y485" s="403"/>
      <c r="Z485" s="403"/>
      <c r="AA485" s="378"/>
      <c r="AB485" s="378"/>
      <c r="AC485" s="378"/>
    </row>
    <row r="486" spans="1:68" ht="14.25" hidden="1" customHeight="1" x14ac:dyDescent="0.25">
      <c r="A486" s="402" t="s">
        <v>63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403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393">
        <v>4680115885189</v>
      </c>
      <c r="E487" s="39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5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1"/>
      <c r="R487" s="391"/>
      <c r="S487" s="391"/>
      <c r="T487" s="392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393">
        <v>4680115885172</v>
      </c>
      <c r="E488" s="39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5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1"/>
      <c r="R488" s="391"/>
      <c r="S488" s="391"/>
      <c r="T488" s="392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393">
        <v>4680115885110</v>
      </c>
      <c r="E489" s="39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6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429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30"/>
      <c r="P490" s="408" t="s">
        <v>69</v>
      </c>
      <c r="Q490" s="409"/>
      <c r="R490" s="409"/>
      <c r="S490" s="409"/>
      <c r="T490" s="409"/>
      <c r="U490" s="409"/>
      <c r="V490" s="410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30"/>
      <c r="P491" s="408" t="s">
        <v>69</v>
      </c>
      <c r="Q491" s="409"/>
      <c r="R491" s="409"/>
      <c r="S491" s="409"/>
      <c r="T491" s="409"/>
      <c r="U491" s="409"/>
      <c r="V491" s="410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24" t="s">
        <v>605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  <c r="AA492" s="378"/>
      <c r="AB492" s="378"/>
      <c r="AC492" s="378"/>
    </row>
    <row r="493" spans="1:68" ht="14.25" hidden="1" customHeight="1" x14ac:dyDescent="0.25">
      <c r="A493" s="402" t="s">
        <v>63</v>
      </c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3"/>
      <c r="P493" s="403"/>
      <c r="Q493" s="403"/>
      <c r="R493" s="403"/>
      <c r="S493" s="403"/>
      <c r="T493" s="403"/>
      <c r="U493" s="403"/>
      <c r="V493" s="403"/>
      <c r="W493" s="403"/>
      <c r="X493" s="403"/>
      <c r="Y493" s="403"/>
      <c r="Z493" s="403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393">
        <v>4680115885103</v>
      </c>
      <c r="E494" s="39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69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29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30"/>
      <c r="P495" s="408" t="s">
        <v>69</v>
      </c>
      <c r="Q495" s="409"/>
      <c r="R495" s="409"/>
      <c r="S495" s="409"/>
      <c r="T495" s="409"/>
      <c r="U495" s="409"/>
      <c r="V495" s="410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30"/>
      <c r="P496" s="408" t="s">
        <v>69</v>
      </c>
      <c r="Q496" s="409"/>
      <c r="R496" s="409"/>
      <c r="S496" s="409"/>
      <c r="T496" s="409"/>
      <c r="U496" s="409"/>
      <c r="V496" s="410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18" t="s">
        <v>608</v>
      </c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  <c r="AA497" s="48"/>
      <c r="AB497" s="48"/>
      <c r="AC497" s="48"/>
    </row>
    <row r="498" spans="1:68" ht="16.5" hidden="1" customHeight="1" x14ac:dyDescent="0.25">
      <c r="A498" s="424" t="s">
        <v>608</v>
      </c>
      <c r="B498" s="403"/>
      <c r="C498" s="403"/>
      <c r="D498" s="403"/>
      <c r="E498" s="403"/>
      <c r="F498" s="403"/>
      <c r="G498" s="403"/>
      <c r="H498" s="403"/>
      <c r="I498" s="403"/>
      <c r="J498" s="403"/>
      <c r="K498" s="403"/>
      <c r="L498" s="403"/>
      <c r="M498" s="403"/>
      <c r="N498" s="403"/>
      <c r="O498" s="403"/>
      <c r="P498" s="403"/>
      <c r="Q498" s="403"/>
      <c r="R498" s="403"/>
      <c r="S498" s="403"/>
      <c r="T498" s="403"/>
      <c r="U498" s="403"/>
      <c r="V498" s="403"/>
      <c r="W498" s="403"/>
      <c r="X498" s="403"/>
      <c r="Y498" s="403"/>
      <c r="Z498" s="403"/>
      <c r="AA498" s="378"/>
      <c r="AB498" s="378"/>
      <c r="AC498" s="378"/>
    </row>
    <row r="499" spans="1:68" ht="14.25" hidden="1" customHeight="1" x14ac:dyDescent="0.25">
      <c r="A499" s="402" t="s">
        <v>109</v>
      </c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3"/>
      <c r="P499" s="403"/>
      <c r="Q499" s="403"/>
      <c r="R499" s="403"/>
      <c r="S499" s="403"/>
      <c r="T499" s="403"/>
      <c r="U499" s="403"/>
      <c r="V499" s="403"/>
      <c r="W499" s="403"/>
      <c r="X499" s="403"/>
      <c r="Y499" s="403"/>
      <c r="Z499" s="403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393">
        <v>4607091389067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1"/>
      <c r="R500" s="391"/>
      <c r="S500" s="391"/>
      <c r="T500" s="392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393">
        <v>4680115885271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393">
        <v>4680115884502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3">
        <v>4607091389104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3">
        <v>1802</v>
      </c>
      <c r="Y503" s="384">
        <f t="shared" si="83"/>
        <v>1805.76</v>
      </c>
      <c r="Z503" s="36">
        <f t="shared" si="84"/>
        <v>4.0903200000000002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1924.863636363636</v>
      </c>
      <c r="BN503" s="64">
        <f t="shared" si="86"/>
        <v>1928.8799999999999</v>
      </c>
      <c r="BO503" s="64">
        <f t="shared" si="87"/>
        <v>3.281614219114219</v>
      </c>
      <c r="BP503" s="64">
        <f t="shared" si="88"/>
        <v>3.2884615384615388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393">
        <v>4680115884519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3">
        <v>4680115885226</v>
      </c>
      <c r="E505" s="39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4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3">
        <v>2109</v>
      </c>
      <c r="Y505" s="384">
        <f t="shared" si="83"/>
        <v>2112</v>
      </c>
      <c r="Z505" s="36">
        <f t="shared" si="84"/>
        <v>4.7839999999999998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2252.7954545454545</v>
      </c>
      <c r="BN505" s="64">
        <f t="shared" si="86"/>
        <v>2255.9999999999995</v>
      </c>
      <c r="BO505" s="64">
        <f t="shared" si="87"/>
        <v>3.8406905594405596</v>
      </c>
      <c r="BP505" s="64">
        <f t="shared" si="88"/>
        <v>3.8461538461538463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393">
        <v>4680115880603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5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393">
        <v>4607091389982</v>
      </c>
      <c r="E507" s="39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4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429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03"/>
      <c r="O508" s="430"/>
      <c r="P508" s="408" t="s">
        <v>69</v>
      </c>
      <c r="Q508" s="409"/>
      <c r="R508" s="409"/>
      <c r="S508" s="409"/>
      <c r="T508" s="409"/>
      <c r="U508" s="409"/>
      <c r="V508" s="410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740.719696969697</v>
      </c>
      <c r="Y508" s="385">
        <f>IFERROR(Y500/H500,"0")+IFERROR(Y501/H501,"0")+IFERROR(Y502/H502,"0")+IFERROR(Y503/H503,"0")+IFERROR(Y504/H504,"0")+IFERROR(Y505/H505,"0")+IFERROR(Y506/H506,"0")+IFERROR(Y507/H507,"0")</f>
        <v>742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8.8743200000000009</v>
      </c>
      <c r="AA508" s="386"/>
      <c r="AB508" s="386"/>
      <c r="AC508" s="386"/>
    </row>
    <row r="509" spans="1:68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30"/>
      <c r="P509" s="408" t="s">
        <v>69</v>
      </c>
      <c r="Q509" s="409"/>
      <c r="R509" s="409"/>
      <c r="S509" s="409"/>
      <c r="T509" s="409"/>
      <c r="U509" s="409"/>
      <c r="V509" s="410"/>
      <c r="W509" s="37" t="s">
        <v>68</v>
      </c>
      <c r="X509" s="385">
        <f>IFERROR(SUM(X500:X507),"0")</f>
        <v>3911</v>
      </c>
      <c r="Y509" s="385">
        <f>IFERROR(SUM(Y500:Y507),"0")</f>
        <v>3917.76</v>
      </c>
      <c r="Z509" s="37"/>
      <c r="AA509" s="386"/>
      <c r="AB509" s="386"/>
      <c r="AC509" s="386"/>
    </row>
    <row r="510" spans="1:68" ht="14.25" hidden="1" customHeight="1" x14ac:dyDescent="0.25">
      <c r="A510" s="402" t="s">
        <v>149</v>
      </c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3"/>
      <c r="P510" s="403"/>
      <c r="Q510" s="403"/>
      <c r="R510" s="403"/>
      <c r="S510" s="403"/>
      <c r="T510" s="403"/>
      <c r="U510" s="403"/>
      <c r="V510" s="403"/>
      <c r="W510" s="403"/>
      <c r="X510" s="403"/>
      <c r="Y510" s="403"/>
      <c r="Z510" s="403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3">
        <v>4607091388930</v>
      </c>
      <c r="E511" s="39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5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1"/>
      <c r="R511" s="391"/>
      <c r="S511" s="391"/>
      <c r="T511" s="392"/>
      <c r="U511" s="34"/>
      <c r="V511" s="34"/>
      <c r="W511" s="35" t="s">
        <v>68</v>
      </c>
      <c r="X511" s="383">
        <v>1162</v>
      </c>
      <c r="Y511" s="384">
        <f>IFERROR(IF(X511="",0,CEILING((X511/$H511),1)*$H511),"")</f>
        <v>1166.8800000000001</v>
      </c>
      <c r="Z511" s="36">
        <f>IFERROR(IF(Y511=0,"",ROUNDUP(Y511/H511,0)*0.01196),"")</f>
        <v>2.64316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1241.2272727272725</v>
      </c>
      <c r="BN511" s="64">
        <f>IFERROR(Y511*I511/H511,"0")</f>
        <v>1246.4399999999998</v>
      </c>
      <c r="BO511" s="64">
        <f>IFERROR(1/J511*(X511/H511),"0")</f>
        <v>2.1161130536130535</v>
      </c>
      <c r="BP511" s="64">
        <f>IFERROR(1/J511*(Y511/H511),"0")</f>
        <v>2.125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393">
        <v>4680115880054</v>
      </c>
      <c r="E512" s="39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5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429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30"/>
      <c r="P513" s="408" t="s">
        <v>69</v>
      </c>
      <c r="Q513" s="409"/>
      <c r="R513" s="409"/>
      <c r="S513" s="409"/>
      <c r="T513" s="409"/>
      <c r="U513" s="409"/>
      <c r="V513" s="410"/>
      <c r="W513" s="37" t="s">
        <v>70</v>
      </c>
      <c r="X513" s="385">
        <f>IFERROR(X511/H511,"0")+IFERROR(X512/H512,"0")</f>
        <v>220.07575757575756</v>
      </c>
      <c r="Y513" s="385">
        <f>IFERROR(Y511/H511,"0")+IFERROR(Y512/H512,"0")</f>
        <v>221</v>
      </c>
      <c r="Z513" s="385">
        <f>IFERROR(IF(Z511="",0,Z511),"0")+IFERROR(IF(Z512="",0,Z512),"0")</f>
        <v>2.64316</v>
      </c>
      <c r="AA513" s="386"/>
      <c r="AB513" s="386"/>
      <c r="AC513" s="386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30"/>
      <c r="P514" s="408" t="s">
        <v>69</v>
      </c>
      <c r="Q514" s="409"/>
      <c r="R514" s="409"/>
      <c r="S514" s="409"/>
      <c r="T514" s="409"/>
      <c r="U514" s="409"/>
      <c r="V514" s="410"/>
      <c r="W514" s="37" t="s">
        <v>68</v>
      </c>
      <c r="X514" s="385">
        <f>IFERROR(SUM(X511:X512),"0")</f>
        <v>1162</v>
      </c>
      <c r="Y514" s="385">
        <f>IFERROR(SUM(Y511:Y512),"0")</f>
        <v>1166.8800000000001</v>
      </c>
      <c r="Z514" s="37"/>
      <c r="AA514" s="386"/>
      <c r="AB514" s="386"/>
      <c r="AC514" s="386"/>
    </row>
    <row r="515" spans="1:68" ht="14.25" hidden="1" customHeight="1" x14ac:dyDescent="0.25">
      <c r="A515" s="402" t="s">
        <v>63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3">
        <v>4680115883116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3">
        <v>400</v>
      </c>
      <c r="Y516" s="384">
        <f t="shared" ref="Y516:Y521" si="89">IFERROR(IF(X516="",0,CEILING((X516/$H516),1)*$H516),"")</f>
        <v>401.28000000000003</v>
      </c>
      <c r="Z516" s="36">
        <f>IFERROR(IF(Y516=0,"",ROUNDUP(Y516/H516,0)*0.01196),"")</f>
        <v>0.90895999999999999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427.27272727272725</v>
      </c>
      <c r="BN516" s="64">
        <f t="shared" ref="BN516:BN521" si="91">IFERROR(Y516*I516/H516,"0")</f>
        <v>428.64</v>
      </c>
      <c r="BO516" s="64">
        <f t="shared" ref="BO516:BO521" si="92">IFERROR(1/J516*(X516/H516),"0")</f>
        <v>0.72843822843822836</v>
      </c>
      <c r="BP516" s="64">
        <f t="shared" ref="BP516:BP521" si="93">IFERROR(1/J516*(Y516/H516),"0")</f>
        <v>0.73076923076923084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3">
        <v>4680115883093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5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3">
        <v>447</v>
      </c>
      <c r="Y517" s="384">
        <f t="shared" si="89"/>
        <v>448.8</v>
      </c>
      <c r="Z517" s="36">
        <f>IFERROR(IF(Y517=0,"",ROUNDUP(Y517/H517,0)*0.01196),"")</f>
        <v>1.0165999999999999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477.47727272727269</v>
      </c>
      <c r="BN517" s="64">
        <f t="shared" si="91"/>
        <v>479.4</v>
      </c>
      <c r="BO517" s="64">
        <f t="shared" si="92"/>
        <v>0.81402972027972031</v>
      </c>
      <c r="BP517" s="64">
        <f t="shared" si="93"/>
        <v>0.8173076923076924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3">
        <v>4680115883109</v>
      </c>
      <c r="E518" s="39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7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3">
        <v>1515</v>
      </c>
      <c r="Y518" s="384">
        <f t="shared" si="89"/>
        <v>1515.3600000000001</v>
      </c>
      <c r="Z518" s="36">
        <f>IFERROR(IF(Y518=0,"",ROUNDUP(Y518/H518,0)*0.01196),"")</f>
        <v>3.4325200000000002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1618.2954545454545</v>
      </c>
      <c r="BN518" s="64">
        <f t="shared" si="91"/>
        <v>1618.6799999999998</v>
      </c>
      <c r="BO518" s="64">
        <f t="shared" si="92"/>
        <v>2.7589597902097904</v>
      </c>
      <c r="BP518" s="64">
        <f t="shared" si="93"/>
        <v>2.7596153846153846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393">
        <v>4680115882072</v>
      </c>
      <c r="E519" s="39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393">
        <v>4680115882102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393">
        <v>4680115882096</v>
      </c>
      <c r="E521" s="39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429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30"/>
      <c r="P522" s="408" t="s">
        <v>69</v>
      </c>
      <c r="Q522" s="409"/>
      <c r="R522" s="409"/>
      <c r="S522" s="409"/>
      <c r="T522" s="409"/>
      <c r="U522" s="409"/>
      <c r="V522" s="410"/>
      <c r="W522" s="37" t="s">
        <v>70</v>
      </c>
      <c r="X522" s="385">
        <f>IFERROR(X516/H516,"0")+IFERROR(X517/H517,"0")+IFERROR(X518/H518,"0")+IFERROR(X519/H519,"0")+IFERROR(X520/H520,"0")+IFERROR(X521/H521,"0")</f>
        <v>447.34848484848487</v>
      </c>
      <c r="Y522" s="385">
        <f>IFERROR(Y516/H516,"0")+IFERROR(Y517/H517,"0")+IFERROR(Y518/H518,"0")+IFERROR(Y519/H519,"0")+IFERROR(Y520/H520,"0")+IFERROR(Y521/H521,"0")</f>
        <v>448</v>
      </c>
      <c r="Z522" s="385">
        <f>IFERROR(IF(Z516="",0,Z516),"0")+IFERROR(IF(Z517="",0,Z517),"0")+IFERROR(IF(Z518="",0,Z518),"0")+IFERROR(IF(Z519="",0,Z519),"0")+IFERROR(IF(Z520="",0,Z520),"0")+IFERROR(IF(Z521="",0,Z521),"0")</f>
        <v>5.3580800000000002</v>
      </c>
      <c r="AA522" s="386"/>
      <c r="AB522" s="386"/>
      <c r="AC522" s="386"/>
    </row>
    <row r="523" spans="1:68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30"/>
      <c r="P523" s="408" t="s">
        <v>69</v>
      </c>
      <c r="Q523" s="409"/>
      <c r="R523" s="409"/>
      <c r="S523" s="409"/>
      <c r="T523" s="409"/>
      <c r="U523" s="409"/>
      <c r="V523" s="410"/>
      <c r="W523" s="37" t="s">
        <v>68</v>
      </c>
      <c r="X523" s="385">
        <f>IFERROR(SUM(X516:X521),"0")</f>
        <v>2362</v>
      </c>
      <c r="Y523" s="385">
        <f>IFERROR(SUM(Y516:Y521),"0")</f>
        <v>2365.44</v>
      </c>
      <c r="Z523" s="37"/>
      <c r="AA523" s="386"/>
      <c r="AB523" s="386"/>
      <c r="AC523" s="386"/>
    </row>
    <row r="524" spans="1:68" ht="14.25" hidden="1" customHeight="1" x14ac:dyDescent="0.25">
      <c r="A524" s="402" t="s">
        <v>71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403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393">
        <v>4607091383409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5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393">
        <v>4607091383416</v>
      </c>
      <c r="E526" s="39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5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1"/>
      <c r="R526" s="391"/>
      <c r="S526" s="391"/>
      <c r="T526" s="392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393">
        <v>4680115883536</v>
      </c>
      <c r="E527" s="39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429"/>
      <c r="B528" s="403"/>
      <c r="C528" s="403"/>
      <c r="D528" s="403"/>
      <c r="E528" s="403"/>
      <c r="F528" s="403"/>
      <c r="G528" s="403"/>
      <c r="H528" s="403"/>
      <c r="I528" s="403"/>
      <c r="J528" s="403"/>
      <c r="K528" s="403"/>
      <c r="L528" s="403"/>
      <c r="M528" s="403"/>
      <c r="N528" s="403"/>
      <c r="O528" s="430"/>
      <c r="P528" s="408" t="s">
        <v>69</v>
      </c>
      <c r="Q528" s="409"/>
      <c r="R528" s="409"/>
      <c r="S528" s="409"/>
      <c r="T528" s="409"/>
      <c r="U528" s="409"/>
      <c r="V528" s="410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403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30"/>
      <c r="P529" s="408" t="s">
        <v>69</v>
      </c>
      <c r="Q529" s="409"/>
      <c r="R529" s="409"/>
      <c r="S529" s="409"/>
      <c r="T529" s="409"/>
      <c r="U529" s="409"/>
      <c r="V529" s="410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402" t="s">
        <v>170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403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393">
        <v>4680115885035</v>
      </c>
      <c r="E531" s="39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29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30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403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30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18" t="s">
        <v>649</v>
      </c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  <c r="AA534" s="48"/>
      <c r="AB534" s="48"/>
      <c r="AC534" s="48"/>
    </row>
    <row r="535" spans="1:68" ht="16.5" hidden="1" customHeight="1" x14ac:dyDescent="0.25">
      <c r="A535" s="424" t="s">
        <v>649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403"/>
      <c r="AA535" s="378"/>
      <c r="AB535" s="378"/>
      <c r="AC535" s="378"/>
    </row>
    <row r="536" spans="1:68" ht="14.25" hidden="1" customHeight="1" x14ac:dyDescent="0.25">
      <c r="A536" s="402" t="s">
        <v>109</v>
      </c>
      <c r="B536" s="403"/>
      <c r="C536" s="403"/>
      <c r="D536" s="403"/>
      <c r="E536" s="403"/>
      <c r="F536" s="403"/>
      <c r="G536" s="403"/>
      <c r="H536" s="403"/>
      <c r="I536" s="403"/>
      <c r="J536" s="403"/>
      <c r="K536" s="403"/>
      <c r="L536" s="403"/>
      <c r="M536" s="403"/>
      <c r="N536" s="403"/>
      <c r="O536" s="403"/>
      <c r="P536" s="403"/>
      <c r="Q536" s="403"/>
      <c r="R536" s="403"/>
      <c r="S536" s="403"/>
      <c r="T536" s="403"/>
      <c r="U536" s="403"/>
      <c r="V536" s="403"/>
      <c r="W536" s="403"/>
      <c r="X536" s="403"/>
      <c r="Y536" s="403"/>
      <c r="Z536" s="403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697" t="s">
        <v>652</v>
      </c>
      <c r="Q537" s="391"/>
      <c r="R537" s="391"/>
      <c r="S537" s="391"/>
      <c r="T537" s="392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587" t="s">
        <v>655</v>
      </c>
      <c r="Q538" s="391"/>
      <c r="R538" s="391"/>
      <c r="S538" s="391"/>
      <c r="T538" s="392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706" t="s">
        <v>658</v>
      </c>
      <c r="Q539" s="391"/>
      <c r="R539" s="391"/>
      <c r="S539" s="391"/>
      <c r="T539" s="392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593" t="s">
        <v>661</v>
      </c>
      <c r="Q540" s="391"/>
      <c r="R540" s="391"/>
      <c r="S540" s="391"/>
      <c r="T540" s="392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501" t="s">
        <v>664</v>
      </c>
      <c r="Q541" s="391"/>
      <c r="R541" s="391"/>
      <c r="S541" s="391"/>
      <c r="T541" s="392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747" t="s">
        <v>667</v>
      </c>
      <c r="Q542" s="391"/>
      <c r="R542" s="391"/>
      <c r="S542" s="391"/>
      <c r="T542" s="392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609" t="s">
        <v>670</v>
      </c>
      <c r="Q543" s="391"/>
      <c r="R543" s="391"/>
      <c r="S543" s="391"/>
      <c r="T543" s="392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429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30"/>
      <c r="P544" s="408" t="s">
        <v>69</v>
      </c>
      <c r="Q544" s="409"/>
      <c r="R544" s="409"/>
      <c r="S544" s="409"/>
      <c r="T544" s="409"/>
      <c r="U544" s="409"/>
      <c r="V544" s="410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30"/>
      <c r="P545" s="408" t="s">
        <v>69</v>
      </c>
      <c r="Q545" s="409"/>
      <c r="R545" s="409"/>
      <c r="S545" s="409"/>
      <c r="T545" s="409"/>
      <c r="U545" s="409"/>
      <c r="V545" s="410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2" t="s">
        <v>149</v>
      </c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03"/>
      <c r="P546" s="403"/>
      <c r="Q546" s="403"/>
      <c r="R546" s="403"/>
      <c r="S546" s="403"/>
      <c r="T546" s="403"/>
      <c r="U546" s="403"/>
      <c r="V546" s="403"/>
      <c r="W546" s="403"/>
      <c r="X546" s="403"/>
      <c r="Y546" s="403"/>
      <c r="Z546" s="403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548" t="s">
        <v>673</v>
      </c>
      <c r="Q547" s="391"/>
      <c r="R547" s="391"/>
      <c r="S547" s="391"/>
      <c r="T547" s="392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3" t="s">
        <v>676</v>
      </c>
      <c r="Q548" s="391"/>
      <c r="R548" s="391"/>
      <c r="S548" s="391"/>
      <c r="T548" s="392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70" t="s">
        <v>679</v>
      </c>
      <c r="Q549" s="391"/>
      <c r="R549" s="391"/>
      <c r="S549" s="391"/>
      <c r="T549" s="392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777" t="s">
        <v>682</v>
      </c>
      <c r="Q550" s="391"/>
      <c r="R550" s="391"/>
      <c r="S550" s="391"/>
      <c r="T550" s="392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29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30"/>
      <c r="P551" s="408" t="s">
        <v>69</v>
      </c>
      <c r="Q551" s="409"/>
      <c r="R551" s="409"/>
      <c r="S551" s="409"/>
      <c r="T551" s="409"/>
      <c r="U551" s="409"/>
      <c r="V551" s="410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403"/>
      <c r="B552" s="403"/>
      <c r="C552" s="403"/>
      <c r="D552" s="403"/>
      <c r="E552" s="403"/>
      <c r="F552" s="403"/>
      <c r="G552" s="403"/>
      <c r="H552" s="403"/>
      <c r="I552" s="403"/>
      <c r="J552" s="403"/>
      <c r="K552" s="403"/>
      <c r="L552" s="403"/>
      <c r="M552" s="403"/>
      <c r="N552" s="403"/>
      <c r="O552" s="430"/>
      <c r="P552" s="408" t="s">
        <v>69</v>
      </c>
      <c r="Q552" s="409"/>
      <c r="R552" s="409"/>
      <c r="S552" s="409"/>
      <c r="T552" s="409"/>
      <c r="U552" s="409"/>
      <c r="V552" s="410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2" t="s">
        <v>63</v>
      </c>
      <c r="B553" s="403"/>
      <c r="C553" s="403"/>
      <c r="D553" s="403"/>
      <c r="E553" s="403"/>
      <c r="F553" s="403"/>
      <c r="G553" s="403"/>
      <c r="H553" s="403"/>
      <c r="I553" s="403"/>
      <c r="J553" s="403"/>
      <c r="K553" s="403"/>
      <c r="L553" s="403"/>
      <c r="M553" s="403"/>
      <c r="N553" s="403"/>
      <c r="O553" s="403"/>
      <c r="P553" s="403"/>
      <c r="Q553" s="403"/>
      <c r="R553" s="403"/>
      <c r="S553" s="403"/>
      <c r="T553" s="403"/>
      <c r="U553" s="403"/>
      <c r="V553" s="403"/>
      <c r="W553" s="403"/>
      <c r="X553" s="403"/>
      <c r="Y553" s="403"/>
      <c r="Z553" s="403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489" t="s">
        <v>685</v>
      </c>
      <c r="Q554" s="391"/>
      <c r="R554" s="391"/>
      <c r="S554" s="391"/>
      <c r="T554" s="392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505" t="s">
        <v>688</v>
      </c>
      <c r="Q555" s="391"/>
      <c r="R555" s="391"/>
      <c r="S555" s="391"/>
      <c r="T555" s="392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690" t="s">
        <v>691</v>
      </c>
      <c r="Q556" s="391"/>
      <c r="R556" s="391"/>
      <c r="S556" s="391"/>
      <c r="T556" s="392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510" t="s">
        <v>694</v>
      </c>
      <c r="Q557" s="391"/>
      <c r="R557" s="391"/>
      <c r="S557" s="391"/>
      <c r="T557" s="392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583" t="s">
        <v>697</v>
      </c>
      <c r="Q558" s="391"/>
      <c r="R558" s="391"/>
      <c r="S558" s="391"/>
      <c r="T558" s="392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579" t="s">
        <v>700</v>
      </c>
      <c r="Q559" s="391"/>
      <c r="R559" s="391"/>
      <c r="S559" s="391"/>
      <c r="T559" s="392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484" t="s">
        <v>703</v>
      </c>
      <c r="Q560" s="391"/>
      <c r="R560" s="391"/>
      <c r="S560" s="391"/>
      <c r="T560" s="392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429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3"/>
      <c r="O561" s="430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30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2" t="s">
        <v>71</v>
      </c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3"/>
      <c r="P563" s="403"/>
      <c r="Q563" s="403"/>
      <c r="R563" s="403"/>
      <c r="S563" s="403"/>
      <c r="T563" s="403"/>
      <c r="U563" s="403"/>
      <c r="V563" s="403"/>
      <c r="W563" s="403"/>
      <c r="X563" s="403"/>
      <c r="Y563" s="403"/>
      <c r="Z563" s="403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567" t="s">
        <v>706</v>
      </c>
      <c r="Q564" s="391"/>
      <c r="R564" s="391"/>
      <c r="S564" s="391"/>
      <c r="T564" s="392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755" t="s">
        <v>709</v>
      </c>
      <c r="Q565" s="391"/>
      <c r="R565" s="391"/>
      <c r="S565" s="391"/>
      <c r="T565" s="392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574" t="s">
        <v>712</v>
      </c>
      <c r="Q566" s="391"/>
      <c r="R566" s="391"/>
      <c r="S566" s="391"/>
      <c r="T566" s="392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523" t="s">
        <v>716</v>
      </c>
      <c r="Q567" s="391"/>
      <c r="R567" s="391"/>
      <c r="S567" s="391"/>
      <c r="T567" s="392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29"/>
      <c r="B568" s="403"/>
      <c r="C568" s="403"/>
      <c r="D568" s="403"/>
      <c r="E568" s="403"/>
      <c r="F568" s="403"/>
      <c r="G568" s="403"/>
      <c r="H568" s="403"/>
      <c r="I568" s="403"/>
      <c r="J568" s="403"/>
      <c r="K568" s="403"/>
      <c r="L568" s="403"/>
      <c r="M568" s="403"/>
      <c r="N568" s="403"/>
      <c r="O568" s="430"/>
      <c r="P568" s="408" t="s">
        <v>69</v>
      </c>
      <c r="Q568" s="409"/>
      <c r="R568" s="409"/>
      <c r="S568" s="409"/>
      <c r="T568" s="409"/>
      <c r="U568" s="409"/>
      <c r="V568" s="410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403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30"/>
      <c r="P569" s="408" t="s">
        <v>69</v>
      </c>
      <c r="Q569" s="409"/>
      <c r="R569" s="409"/>
      <c r="S569" s="409"/>
      <c r="T569" s="409"/>
      <c r="U569" s="409"/>
      <c r="V569" s="410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2" t="s">
        <v>170</v>
      </c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3"/>
      <c r="P570" s="403"/>
      <c r="Q570" s="403"/>
      <c r="R570" s="403"/>
      <c r="S570" s="403"/>
      <c r="T570" s="403"/>
      <c r="U570" s="403"/>
      <c r="V570" s="403"/>
      <c r="W570" s="403"/>
      <c r="X570" s="403"/>
      <c r="Y570" s="403"/>
      <c r="Z570" s="403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749" t="s">
        <v>719</v>
      </c>
      <c r="Q571" s="391"/>
      <c r="R571" s="391"/>
      <c r="S571" s="391"/>
      <c r="T571" s="392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42" t="s">
        <v>721</v>
      </c>
      <c r="Q572" s="391"/>
      <c r="R572" s="391"/>
      <c r="S572" s="391"/>
      <c r="T572" s="392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700" t="s">
        <v>724</v>
      </c>
      <c r="Q573" s="391"/>
      <c r="R573" s="391"/>
      <c r="S573" s="391"/>
      <c r="T573" s="392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94" t="s">
        <v>726</v>
      </c>
      <c r="Q574" s="391"/>
      <c r="R574" s="391"/>
      <c r="S574" s="391"/>
      <c r="T574" s="392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29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30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30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24" t="s">
        <v>727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8"/>
      <c r="AB577" s="378"/>
      <c r="AC577" s="378"/>
    </row>
    <row r="578" spans="1:68" ht="14.25" hidden="1" customHeight="1" x14ac:dyDescent="0.25">
      <c r="A578" s="402" t="s">
        <v>109</v>
      </c>
      <c r="B578" s="403"/>
      <c r="C578" s="403"/>
      <c r="D578" s="403"/>
      <c r="E578" s="403"/>
      <c r="F578" s="403"/>
      <c r="G578" s="403"/>
      <c r="H578" s="403"/>
      <c r="I578" s="403"/>
      <c r="J578" s="403"/>
      <c r="K578" s="403"/>
      <c r="L578" s="403"/>
      <c r="M578" s="403"/>
      <c r="N578" s="403"/>
      <c r="O578" s="403"/>
      <c r="P578" s="403"/>
      <c r="Q578" s="403"/>
      <c r="R578" s="403"/>
      <c r="S578" s="403"/>
      <c r="T578" s="403"/>
      <c r="U578" s="403"/>
      <c r="V578" s="403"/>
      <c r="W578" s="403"/>
      <c r="X578" s="403"/>
      <c r="Y578" s="403"/>
      <c r="Z578" s="403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393">
        <v>4640242180045</v>
      </c>
      <c r="E579" s="39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447" t="s">
        <v>730</v>
      </c>
      <c r="Q579" s="391"/>
      <c r="R579" s="391"/>
      <c r="S579" s="391"/>
      <c r="T579" s="392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393">
        <v>4640242180601</v>
      </c>
      <c r="E580" s="39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504" t="s">
        <v>733</v>
      </c>
      <c r="Q580" s="391"/>
      <c r="R580" s="391"/>
      <c r="S580" s="391"/>
      <c r="T580" s="392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29"/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30"/>
      <c r="P581" s="408" t="s">
        <v>69</v>
      </c>
      <c r="Q581" s="409"/>
      <c r="R581" s="409"/>
      <c r="S581" s="409"/>
      <c r="T581" s="409"/>
      <c r="U581" s="409"/>
      <c r="V581" s="410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403"/>
      <c r="B582" s="403"/>
      <c r="C582" s="403"/>
      <c r="D582" s="403"/>
      <c r="E582" s="403"/>
      <c r="F582" s="403"/>
      <c r="G582" s="403"/>
      <c r="H582" s="403"/>
      <c r="I582" s="403"/>
      <c r="J582" s="403"/>
      <c r="K582" s="403"/>
      <c r="L582" s="403"/>
      <c r="M582" s="403"/>
      <c r="N582" s="403"/>
      <c r="O582" s="430"/>
      <c r="P582" s="408" t="s">
        <v>69</v>
      </c>
      <c r="Q582" s="409"/>
      <c r="R582" s="409"/>
      <c r="S582" s="409"/>
      <c r="T582" s="409"/>
      <c r="U582" s="409"/>
      <c r="V582" s="410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2" t="s">
        <v>149</v>
      </c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3"/>
      <c r="U583" s="403"/>
      <c r="V583" s="403"/>
      <c r="W583" s="403"/>
      <c r="X583" s="403"/>
      <c r="Y583" s="403"/>
      <c r="Z583" s="403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393">
        <v>4640242180090</v>
      </c>
      <c r="E584" s="39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688" t="s">
        <v>736</v>
      </c>
      <c r="Q584" s="391"/>
      <c r="R584" s="391"/>
      <c r="S584" s="391"/>
      <c r="T584" s="392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29"/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30"/>
      <c r="P585" s="408" t="s">
        <v>69</v>
      </c>
      <c r="Q585" s="409"/>
      <c r="R585" s="409"/>
      <c r="S585" s="409"/>
      <c r="T585" s="409"/>
      <c r="U585" s="409"/>
      <c r="V585" s="410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403"/>
      <c r="B586" s="403"/>
      <c r="C586" s="403"/>
      <c r="D586" s="403"/>
      <c r="E586" s="403"/>
      <c r="F586" s="403"/>
      <c r="G586" s="403"/>
      <c r="H586" s="403"/>
      <c r="I586" s="403"/>
      <c r="J586" s="403"/>
      <c r="K586" s="403"/>
      <c r="L586" s="403"/>
      <c r="M586" s="403"/>
      <c r="N586" s="403"/>
      <c r="O586" s="430"/>
      <c r="P586" s="408" t="s">
        <v>69</v>
      </c>
      <c r="Q586" s="409"/>
      <c r="R586" s="409"/>
      <c r="S586" s="409"/>
      <c r="T586" s="409"/>
      <c r="U586" s="409"/>
      <c r="V586" s="410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2" t="s">
        <v>63</v>
      </c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3"/>
      <c r="P587" s="403"/>
      <c r="Q587" s="403"/>
      <c r="R587" s="403"/>
      <c r="S587" s="403"/>
      <c r="T587" s="403"/>
      <c r="U587" s="403"/>
      <c r="V587" s="403"/>
      <c r="W587" s="403"/>
      <c r="X587" s="403"/>
      <c r="Y587" s="403"/>
      <c r="Z587" s="403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481" t="s">
        <v>739</v>
      </c>
      <c r="Q588" s="391"/>
      <c r="R588" s="391"/>
      <c r="S588" s="391"/>
      <c r="T588" s="392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29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30"/>
      <c r="P589" s="408" t="s">
        <v>69</v>
      </c>
      <c r="Q589" s="409"/>
      <c r="R589" s="409"/>
      <c r="S589" s="409"/>
      <c r="T589" s="409"/>
      <c r="U589" s="409"/>
      <c r="V589" s="410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30"/>
      <c r="P590" s="408" t="s">
        <v>69</v>
      </c>
      <c r="Q590" s="409"/>
      <c r="R590" s="409"/>
      <c r="S590" s="409"/>
      <c r="T590" s="409"/>
      <c r="U590" s="409"/>
      <c r="V590" s="410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2" t="s">
        <v>71</v>
      </c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03"/>
      <c r="P591" s="403"/>
      <c r="Q591" s="403"/>
      <c r="R591" s="403"/>
      <c r="S591" s="403"/>
      <c r="T591" s="403"/>
      <c r="U591" s="403"/>
      <c r="V591" s="403"/>
      <c r="W591" s="403"/>
      <c r="X591" s="403"/>
      <c r="Y591" s="403"/>
      <c r="Z591" s="403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40" t="s">
        <v>742</v>
      </c>
      <c r="Q592" s="391"/>
      <c r="R592" s="391"/>
      <c r="S592" s="391"/>
      <c r="T592" s="392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29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30"/>
      <c r="P593" s="408" t="s">
        <v>69</v>
      </c>
      <c r="Q593" s="409"/>
      <c r="R593" s="409"/>
      <c r="S593" s="409"/>
      <c r="T593" s="409"/>
      <c r="U593" s="409"/>
      <c r="V593" s="410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30"/>
      <c r="P594" s="408" t="s">
        <v>69</v>
      </c>
      <c r="Q594" s="409"/>
      <c r="R594" s="409"/>
      <c r="S594" s="409"/>
      <c r="T594" s="409"/>
      <c r="U594" s="409"/>
      <c r="V594" s="410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675"/>
      <c r="B595" s="403"/>
      <c r="C595" s="403"/>
      <c r="D595" s="403"/>
      <c r="E595" s="403"/>
      <c r="F595" s="403"/>
      <c r="G595" s="403"/>
      <c r="H595" s="403"/>
      <c r="I595" s="403"/>
      <c r="J595" s="403"/>
      <c r="K595" s="403"/>
      <c r="L595" s="403"/>
      <c r="M595" s="403"/>
      <c r="N595" s="403"/>
      <c r="O595" s="623"/>
      <c r="P595" s="387" t="s">
        <v>743</v>
      </c>
      <c r="Q595" s="388"/>
      <c r="R595" s="388"/>
      <c r="S595" s="388"/>
      <c r="T595" s="388"/>
      <c r="U595" s="388"/>
      <c r="V595" s="389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17356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17504.129999999997</v>
      </c>
      <c r="Z595" s="37"/>
      <c r="AA595" s="386"/>
      <c r="AB595" s="386"/>
      <c r="AC595" s="386"/>
    </row>
    <row r="596" spans="1:32" x14ac:dyDescent="0.2">
      <c r="A596" s="403"/>
      <c r="B596" s="403"/>
      <c r="C596" s="403"/>
      <c r="D596" s="403"/>
      <c r="E596" s="403"/>
      <c r="F596" s="403"/>
      <c r="G596" s="403"/>
      <c r="H596" s="403"/>
      <c r="I596" s="403"/>
      <c r="J596" s="403"/>
      <c r="K596" s="403"/>
      <c r="L596" s="403"/>
      <c r="M596" s="403"/>
      <c r="N596" s="403"/>
      <c r="O596" s="623"/>
      <c r="P596" s="387" t="s">
        <v>744</v>
      </c>
      <c r="Q596" s="388"/>
      <c r="R596" s="388"/>
      <c r="S596" s="388"/>
      <c r="T596" s="388"/>
      <c r="U596" s="388"/>
      <c r="V596" s="389"/>
      <c r="W596" s="37" t="s">
        <v>68</v>
      </c>
      <c r="X596" s="385">
        <f>IFERROR(SUM(BM22:BM592),"0")</f>
        <v>18544.823734537455</v>
      </c>
      <c r="Y596" s="385">
        <f>IFERROR(SUM(BN22:BN592),"0")</f>
        <v>18701.447000000004</v>
      </c>
      <c r="Z596" s="37"/>
      <c r="AA596" s="386"/>
      <c r="AB596" s="386"/>
      <c r="AC596" s="386"/>
    </row>
    <row r="597" spans="1:32" x14ac:dyDescent="0.2">
      <c r="A597" s="403"/>
      <c r="B597" s="403"/>
      <c r="C597" s="403"/>
      <c r="D597" s="403"/>
      <c r="E597" s="403"/>
      <c r="F597" s="403"/>
      <c r="G597" s="403"/>
      <c r="H597" s="403"/>
      <c r="I597" s="403"/>
      <c r="J597" s="403"/>
      <c r="K597" s="403"/>
      <c r="L597" s="403"/>
      <c r="M597" s="403"/>
      <c r="N597" s="403"/>
      <c r="O597" s="623"/>
      <c r="P597" s="387" t="s">
        <v>745</v>
      </c>
      <c r="Q597" s="388"/>
      <c r="R597" s="388"/>
      <c r="S597" s="388"/>
      <c r="T597" s="388"/>
      <c r="U597" s="388"/>
      <c r="V597" s="389"/>
      <c r="W597" s="37" t="s">
        <v>746</v>
      </c>
      <c r="X597" s="38">
        <f>ROUNDUP(SUM(BO22:BO592),0)</f>
        <v>35</v>
      </c>
      <c r="Y597" s="38">
        <f>ROUNDUP(SUM(BP22:BP592),0)</f>
        <v>35</v>
      </c>
      <c r="Z597" s="37"/>
      <c r="AA597" s="386"/>
      <c r="AB597" s="386"/>
      <c r="AC597" s="386"/>
    </row>
    <row r="598" spans="1:32" x14ac:dyDescent="0.2">
      <c r="A598" s="403"/>
      <c r="B598" s="403"/>
      <c r="C598" s="403"/>
      <c r="D598" s="403"/>
      <c r="E598" s="403"/>
      <c r="F598" s="403"/>
      <c r="G598" s="403"/>
      <c r="H598" s="403"/>
      <c r="I598" s="403"/>
      <c r="J598" s="403"/>
      <c r="K598" s="403"/>
      <c r="L598" s="403"/>
      <c r="M598" s="403"/>
      <c r="N598" s="403"/>
      <c r="O598" s="623"/>
      <c r="P598" s="387" t="s">
        <v>747</v>
      </c>
      <c r="Q598" s="388"/>
      <c r="R598" s="388"/>
      <c r="S598" s="388"/>
      <c r="T598" s="388"/>
      <c r="U598" s="388"/>
      <c r="V598" s="389"/>
      <c r="W598" s="37" t="s">
        <v>68</v>
      </c>
      <c r="X598" s="385">
        <f>GrossWeightTotal+PalletQtyTotal*25</f>
        <v>19419.823734537455</v>
      </c>
      <c r="Y598" s="385">
        <f>GrossWeightTotalR+PalletQtyTotalR*25</f>
        <v>19576.447000000004</v>
      </c>
      <c r="Z598" s="37"/>
      <c r="AA598" s="386"/>
      <c r="AB598" s="386"/>
      <c r="AC598" s="386"/>
    </row>
    <row r="599" spans="1:32" x14ac:dyDescent="0.2">
      <c r="A599" s="403"/>
      <c r="B599" s="403"/>
      <c r="C599" s="403"/>
      <c r="D599" s="403"/>
      <c r="E599" s="403"/>
      <c r="F599" s="403"/>
      <c r="G599" s="403"/>
      <c r="H599" s="403"/>
      <c r="I599" s="403"/>
      <c r="J599" s="403"/>
      <c r="K599" s="403"/>
      <c r="L599" s="403"/>
      <c r="M599" s="403"/>
      <c r="N599" s="403"/>
      <c r="O599" s="623"/>
      <c r="P599" s="387" t="s">
        <v>748</v>
      </c>
      <c r="Q599" s="388"/>
      <c r="R599" s="388"/>
      <c r="S599" s="388"/>
      <c r="T599" s="388"/>
      <c r="U599" s="388"/>
      <c r="V599" s="389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3235.1544616134374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3258</v>
      </c>
      <c r="Z599" s="37"/>
      <c r="AA599" s="386"/>
      <c r="AB599" s="386"/>
      <c r="AC599" s="386"/>
    </row>
    <row r="600" spans="1:32" ht="14.25" hidden="1" customHeight="1" x14ac:dyDescent="0.2">
      <c r="A600" s="403"/>
      <c r="B600" s="403"/>
      <c r="C600" s="403"/>
      <c r="D600" s="403"/>
      <c r="E600" s="403"/>
      <c r="F600" s="403"/>
      <c r="G600" s="403"/>
      <c r="H600" s="403"/>
      <c r="I600" s="403"/>
      <c r="J600" s="403"/>
      <c r="K600" s="403"/>
      <c r="L600" s="403"/>
      <c r="M600" s="403"/>
      <c r="N600" s="403"/>
      <c r="O600" s="623"/>
      <c r="P600" s="387" t="s">
        <v>749</v>
      </c>
      <c r="Q600" s="388"/>
      <c r="R600" s="388"/>
      <c r="S600" s="388"/>
      <c r="T600" s="388"/>
      <c r="U600" s="388"/>
      <c r="V600" s="389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41.860769999999995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4" t="s">
        <v>107</v>
      </c>
      <c r="D602" s="563"/>
      <c r="E602" s="563"/>
      <c r="F602" s="563"/>
      <c r="G602" s="563"/>
      <c r="H602" s="564"/>
      <c r="I602" s="404" t="s">
        <v>263</v>
      </c>
      <c r="J602" s="563"/>
      <c r="K602" s="563"/>
      <c r="L602" s="563"/>
      <c r="M602" s="563"/>
      <c r="N602" s="563"/>
      <c r="O602" s="563"/>
      <c r="P602" s="563"/>
      <c r="Q602" s="563"/>
      <c r="R602" s="563"/>
      <c r="S602" s="563"/>
      <c r="T602" s="563"/>
      <c r="U602" s="563"/>
      <c r="V602" s="564"/>
      <c r="W602" s="404" t="s">
        <v>483</v>
      </c>
      <c r="X602" s="564"/>
      <c r="Y602" s="404" t="s">
        <v>537</v>
      </c>
      <c r="Z602" s="563"/>
      <c r="AA602" s="563"/>
      <c r="AB602" s="564"/>
      <c r="AC602" s="380" t="s">
        <v>608</v>
      </c>
      <c r="AD602" s="404" t="s">
        <v>649</v>
      </c>
      <c r="AE602" s="564"/>
      <c r="AF602" s="381"/>
    </row>
    <row r="603" spans="1:32" ht="14.25" customHeight="1" thickTop="1" x14ac:dyDescent="0.2">
      <c r="A603" s="643" t="s">
        <v>752</v>
      </c>
      <c r="B603" s="404" t="s">
        <v>62</v>
      </c>
      <c r="C603" s="404" t="s">
        <v>108</v>
      </c>
      <c r="D603" s="404" t="s">
        <v>128</v>
      </c>
      <c r="E603" s="404" t="s">
        <v>176</v>
      </c>
      <c r="F603" s="404" t="s">
        <v>196</v>
      </c>
      <c r="G603" s="404" t="s">
        <v>231</v>
      </c>
      <c r="H603" s="404" t="s">
        <v>107</v>
      </c>
      <c r="I603" s="404" t="s">
        <v>264</v>
      </c>
      <c r="J603" s="404" t="s">
        <v>281</v>
      </c>
      <c r="K603" s="404" t="s">
        <v>337</v>
      </c>
      <c r="L603" s="381"/>
      <c r="M603" s="404" t="s">
        <v>352</v>
      </c>
      <c r="N603" s="381"/>
      <c r="O603" s="404" t="s">
        <v>368</v>
      </c>
      <c r="P603" s="404" t="s">
        <v>381</v>
      </c>
      <c r="Q603" s="404" t="s">
        <v>384</v>
      </c>
      <c r="R603" s="404" t="s">
        <v>391</v>
      </c>
      <c r="S603" s="404" t="s">
        <v>402</v>
      </c>
      <c r="T603" s="404" t="s">
        <v>405</v>
      </c>
      <c r="U603" s="404" t="s">
        <v>412</v>
      </c>
      <c r="V603" s="404" t="s">
        <v>474</v>
      </c>
      <c r="W603" s="404" t="s">
        <v>484</v>
      </c>
      <c r="X603" s="404" t="s">
        <v>512</v>
      </c>
      <c r="Y603" s="404" t="s">
        <v>538</v>
      </c>
      <c r="Z603" s="404" t="s">
        <v>583</v>
      </c>
      <c r="AA603" s="404" t="s">
        <v>598</v>
      </c>
      <c r="AB603" s="404" t="s">
        <v>605</v>
      </c>
      <c r="AC603" s="404" t="s">
        <v>608</v>
      </c>
      <c r="AD603" s="404" t="s">
        <v>649</v>
      </c>
      <c r="AE603" s="404" t="s">
        <v>727</v>
      </c>
      <c r="AF603" s="381"/>
    </row>
    <row r="604" spans="1:32" ht="13.5" customHeight="1" thickBot="1" x14ac:dyDescent="0.25">
      <c r="A604" s="644"/>
      <c r="B604" s="405"/>
      <c r="C604" s="405"/>
      <c r="D604" s="405"/>
      <c r="E604" s="405"/>
      <c r="F604" s="405"/>
      <c r="G604" s="405"/>
      <c r="H604" s="405"/>
      <c r="I604" s="405"/>
      <c r="J604" s="405"/>
      <c r="K604" s="405"/>
      <c r="L604" s="381"/>
      <c r="M604" s="405"/>
      <c r="N604" s="381"/>
      <c r="O604" s="405"/>
      <c r="P604" s="405"/>
      <c r="Q604" s="405"/>
      <c r="R604" s="405"/>
      <c r="S604" s="405"/>
      <c r="T604" s="405"/>
      <c r="U604" s="405"/>
      <c r="V604" s="405"/>
      <c r="W604" s="405"/>
      <c r="X604" s="405"/>
      <c r="Y604" s="405"/>
      <c r="Z604" s="405"/>
      <c r="AA604" s="405"/>
      <c r="AB604" s="405"/>
      <c r="AC604" s="405"/>
      <c r="AD604" s="405"/>
      <c r="AE604" s="40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207.6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493.2000000000001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633.90000000000009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1145.5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8.4</v>
      </c>
      <c r="I605" s="46">
        <f>IFERROR(Y191*1,"0")+IFERROR(Y192*1,"0")+IFERROR(Y193*1,"0")+IFERROR(Y194*1,"0")+IFERROR(Y195*1,"0")+IFERROR(Y196*1,"0")+IFERROR(Y197*1,"0")+IFERROR(Y198*1,"0")</f>
        <v>168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1590.8999999999996</v>
      </c>
      <c r="K605" s="46">
        <f>IFERROR(Y247*1,"0")+IFERROR(Y248*1,"0")+IFERROR(Y249*1,"0")+IFERROR(Y250*1,"0")+IFERROR(Y251*1,"0")+IFERROR(Y252*1,"0")+IFERROR(Y253*1,"0")+IFERROR(Y254*1,"0")</f>
        <v>12</v>
      </c>
      <c r="L605" s="381"/>
      <c r="M605" s="46">
        <f>IFERROR(Y259*1,"0")+IFERROR(Y260*1,"0")+IFERROR(Y261*1,"0")+IFERROR(Y262*1,"0")+IFERROR(Y263*1,"0")+IFERROR(Y264*1,"0")+IFERROR(Y265*1,"0")+IFERROR(Y266*1,"0")</f>
        <v>8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230.39999999999998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339.75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1545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3650.4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7450.08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0"/>
        <filter val="1 162,00"/>
        <filter val="1 189,00"/>
        <filter val="1 236,00"/>
        <filter val="1 467,00"/>
        <filter val="1 515,00"/>
        <filter val="1 802,00"/>
        <filter val="1,50"/>
        <filter val="10,00"/>
        <filter val="11,00"/>
        <filter val="11,07"/>
        <filter val="130,00"/>
        <filter val="131,00"/>
        <filter val="132,00"/>
        <filter val="140,00"/>
        <filter val="15,00"/>
        <filter val="150,00"/>
        <filter val="166,00"/>
        <filter val="17 356,00"/>
        <filter val="17,31"/>
        <filter val="17,85"/>
        <filter val="170,00"/>
        <filter val="176,39"/>
        <filter val="18 544,82"/>
        <filter val="18,39"/>
        <filter val="185,00"/>
        <filter val="187,00"/>
        <filter val="19 419,82"/>
        <filter val="19,00"/>
        <filter val="19,58"/>
        <filter val="195,00"/>
        <filter val="2 109,00"/>
        <filter val="2 362,00"/>
        <filter val="2,00"/>
        <filter val="2,50"/>
        <filter val="2,62"/>
        <filter val="20,00"/>
        <filter val="202,00"/>
        <filter val="206,00"/>
        <filter val="22,00"/>
        <filter val="220,08"/>
        <filter val="228,00"/>
        <filter val="23,46"/>
        <filter val="24,00"/>
        <filter val="250,00"/>
        <filter val="253,00"/>
        <filter val="278,00"/>
        <filter val="28,00"/>
        <filter val="28,70"/>
        <filter val="281,00"/>
        <filter val="290,00"/>
        <filter val="3 235,15"/>
        <filter val="3 643,00"/>
        <filter val="3 911,00"/>
        <filter val="3,57"/>
        <filter val="3,73"/>
        <filter val="30,00"/>
        <filter val="301,00"/>
        <filter val="304,00"/>
        <filter val="309,00"/>
        <filter val="31,00"/>
        <filter val="328,00"/>
        <filter val="33,33"/>
        <filter val="345,00"/>
        <filter val="348,00"/>
        <filter val="35"/>
        <filter val="36,00"/>
        <filter val="36,61"/>
        <filter val="38,97"/>
        <filter val="399,00"/>
        <filter val="40,00"/>
        <filter val="400,00"/>
        <filter val="43,00"/>
        <filter val="447,00"/>
        <filter val="447,35"/>
        <filter val="467,05"/>
        <filter val="47,00"/>
        <filter val="499,01"/>
        <filter val="5,00"/>
        <filter val="53,00"/>
        <filter val="53,70"/>
        <filter val="56,00"/>
        <filter val="59,00"/>
        <filter val="6,00"/>
        <filter val="60,00"/>
        <filter val="63,00"/>
        <filter val="72,00"/>
        <filter val="73,33"/>
        <filter val="740,72"/>
        <filter val="747,00"/>
        <filter val="79,00"/>
        <filter val="8,63"/>
        <filter val="93,00"/>
        <filter val="95,00"/>
        <filter val="96,28"/>
        <filter val="97,80"/>
        <filter val="99,00"/>
      </filters>
    </filterColumn>
  </autoFilter>
  <mergeCells count="1070"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D134:E134"/>
    <mergeCell ref="D357:E357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P332:V332"/>
    <mergeCell ref="P161:V161"/>
    <mergeCell ref="A151:Z151"/>
    <mergeCell ref="P234:T234"/>
    <mergeCell ref="P325:V325"/>
    <mergeCell ref="A374:Z374"/>
    <mergeCell ref="D117:E117"/>
    <mergeCell ref="P73:T73"/>
    <mergeCell ref="A396:O397"/>
    <mergeCell ref="A387:Z387"/>
    <mergeCell ref="P462:V462"/>
    <mergeCell ref="A458:Z458"/>
    <mergeCell ref="A343:Z343"/>
    <mergeCell ref="P333:V333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P532:V532"/>
    <mergeCell ref="A515:Z515"/>
    <mergeCell ref="P542:T542"/>
    <mergeCell ref="P273:T27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378:T378"/>
    <mergeCell ref="D324:E324"/>
    <mergeCell ref="A316:Z316"/>
    <mergeCell ref="D272:E272"/>
    <mergeCell ref="A46:Z46"/>
    <mergeCell ref="P39:T39"/>
    <mergeCell ref="D380:E380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A237:Z237"/>
    <mergeCell ref="P406:T406"/>
    <mergeCell ref="P340:T340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D548:E548"/>
    <mergeCell ref="A492:Z492"/>
    <mergeCell ref="A535:Z535"/>
    <mergeCell ref="P135:V135"/>
    <mergeCell ref="P574:T574"/>
    <mergeCell ref="D517:E517"/>
    <mergeCell ref="W602:X602"/>
    <mergeCell ref="P537:T537"/>
    <mergeCell ref="P337:T337"/>
    <mergeCell ref="D209:E209"/>
    <mergeCell ref="P464:T464"/>
    <mergeCell ref="D147:E147"/>
    <mergeCell ref="P573:T573"/>
    <mergeCell ref="D445:E445"/>
    <mergeCell ref="D516:E51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D476:E476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P519:T519"/>
    <mergeCell ref="D220:E220"/>
    <mergeCell ref="P199:V199"/>
    <mergeCell ref="P122:T122"/>
    <mergeCell ref="B603:B604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D554:E554"/>
    <mergeCell ref="A356:Z356"/>
    <mergeCell ref="P538:T538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P500:T500"/>
    <mergeCell ref="A90:O91"/>
    <mergeCell ref="A532:O533"/>
    <mergeCell ref="D519:E519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P483:V483"/>
    <mergeCell ref="A587:Z587"/>
    <mergeCell ref="Z603:Z604"/>
    <mergeCell ref="A581:O582"/>
    <mergeCell ref="I603:I604"/>
    <mergeCell ref="A298:O299"/>
    <mergeCell ref="D176:E176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2024-09-05T10:53:23Z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