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93C0D3-32F5-48BA-B199-A9CC8C19D7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заказа'!$X$273:$X$273</definedName>
    <definedName name="GrossWeightTotalR">'Бланк заказа'!$Y$273:$Y$273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заказа'!$X$274:$X$274</definedName>
    <definedName name="PalletQtyTotalR">'Бланк заказа'!$Y$274:$Y$274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19">'Бланк заказа'!$B$269:$B$269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19">'Бланк заказа'!$X$269:$X$269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19">'Бланк заказа'!$Y$269:$Y$269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19">'Бланк заказа'!$W$269:$W$269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2" i="1" l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70" i="1" s="1"/>
  <c r="Y250" i="1"/>
  <c r="X248" i="1"/>
  <c r="X247" i="1"/>
  <c r="BO246" i="1"/>
  <c r="BM246" i="1"/>
  <c r="Z246" i="1"/>
  <c r="Y246" i="1"/>
  <c r="P246" i="1"/>
  <c r="BO245" i="1"/>
  <c r="BM245" i="1"/>
  <c r="Z245" i="1"/>
  <c r="Y245" i="1"/>
  <c r="BP245" i="1" s="1"/>
  <c r="BO244" i="1"/>
  <c r="BM244" i="1"/>
  <c r="Z244" i="1"/>
  <c r="Y244" i="1"/>
  <c r="BP244" i="1" s="1"/>
  <c r="X242" i="1"/>
  <c r="X241" i="1"/>
  <c r="BO240" i="1"/>
  <c r="BM240" i="1"/>
  <c r="Z240" i="1"/>
  <c r="Y240" i="1"/>
  <c r="BO239" i="1"/>
  <c r="BM239" i="1"/>
  <c r="Z239" i="1"/>
  <c r="Z241" i="1" s="1"/>
  <c r="Y239" i="1"/>
  <c r="Y242" i="1" s="1"/>
  <c r="X237" i="1"/>
  <c r="X236" i="1"/>
  <c r="BO235" i="1"/>
  <c r="BM235" i="1"/>
  <c r="Z235" i="1"/>
  <c r="Z236" i="1" s="1"/>
  <c r="Y235" i="1"/>
  <c r="X233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Z232" i="1" s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Y218" i="1" s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BP172" i="1"/>
  <c r="BO172" i="1"/>
  <c r="BN172" i="1"/>
  <c r="BM172" i="1"/>
  <c r="Z172" i="1"/>
  <c r="Z175" i="1" s="1"/>
  <c r="Y172" i="1"/>
  <c r="P172" i="1"/>
  <c r="X168" i="1"/>
  <c r="X167" i="1"/>
  <c r="BO166" i="1"/>
  <c r="BM166" i="1"/>
  <c r="Z166" i="1"/>
  <c r="Y166" i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O160" i="1"/>
  <c r="BM160" i="1"/>
  <c r="Z160" i="1"/>
  <c r="Y160" i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Z162" i="1" s="1"/>
  <c r="Y158" i="1"/>
  <c r="X155" i="1"/>
  <c r="X154" i="1"/>
  <c r="BO153" i="1"/>
  <c r="BM153" i="1"/>
  <c r="Z153" i="1"/>
  <c r="Z154" i="1" s="1"/>
  <c r="Y153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P142" i="1"/>
  <c r="BO141" i="1"/>
  <c r="BM141" i="1"/>
  <c r="Z141" i="1"/>
  <c r="Y141" i="1"/>
  <c r="X138" i="1"/>
  <c r="X137" i="1"/>
  <c r="BO136" i="1"/>
  <c r="BM136" i="1"/>
  <c r="Z136" i="1"/>
  <c r="Z137" i="1" s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P130" i="1"/>
  <c r="BP129" i="1"/>
  <c r="BO129" i="1"/>
  <c r="BN129" i="1"/>
  <c r="BM129" i="1"/>
  <c r="Z129" i="1"/>
  <c r="Z132" i="1" s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Z119" i="1" s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Z113" i="1" s="1"/>
  <c r="Y103" i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99" i="1" s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Y80" i="1"/>
  <c r="Y83" i="1" s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74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65" i="1"/>
  <c r="BN52" i="1"/>
  <c r="BN54" i="1"/>
  <c r="BN56" i="1"/>
  <c r="BN58" i="1"/>
  <c r="BN60" i="1"/>
  <c r="BN62" i="1"/>
  <c r="BN64" i="1"/>
  <c r="Y71" i="1"/>
  <c r="BN147" i="1"/>
  <c r="BP147" i="1"/>
  <c r="Y148" i="1"/>
  <c r="Z197" i="1"/>
  <c r="BN191" i="1"/>
  <c r="BN193" i="1"/>
  <c r="BN195" i="1"/>
  <c r="Z205" i="1"/>
  <c r="BN210" i="1"/>
  <c r="Z247" i="1"/>
  <c r="BN244" i="1"/>
  <c r="BN245" i="1"/>
  <c r="BP108" i="1"/>
  <c r="BN108" i="1"/>
  <c r="BP110" i="1"/>
  <c r="BN110" i="1"/>
  <c r="BP112" i="1"/>
  <c r="BN112" i="1"/>
  <c r="Y138" i="1"/>
  <c r="Y137" i="1"/>
  <c r="BP136" i="1"/>
  <c r="BN136" i="1"/>
  <c r="BP166" i="1"/>
  <c r="BN166" i="1"/>
  <c r="X273" i="1"/>
  <c r="X275" i="1" s="1"/>
  <c r="X276" i="1"/>
  <c r="X272" i="1"/>
  <c r="Y33" i="1"/>
  <c r="BN29" i="1"/>
  <c r="BN31" i="1"/>
  <c r="Y39" i="1"/>
  <c r="Y48" i="1"/>
  <c r="Z48" i="1"/>
  <c r="BN44" i="1"/>
  <c r="BN46" i="1"/>
  <c r="Y66" i="1"/>
  <c r="Z71" i="1"/>
  <c r="BN69" i="1"/>
  <c r="BP69" i="1"/>
  <c r="Z82" i="1"/>
  <c r="Z92" i="1"/>
  <c r="BN86" i="1"/>
  <c r="BP86" i="1"/>
  <c r="BN88" i="1"/>
  <c r="BP142" i="1"/>
  <c r="BN142" i="1"/>
  <c r="BP184" i="1"/>
  <c r="BN184" i="1"/>
  <c r="BP186" i="1"/>
  <c r="BN186" i="1"/>
  <c r="BP202" i="1"/>
  <c r="BN202" i="1"/>
  <c r="BP204" i="1"/>
  <c r="BN204" i="1"/>
  <c r="Y237" i="1"/>
  <c r="Y236" i="1"/>
  <c r="BP235" i="1"/>
  <c r="BN235" i="1"/>
  <c r="BP90" i="1"/>
  <c r="BN90" i="1"/>
  <c r="BP104" i="1"/>
  <c r="BN104" i="1"/>
  <c r="BP106" i="1"/>
  <c r="BN106" i="1"/>
  <c r="BP124" i="1"/>
  <c r="BN124" i="1"/>
  <c r="Y180" i="1"/>
  <c r="Y179" i="1"/>
  <c r="BP178" i="1"/>
  <c r="BN178" i="1"/>
  <c r="Y271" i="1"/>
  <c r="Y270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Y114" i="1"/>
  <c r="Y119" i="1"/>
  <c r="Y126" i="1"/>
  <c r="Y162" i="1"/>
  <c r="Y163" i="1"/>
  <c r="Z187" i="1"/>
  <c r="Z211" i="1"/>
  <c r="H9" i="1"/>
  <c r="A10" i="1"/>
  <c r="Y24" i="1"/>
  <c r="Y32" i="1"/>
  <c r="Y40" i="1"/>
  <c r="Y49" i="1"/>
  <c r="Y65" i="1"/>
  <c r="Y72" i="1"/>
  <c r="Y77" i="1"/>
  <c r="Y82" i="1"/>
  <c r="Y93" i="1"/>
  <c r="Y100" i="1"/>
  <c r="Y113" i="1"/>
  <c r="Y120" i="1"/>
  <c r="Y125" i="1"/>
  <c r="BP130" i="1"/>
  <c r="BN130" i="1"/>
  <c r="Y132" i="1"/>
  <c r="Y144" i="1"/>
  <c r="BP141" i="1"/>
  <c r="BN141" i="1"/>
  <c r="Y143" i="1"/>
  <c r="Y154" i="1"/>
  <c r="BP153" i="1"/>
  <c r="BN153" i="1"/>
  <c r="Y168" i="1"/>
  <c r="BP165" i="1"/>
  <c r="BN165" i="1"/>
  <c r="Y167" i="1"/>
  <c r="BP173" i="1"/>
  <c r="BN173" i="1"/>
  <c r="Y175" i="1"/>
  <c r="BP185" i="1"/>
  <c r="BN185" i="1"/>
  <c r="Y187" i="1"/>
  <c r="BP192" i="1"/>
  <c r="BN192" i="1"/>
  <c r="BP194" i="1"/>
  <c r="BN194" i="1"/>
  <c r="BP196" i="1"/>
  <c r="BN196" i="1"/>
  <c r="Y225" i="1"/>
  <c r="BP222" i="1"/>
  <c r="BN222" i="1"/>
  <c r="Y224" i="1"/>
  <c r="Y232" i="1"/>
  <c r="BP229" i="1"/>
  <c r="BN229" i="1"/>
  <c r="BP230" i="1"/>
  <c r="BN230" i="1"/>
  <c r="BP231" i="1"/>
  <c r="BN231" i="1"/>
  <c r="BP246" i="1"/>
  <c r="BN246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8" i="1"/>
  <c r="Z125" i="1"/>
  <c r="BN123" i="1"/>
  <c r="BP123" i="1"/>
  <c r="Y133" i="1"/>
  <c r="Z143" i="1"/>
  <c r="Y155" i="1"/>
  <c r="BP160" i="1"/>
  <c r="BN160" i="1"/>
  <c r="BP161" i="1"/>
  <c r="BN161" i="1"/>
  <c r="Z167" i="1"/>
  <c r="Y176" i="1"/>
  <c r="Y188" i="1"/>
  <c r="Y19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33" i="1"/>
  <c r="Y241" i="1"/>
  <c r="BP239" i="1"/>
  <c r="BN239" i="1"/>
  <c r="BP240" i="1"/>
  <c r="BN240" i="1"/>
  <c r="Y247" i="1"/>
  <c r="Y248" i="1"/>
  <c r="Y276" i="1" l="1"/>
  <c r="Z277" i="1"/>
  <c r="Y273" i="1"/>
  <c r="Y272" i="1"/>
  <c r="Y274" i="1"/>
  <c r="Y275" i="1" l="1"/>
  <c r="C285" i="1" s="1"/>
  <c r="B285" i="1" l="1"/>
  <c r="A285" i="1"/>
</calcChain>
</file>

<file path=xl/sharedStrings.xml><?xml version="1.0" encoding="utf-8"?>
<sst xmlns="http://schemas.openxmlformats.org/spreadsheetml/2006/main" count="1326" uniqueCount="428">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</sst>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67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73" t="s">
        <v>0</v>
      </c>
      <c r="E1" s="230"/>
      <c r="F1" s="230"/>
      <c r="G1" s="12" t="s">
        <v>1</v>
      </c>
      <c r="H1" s="273" t="s">
        <v>2</v>
      </c>
      <c r="I1" s="230"/>
      <c r="J1" s="230"/>
      <c r="K1" s="230"/>
      <c r="L1" s="230"/>
      <c r="M1" s="230"/>
      <c r="N1" s="230"/>
      <c r="O1" s="230"/>
      <c r="P1" s="230"/>
      <c r="Q1" s="230"/>
      <c r="R1" s="229" t="s">
        <v>3</v>
      </c>
      <c r="S1" s="230"/>
      <c r="T1" s="2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3" t="s">
        <v>8</v>
      </c>
      <c r="B5" s="260"/>
      <c r="C5" s="261"/>
      <c r="D5" s="276"/>
      <c r="E5" s="277"/>
      <c r="F5" s="400" t="s">
        <v>9</v>
      </c>
      <c r="G5" s="261"/>
      <c r="H5" s="276" t="s">
        <v>427</v>
      </c>
      <c r="I5" s="319"/>
      <c r="J5" s="319"/>
      <c r="K5" s="319"/>
      <c r="L5" s="319"/>
      <c r="M5" s="277"/>
      <c r="N5" s="61"/>
      <c r="P5" s="24" t="s">
        <v>10</v>
      </c>
      <c r="Q5" s="323">
        <v>45543</v>
      </c>
      <c r="R5" s="258"/>
      <c r="T5" s="309" t="s">
        <v>11</v>
      </c>
      <c r="U5" s="310"/>
      <c r="V5" s="311" t="s">
        <v>12</v>
      </c>
      <c r="W5" s="258"/>
      <c r="AB5" s="51"/>
      <c r="AC5" s="51"/>
      <c r="AD5" s="51"/>
      <c r="AE5" s="51"/>
    </row>
    <row r="6" spans="1:32" s="195" customFormat="1" ht="24" customHeight="1" x14ac:dyDescent="0.2">
      <c r="A6" s="293" t="s">
        <v>13</v>
      </c>
      <c r="B6" s="260"/>
      <c r="C6" s="261"/>
      <c r="D6" s="320" t="s">
        <v>14</v>
      </c>
      <c r="E6" s="321"/>
      <c r="F6" s="321"/>
      <c r="G6" s="321"/>
      <c r="H6" s="321"/>
      <c r="I6" s="321"/>
      <c r="J6" s="321"/>
      <c r="K6" s="321"/>
      <c r="L6" s="321"/>
      <c r="M6" s="258"/>
      <c r="N6" s="62"/>
      <c r="P6" s="24" t="s">
        <v>15</v>
      </c>
      <c r="Q6" s="324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27" t="s">
        <v>16</v>
      </c>
      <c r="U6" s="310"/>
      <c r="V6" s="314" t="s">
        <v>17</v>
      </c>
      <c r="W6" s="218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2" t="str">
        <f>IFERROR(VLOOKUP(DeliveryAddress,Table,3,0),1)</f>
        <v>1</v>
      </c>
      <c r="E7" s="243"/>
      <c r="F7" s="243"/>
      <c r="G7" s="243"/>
      <c r="H7" s="243"/>
      <c r="I7" s="243"/>
      <c r="J7" s="243"/>
      <c r="K7" s="243"/>
      <c r="L7" s="243"/>
      <c r="M7" s="244"/>
      <c r="N7" s="63"/>
      <c r="P7" s="24"/>
      <c r="Q7" s="42"/>
      <c r="R7" s="42"/>
      <c r="T7" s="203"/>
      <c r="U7" s="310"/>
      <c r="V7" s="315"/>
      <c r="W7" s="316"/>
      <c r="AB7" s="51"/>
      <c r="AC7" s="51"/>
      <c r="AD7" s="51"/>
      <c r="AE7" s="51"/>
    </row>
    <row r="8" spans="1:32" s="195" customFormat="1" ht="25.5" customHeight="1" x14ac:dyDescent="0.2">
      <c r="A8" s="325" t="s">
        <v>18</v>
      </c>
      <c r="B8" s="209"/>
      <c r="C8" s="210"/>
      <c r="D8" s="248" t="s">
        <v>19</v>
      </c>
      <c r="E8" s="249"/>
      <c r="F8" s="249"/>
      <c r="G8" s="249"/>
      <c r="H8" s="249"/>
      <c r="I8" s="249"/>
      <c r="J8" s="249"/>
      <c r="K8" s="249"/>
      <c r="L8" s="249"/>
      <c r="M8" s="250"/>
      <c r="N8" s="64"/>
      <c r="P8" s="24" t="s">
        <v>20</v>
      </c>
      <c r="Q8" s="298">
        <v>0.33333333333333331</v>
      </c>
      <c r="R8" s="244"/>
      <c r="T8" s="203"/>
      <c r="U8" s="310"/>
      <c r="V8" s="315"/>
      <c r="W8" s="316"/>
      <c r="AB8" s="51"/>
      <c r="AC8" s="51"/>
      <c r="AD8" s="51"/>
      <c r="AE8" s="51"/>
    </row>
    <row r="9" spans="1:32" s="195" customFormat="1" ht="39.950000000000003" customHeight="1" x14ac:dyDescent="0.2">
      <c r="A9" s="2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07"/>
      <c r="F9" s="2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96"/>
      <c r="P9" s="26" t="s">
        <v>21</v>
      </c>
      <c r="Q9" s="255"/>
      <c r="R9" s="256"/>
      <c r="T9" s="203"/>
      <c r="U9" s="310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2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07"/>
      <c r="F10" s="2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63" t="str">
        <f>IFERROR(VLOOKUP($D$10,Proxy,2,FALSE),"")</f>
        <v/>
      </c>
      <c r="I10" s="203"/>
      <c r="J10" s="203"/>
      <c r="K10" s="203"/>
      <c r="L10" s="203"/>
      <c r="M10" s="203"/>
      <c r="N10" s="194"/>
      <c r="P10" s="26" t="s">
        <v>22</v>
      </c>
      <c r="Q10" s="328"/>
      <c r="R10" s="329"/>
      <c r="U10" s="24" t="s">
        <v>23</v>
      </c>
      <c r="V10" s="217" t="s">
        <v>24</v>
      </c>
      <c r="W10" s="218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57"/>
      <c r="R11" s="258"/>
      <c r="U11" s="24" t="s">
        <v>27</v>
      </c>
      <c r="V11" s="322" t="s">
        <v>28</v>
      </c>
      <c r="W11" s="256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259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98"/>
      <c r="R12" s="244"/>
      <c r="S12" s="23"/>
      <c r="U12" s="24"/>
      <c r="V12" s="230"/>
      <c r="W12" s="203"/>
      <c r="AB12" s="51"/>
      <c r="AC12" s="51"/>
      <c r="AD12" s="51"/>
      <c r="AE12" s="51"/>
    </row>
    <row r="13" spans="1:32" s="195" customFormat="1" ht="23.25" customHeight="1" x14ac:dyDescent="0.2">
      <c r="A13" s="259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22"/>
      <c r="R13" s="2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259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43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00" t="s">
        <v>35</v>
      </c>
      <c r="Q15" s="230"/>
      <c r="R15" s="230"/>
      <c r="S15" s="230"/>
      <c r="T15" s="2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9" t="s">
        <v>36</v>
      </c>
      <c r="B17" s="219" t="s">
        <v>37</v>
      </c>
      <c r="C17" s="303" t="s">
        <v>38</v>
      </c>
      <c r="D17" s="219" t="s">
        <v>39</v>
      </c>
      <c r="E17" s="223"/>
      <c r="F17" s="219" t="s">
        <v>40</v>
      </c>
      <c r="G17" s="219" t="s">
        <v>41</v>
      </c>
      <c r="H17" s="219" t="s">
        <v>42</v>
      </c>
      <c r="I17" s="219" t="s">
        <v>43</v>
      </c>
      <c r="J17" s="219" t="s">
        <v>44</v>
      </c>
      <c r="K17" s="219" t="s">
        <v>45</v>
      </c>
      <c r="L17" s="219" t="s">
        <v>46</v>
      </c>
      <c r="M17" s="219" t="s">
        <v>47</v>
      </c>
      <c r="N17" s="219" t="s">
        <v>48</v>
      </c>
      <c r="O17" s="219" t="s">
        <v>49</v>
      </c>
      <c r="P17" s="219" t="s">
        <v>50</v>
      </c>
      <c r="Q17" s="283"/>
      <c r="R17" s="283"/>
      <c r="S17" s="283"/>
      <c r="T17" s="223"/>
      <c r="U17" s="410" t="s">
        <v>51</v>
      </c>
      <c r="V17" s="261"/>
      <c r="W17" s="219" t="s">
        <v>52</v>
      </c>
      <c r="X17" s="219" t="s">
        <v>53</v>
      </c>
      <c r="Y17" s="411" t="s">
        <v>54</v>
      </c>
      <c r="Z17" s="219" t="s">
        <v>55</v>
      </c>
      <c r="AA17" s="354" t="s">
        <v>56</v>
      </c>
      <c r="AB17" s="354" t="s">
        <v>57</v>
      </c>
      <c r="AC17" s="354" t="s">
        <v>58</v>
      </c>
      <c r="AD17" s="354" t="s">
        <v>59</v>
      </c>
      <c r="AE17" s="357"/>
      <c r="AF17" s="358"/>
      <c r="AG17" s="289"/>
      <c r="BD17" s="348" t="s">
        <v>60</v>
      </c>
    </row>
    <row r="18" spans="1:68" ht="14.25" customHeight="1" x14ac:dyDescent="0.2">
      <c r="A18" s="220"/>
      <c r="B18" s="220"/>
      <c r="C18" s="220"/>
      <c r="D18" s="224"/>
      <c r="E18" s="225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4"/>
      <c r="Q18" s="284"/>
      <c r="R18" s="284"/>
      <c r="S18" s="284"/>
      <c r="T18" s="225"/>
      <c r="U18" s="193" t="s">
        <v>61</v>
      </c>
      <c r="V18" s="193" t="s">
        <v>62</v>
      </c>
      <c r="W18" s="220"/>
      <c r="X18" s="220"/>
      <c r="Y18" s="412"/>
      <c r="Z18" s="220"/>
      <c r="AA18" s="355"/>
      <c r="AB18" s="355"/>
      <c r="AC18" s="355"/>
      <c r="AD18" s="359"/>
      <c r="AE18" s="360"/>
      <c r="AF18" s="361"/>
      <c r="AG18" s="290"/>
      <c r="BD18" s="203"/>
    </row>
    <row r="19" spans="1:68" ht="27.75" hidden="1" customHeight="1" x14ac:dyDescent="0.2">
      <c r="A19" s="239" t="s">
        <v>63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48"/>
      <c r="AB19" s="48"/>
      <c r="AC19" s="48"/>
    </row>
    <row r="20" spans="1:68" ht="16.5" hidden="1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92"/>
      <c r="AB20" s="192"/>
      <c r="AC20" s="192"/>
    </row>
    <row r="21" spans="1:68" ht="14.25" hidden="1" customHeight="1" x14ac:dyDescent="0.25">
      <c r="A21" s="222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91"/>
      <c r="AB21" s="191"/>
      <c r="AC21" s="191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4"/>
      <c r="R22" s="214"/>
      <c r="S22" s="214"/>
      <c r="T22" s="215"/>
      <c r="U22" s="34"/>
      <c r="V22" s="34"/>
      <c r="W22" s="35" t="s">
        <v>70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12"/>
      <c r="P23" s="208" t="s">
        <v>72</v>
      </c>
      <c r="Q23" s="209"/>
      <c r="R23" s="209"/>
      <c r="S23" s="209"/>
      <c r="T23" s="209"/>
      <c r="U23" s="209"/>
      <c r="V23" s="210"/>
      <c r="W23" s="37" t="s">
        <v>70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12"/>
      <c r="P24" s="208" t="s">
        <v>72</v>
      </c>
      <c r="Q24" s="209"/>
      <c r="R24" s="209"/>
      <c r="S24" s="209"/>
      <c r="T24" s="209"/>
      <c r="U24" s="209"/>
      <c r="V24" s="210"/>
      <c r="W24" s="37" t="s">
        <v>73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39" t="s">
        <v>74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48"/>
      <c r="AB25" s="48"/>
      <c r="AC25" s="48"/>
    </row>
    <row r="26" spans="1:68" ht="16.5" hidden="1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92"/>
      <c r="AB26" s="192"/>
      <c r="AC26" s="192"/>
    </row>
    <row r="27" spans="1:68" ht="14.25" hidden="1" customHeight="1" x14ac:dyDescent="0.25">
      <c r="A27" s="222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91"/>
      <c r="AB27" s="191"/>
      <c r="AC27" s="191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4"/>
      <c r="R28" s="214"/>
      <c r="S28" s="214"/>
      <c r="T28" s="215"/>
      <c r="U28" s="34"/>
      <c r="V28" s="34"/>
      <c r="W28" s="35" t="s">
        <v>70</v>
      </c>
      <c r="X28" s="198">
        <v>0</v>
      </c>
      <c r="Y28" s="199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4"/>
      <c r="R29" s="214"/>
      <c r="S29" s="214"/>
      <c r="T29" s="215"/>
      <c r="U29" s="34"/>
      <c r="V29" s="34"/>
      <c r="W29" s="35" t="s">
        <v>70</v>
      </c>
      <c r="X29" s="198">
        <v>0</v>
      </c>
      <c r="Y29" s="199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4"/>
      <c r="R30" s="214"/>
      <c r="S30" s="214"/>
      <c r="T30" s="215"/>
      <c r="U30" s="34"/>
      <c r="V30" s="34"/>
      <c r="W30" s="35" t="s">
        <v>70</v>
      </c>
      <c r="X30" s="198">
        <v>98</v>
      </c>
      <c r="Y30" s="199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4">
        <v>4607111036599</v>
      </c>
      <c r="E31" s="205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4"/>
      <c r="R31" s="214"/>
      <c r="S31" s="214"/>
      <c r="T31" s="215"/>
      <c r="U31" s="34"/>
      <c r="V31" s="34"/>
      <c r="W31" s="35" t="s">
        <v>70</v>
      </c>
      <c r="X31" s="198">
        <v>0</v>
      </c>
      <c r="Y31" s="199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12"/>
      <c r="P32" s="208" t="s">
        <v>72</v>
      </c>
      <c r="Q32" s="209"/>
      <c r="R32" s="209"/>
      <c r="S32" s="209"/>
      <c r="T32" s="209"/>
      <c r="U32" s="209"/>
      <c r="V32" s="210"/>
      <c r="W32" s="37" t="s">
        <v>70</v>
      </c>
      <c r="X32" s="200">
        <f>IFERROR(SUM(X28:X31),"0")</f>
        <v>98</v>
      </c>
      <c r="Y32" s="200">
        <f>IFERROR(SUM(Y28:Y31),"0")</f>
        <v>98</v>
      </c>
      <c r="Z32" s="200">
        <f>IFERROR(IF(Z28="",0,Z28),"0")+IFERROR(IF(Z29="",0,Z29),"0")+IFERROR(IF(Z30="",0,Z30),"0")+IFERROR(IF(Z31="",0,Z31),"0")</f>
        <v>0.91727999999999998</v>
      </c>
      <c r="AA32" s="201"/>
      <c r="AB32" s="201"/>
      <c r="AC32" s="201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12"/>
      <c r="P33" s="208" t="s">
        <v>72</v>
      </c>
      <c r="Q33" s="209"/>
      <c r="R33" s="209"/>
      <c r="S33" s="209"/>
      <c r="T33" s="209"/>
      <c r="U33" s="209"/>
      <c r="V33" s="210"/>
      <c r="W33" s="37" t="s">
        <v>73</v>
      </c>
      <c r="X33" s="200">
        <f>IFERROR(SUMPRODUCT(X28:X31*H28:H31),"0")</f>
        <v>147</v>
      </c>
      <c r="Y33" s="200">
        <f>IFERROR(SUMPRODUCT(Y28:Y31*H28:H31),"0")</f>
        <v>147</v>
      </c>
      <c r="Z33" s="37"/>
      <c r="AA33" s="201"/>
      <c r="AB33" s="201"/>
      <c r="AC33" s="201"/>
    </row>
    <row r="34" spans="1:68" ht="16.5" hidden="1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92"/>
      <c r="AB34" s="192"/>
      <c r="AC34" s="192"/>
    </row>
    <row r="35" spans="1:68" ht="14.25" hidden="1" customHeight="1" x14ac:dyDescent="0.25">
      <c r="A35" s="222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91"/>
      <c r="AB35" s="191"/>
      <c r="AC35" s="191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4"/>
      <c r="R36" s="214"/>
      <c r="S36" s="214"/>
      <c r="T36" s="215"/>
      <c r="U36" s="34"/>
      <c r="V36" s="34"/>
      <c r="W36" s="35" t="s">
        <v>70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7" t="s">
        <v>92</v>
      </c>
      <c r="Q37" s="214"/>
      <c r="R37" s="214"/>
      <c r="S37" s="214"/>
      <c r="T37" s="215"/>
      <c r="U37" s="34"/>
      <c r="V37" s="34"/>
      <c r="W37" s="35" t="s">
        <v>70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4"/>
      <c r="R38" s="214"/>
      <c r="S38" s="214"/>
      <c r="T38" s="215"/>
      <c r="U38" s="34"/>
      <c r="V38" s="34"/>
      <c r="W38" s="35" t="s">
        <v>70</v>
      </c>
      <c r="X38" s="198">
        <v>24</v>
      </c>
      <c r="Y38" s="199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11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12"/>
      <c r="P39" s="208" t="s">
        <v>72</v>
      </c>
      <c r="Q39" s="209"/>
      <c r="R39" s="209"/>
      <c r="S39" s="209"/>
      <c r="T39" s="209"/>
      <c r="U39" s="209"/>
      <c r="V39" s="210"/>
      <c r="W39" s="37" t="s">
        <v>70</v>
      </c>
      <c r="X39" s="200">
        <f>IFERROR(SUM(X36:X38),"0")</f>
        <v>24</v>
      </c>
      <c r="Y39" s="200">
        <f>IFERROR(SUM(Y36:Y38),"0")</f>
        <v>24</v>
      </c>
      <c r="Z39" s="200">
        <f>IFERROR(IF(Z36="",0,Z36),"0")+IFERROR(IF(Z37="",0,Z37),"0")+IFERROR(IF(Z38="",0,Z38),"0")</f>
        <v>0.372</v>
      </c>
      <c r="AA39" s="201"/>
      <c r="AB39" s="201"/>
      <c r="AC39" s="201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12"/>
      <c r="P40" s="208" t="s">
        <v>72</v>
      </c>
      <c r="Q40" s="209"/>
      <c r="R40" s="209"/>
      <c r="S40" s="209"/>
      <c r="T40" s="209"/>
      <c r="U40" s="209"/>
      <c r="V40" s="210"/>
      <c r="W40" s="37" t="s">
        <v>73</v>
      </c>
      <c r="X40" s="200">
        <f>IFERROR(SUMPRODUCT(X36:X38*H36:H38),"0")</f>
        <v>144</v>
      </c>
      <c r="Y40" s="200">
        <f>IFERROR(SUMPRODUCT(Y36:Y38*H36:H38),"0")</f>
        <v>144</v>
      </c>
      <c r="Z40" s="37"/>
      <c r="AA40" s="201"/>
      <c r="AB40" s="201"/>
      <c r="AC40" s="201"/>
    </row>
    <row r="41" spans="1:68" ht="16.5" hidden="1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92"/>
      <c r="AB41" s="192"/>
      <c r="AC41" s="192"/>
    </row>
    <row r="42" spans="1:68" ht="14.25" hidden="1" customHeight="1" x14ac:dyDescent="0.25">
      <c r="A42" s="222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91"/>
      <c r="AB42" s="191"/>
      <c r="AC42" s="191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4"/>
      <c r="R43" s="214"/>
      <c r="S43" s="214"/>
      <c r="T43" s="215"/>
      <c r="U43" s="34"/>
      <c r="V43" s="34"/>
      <c r="W43" s="35" t="s">
        <v>70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6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4"/>
      <c r="R44" s="214"/>
      <c r="S44" s="214"/>
      <c r="T44" s="215"/>
      <c r="U44" s="34"/>
      <c r="V44" s="34"/>
      <c r="W44" s="35" t="s">
        <v>70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4"/>
      <c r="R45" s="214"/>
      <c r="S45" s="214"/>
      <c r="T45" s="215"/>
      <c r="U45" s="34"/>
      <c r="V45" s="34"/>
      <c r="W45" s="35" t="s">
        <v>70</v>
      </c>
      <c r="X45" s="198">
        <v>10</v>
      </c>
      <c r="Y45" s="199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8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4"/>
      <c r="R46" s="214"/>
      <c r="S46" s="214"/>
      <c r="T46" s="215"/>
      <c r="U46" s="34"/>
      <c r="V46" s="34"/>
      <c r="W46" s="35" t="s">
        <v>70</v>
      </c>
      <c r="X46" s="198">
        <v>0</v>
      </c>
      <c r="Y46" s="199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8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4"/>
      <c r="R47" s="214"/>
      <c r="S47" s="214"/>
      <c r="T47" s="215"/>
      <c r="U47" s="34"/>
      <c r="V47" s="34"/>
      <c r="W47" s="35" t="s">
        <v>70</v>
      </c>
      <c r="X47" s="198">
        <v>0</v>
      </c>
      <c r="Y47" s="199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12"/>
      <c r="P48" s="208" t="s">
        <v>72</v>
      </c>
      <c r="Q48" s="209"/>
      <c r="R48" s="209"/>
      <c r="S48" s="209"/>
      <c r="T48" s="209"/>
      <c r="U48" s="209"/>
      <c r="V48" s="210"/>
      <c r="W48" s="37" t="s">
        <v>70</v>
      </c>
      <c r="X48" s="200">
        <f>IFERROR(SUM(X43:X47),"0")</f>
        <v>10</v>
      </c>
      <c r="Y48" s="200">
        <f>IFERROR(SUM(Y43:Y47),"0")</f>
        <v>10</v>
      </c>
      <c r="Z48" s="200">
        <f>IFERROR(IF(Z43="",0,Z43),"0")+IFERROR(IF(Z44="",0,Z44),"0")+IFERROR(IF(Z45="",0,Z45),"0")+IFERROR(IF(Z46="",0,Z46),"0")+IFERROR(IF(Z47="",0,Z47),"0")</f>
        <v>9.5000000000000001E-2</v>
      </c>
      <c r="AA48" s="201"/>
      <c r="AB48" s="201"/>
      <c r="AC48" s="201"/>
    </row>
    <row r="49" spans="1:68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12"/>
      <c r="P49" s="208" t="s">
        <v>72</v>
      </c>
      <c r="Q49" s="209"/>
      <c r="R49" s="209"/>
      <c r="S49" s="209"/>
      <c r="T49" s="209"/>
      <c r="U49" s="209"/>
      <c r="V49" s="210"/>
      <c r="W49" s="37" t="s">
        <v>73</v>
      </c>
      <c r="X49" s="200">
        <f>IFERROR(SUMPRODUCT(X43:X47*H43:H47),"0")</f>
        <v>12</v>
      </c>
      <c r="Y49" s="200">
        <f>IFERROR(SUMPRODUCT(Y43:Y47*H43:H47),"0")</f>
        <v>12</v>
      </c>
      <c r="Z49" s="37"/>
      <c r="AA49" s="201"/>
      <c r="AB49" s="201"/>
      <c r="AC49" s="201"/>
    </row>
    <row r="50" spans="1:68" ht="16.5" hidden="1" customHeight="1" x14ac:dyDescent="0.25">
      <c r="A50" s="202" t="s">
        <v>108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92"/>
      <c r="AB50" s="192"/>
      <c r="AC50" s="192"/>
    </row>
    <row r="51" spans="1:68" ht="14.25" hidden="1" customHeight="1" x14ac:dyDescent="0.25">
      <c r="A51" s="222" t="s">
        <v>64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91"/>
      <c r="AB51" s="191"/>
      <c r="AC51" s="191"/>
    </row>
    <row r="52" spans="1:68" ht="27" hidden="1" customHeight="1" x14ac:dyDescent="0.25">
      <c r="A52" s="54" t="s">
        <v>109</v>
      </c>
      <c r="B52" s="54" t="s">
        <v>110</v>
      </c>
      <c r="C52" s="31">
        <v>4301071045</v>
      </c>
      <c r="D52" s="204">
        <v>4607111039392</v>
      </c>
      <c r="E52" s="205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53" t="s">
        <v>111</v>
      </c>
      <c r="Q52" s="214"/>
      <c r="R52" s="214"/>
      <c r="S52" s="214"/>
      <c r="T52" s="215"/>
      <c r="U52" s="34"/>
      <c r="V52" s="34"/>
      <c r="W52" s="35" t="s">
        <v>70</v>
      </c>
      <c r="X52" s="198">
        <v>0</v>
      </c>
      <c r="Y52" s="199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4">
        <v>4607111037190</v>
      </c>
      <c r="E53" s="205"/>
      <c r="F53" s="197">
        <v>0.43</v>
      </c>
      <c r="G53" s="32">
        <v>16</v>
      </c>
      <c r="H53" s="197">
        <v>6.88</v>
      </c>
      <c r="I53" s="197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4"/>
      <c r="R53" s="214"/>
      <c r="S53" s="214"/>
      <c r="T53" s="215"/>
      <c r="U53" s="34"/>
      <c r="V53" s="34"/>
      <c r="W53" s="35" t="s">
        <v>70</v>
      </c>
      <c r="X53" s="198">
        <v>12</v>
      </c>
      <c r="Y53" s="199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86.395200000000003</v>
      </c>
      <c r="BN53" s="67">
        <f t="shared" si="3"/>
        <v>86.395200000000003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4301071032</v>
      </c>
      <c r="D54" s="204">
        <v>4607111038999</v>
      </c>
      <c r="E54" s="205"/>
      <c r="F54" s="197">
        <v>0.4</v>
      </c>
      <c r="G54" s="32">
        <v>16</v>
      </c>
      <c r="H54" s="197">
        <v>6.4</v>
      </c>
      <c r="I54" s="197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4"/>
      <c r="R54" s="214"/>
      <c r="S54" s="214"/>
      <c r="T54" s="215"/>
      <c r="U54" s="34"/>
      <c r="V54" s="34"/>
      <c r="W54" s="35" t="s">
        <v>70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4301070972</v>
      </c>
      <c r="D55" s="204">
        <v>4607111037183</v>
      </c>
      <c r="E55" s="205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4"/>
      <c r="R55" s="214"/>
      <c r="S55" s="214"/>
      <c r="T55" s="215"/>
      <c r="U55" s="34"/>
      <c r="V55" s="34"/>
      <c r="W55" s="35" t="s">
        <v>70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4301071044</v>
      </c>
      <c r="D56" s="204">
        <v>4607111039385</v>
      </c>
      <c r="E56" s="205"/>
      <c r="F56" s="197">
        <v>0.7</v>
      </c>
      <c r="G56" s="32">
        <v>10</v>
      </c>
      <c r="H56" s="197">
        <v>7</v>
      </c>
      <c r="I56" s="197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4"/>
      <c r="R56" s="214"/>
      <c r="S56" s="214"/>
      <c r="T56" s="215"/>
      <c r="U56" s="34"/>
      <c r="V56" s="34"/>
      <c r="W56" s="35" t="s">
        <v>70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4301070970</v>
      </c>
      <c r="D57" s="204">
        <v>4607111037091</v>
      </c>
      <c r="E57" s="205"/>
      <c r="F57" s="197">
        <v>0.43</v>
      </c>
      <c r="G57" s="32">
        <v>16</v>
      </c>
      <c r="H57" s="197">
        <v>6.88</v>
      </c>
      <c r="I57" s="197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4"/>
      <c r="R57" s="214"/>
      <c r="S57" s="214"/>
      <c r="T57" s="215"/>
      <c r="U57" s="34"/>
      <c r="V57" s="34"/>
      <c r="W57" s="35" t="s">
        <v>70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4">
        <v>4607111036902</v>
      </c>
      <c r="E58" s="205"/>
      <c r="F58" s="197">
        <v>0.9</v>
      </c>
      <c r="G58" s="32">
        <v>8</v>
      </c>
      <c r="H58" s="197">
        <v>7.2</v>
      </c>
      <c r="I58" s="197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4"/>
      <c r="R58" s="214"/>
      <c r="S58" s="214"/>
      <c r="T58" s="215"/>
      <c r="U58" s="34"/>
      <c r="V58" s="34"/>
      <c r="W58" s="35" t="s">
        <v>70</v>
      </c>
      <c r="X58" s="198">
        <v>12</v>
      </c>
      <c r="Y58" s="199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4301071031</v>
      </c>
      <c r="D59" s="204">
        <v>4607111038982</v>
      </c>
      <c r="E59" s="205"/>
      <c r="F59" s="197">
        <v>0.7</v>
      </c>
      <c r="G59" s="32">
        <v>10</v>
      </c>
      <c r="H59" s="197">
        <v>7</v>
      </c>
      <c r="I59" s="197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4"/>
      <c r="R59" s="214"/>
      <c r="S59" s="214"/>
      <c r="T59" s="215"/>
      <c r="U59" s="34"/>
      <c r="V59" s="34"/>
      <c r="W59" s="35" t="s">
        <v>70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4">
        <v>4607111036858</v>
      </c>
      <c r="E60" s="205"/>
      <c r="F60" s="197">
        <v>0.43</v>
      </c>
      <c r="G60" s="32">
        <v>16</v>
      </c>
      <c r="H60" s="197">
        <v>6.88</v>
      </c>
      <c r="I60" s="197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4"/>
      <c r="R60" s="214"/>
      <c r="S60" s="214"/>
      <c r="T60" s="215"/>
      <c r="U60" s="34"/>
      <c r="V60" s="34"/>
      <c r="W60" s="35" t="s">
        <v>70</v>
      </c>
      <c r="X60" s="198">
        <v>12</v>
      </c>
      <c r="Y60" s="199">
        <f t="shared" si="0"/>
        <v>12</v>
      </c>
      <c r="Z60" s="36">
        <f t="shared" si="1"/>
        <v>0.186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86.395200000000003</v>
      </c>
      <c r="BN60" s="67">
        <f t="shared" si="3"/>
        <v>86.395200000000003</v>
      </c>
      <c r="BO60" s="67">
        <f t="shared" si="4"/>
        <v>0.14285714285714285</v>
      </c>
      <c r="BP60" s="67">
        <f t="shared" si="5"/>
        <v>0.14285714285714285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4301071046</v>
      </c>
      <c r="D61" s="204">
        <v>4607111039354</v>
      </c>
      <c r="E61" s="205"/>
      <c r="F61" s="197">
        <v>0.4</v>
      </c>
      <c r="G61" s="32">
        <v>16</v>
      </c>
      <c r="H61" s="197">
        <v>6.4</v>
      </c>
      <c r="I61" s="197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4"/>
      <c r="R61" s="214"/>
      <c r="S61" s="214"/>
      <c r="T61" s="215"/>
      <c r="U61" s="34"/>
      <c r="V61" s="34"/>
      <c r="W61" s="35" t="s">
        <v>70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4">
        <v>4607111036889</v>
      </c>
      <c r="E62" s="205"/>
      <c r="F62" s="197">
        <v>0.9</v>
      </c>
      <c r="G62" s="32">
        <v>8</v>
      </c>
      <c r="H62" s="197">
        <v>7.2</v>
      </c>
      <c r="I62" s="197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4"/>
      <c r="R62" s="214"/>
      <c r="S62" s="214"/>
      <c r="T62" s="215"/>
      <c r="U62" s="34"/>
      <c r="V62" s="34"/>
      <c r="W62" s="35" t="s">
        <v>70</v>
      </c>
      <c r="X62" s="198">
        <v>48</v>
      </c>
      <c r="Y62" s="199">
        <f t="shared" si="0"/>
        <v>48</v>
      </c>
      <c r="Z62" s="36">
        <f t="shared" si="1"/>
        <v>0.74399999999999999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359.32799999999997</v>
      </c>
      <c r="BN62" s="67">
        <f t="shared" si="3"/>
        <v>359.32799999999997</v>
      </c>
      <c r="BO62" s="67">
        <f t="shared" si="4"/>
        <v>0.5714285714285714</v>
      </c>
      <c r="BP62" s="67">
        <f t="shared" si="5"/>
        <v>0.5714285714285714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4301071047</v>
      </c>
      <c r="D63" s="204">
        <v>4607111039330</v>
      </c>
      <c r="E63" s="205"/>
      <c r="F63" s="197">
        <v>0.7</v>
      </c>
      <c r="G63" s="32">
        <v>10</v>
      </c>
      <c r="H63" s="197">
        <v>7</v>
      </c>
      <c r="I63" s="197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4"/>
      <c r="R63" s="214"/>
      <c r="S63" s="214"/>
      <c r="T63" s="215"/>
      <c r="U63" s="34"/>
      <c r="V63" s="34"/>
      <c r="W63" s="35" t="s">
        <v>70</v>
      </c>
      <c r="X63" s="198">
        <v>0</v>
      </c>
      <c r="Y63" s="199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hidden="1" customHeight="1" x14ac:dyDescent="0.25">
      <c r="A64" s="54" t="s">
        <v>135</v>
      </c>
      <c r="B64" s="54" t="s">
        <v>136</v>
      </c>
      <c r="C64" s="31">
        <v>4301070947</v>
      </c>
      <c r="D64" s="204">
        <v>4607111037510</v>
      </c>
      <c r="E64" s="205"/>
      <c r="F64" s="197">
        <v>0.8</v>
      </c>
      <c r="G64" s="32">
        <v>8</v>
      </c>
      <c r="H64" s="197">
        <v>6.4</v>
      </c>
      <c r="I64" s="197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9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4"/>
      <c r="R64" s="214"/>
      <c r="S64" s="214"/>
      <c r="T64" s="215"/>
      <c r="U64" s="34"/>
      <c r="V64" s="34"/>
      <c r="W64" s="35" t="s">
        <v>70</v>
      </c>
      <c r="X64" s="198">
        <v>0</v>
      </c>
      <c r="Y64" s="199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12"/>
      <c r="P65" s="208" t="s">
        <v>72</v>
      </c>
      <c r="Q65" s="209"/>
      <c r="R65" s="209"/>
      <c r="S65" s="209"/>
      <c r="T65" s="209"/>
      <c r="U65" s="209"/>
      <c r="V65" s="210"/>
      <c r="W65" s="37" t="s">
        <v>70</v>
      </c>
      <c r="X65" s="200">
        <f>IFERROR(SUM(X52:X64),"0")</f>
        <v>84</v>
      </c>
      <c r="Y65" s="200">
        <f>IFERROR(SUM(Y52:Y64),"0")</f>
        <v>84</v>
      </c>
      <c r="Z65" s="200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1.302</v>
      </c>
      <c r="AA65" s="201"/>
      <c r="AB65" s="201"/>
      <c r="AC65" s="201"/>
    </row>
    <row r="66" spans="1:68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12"/>
      <c r="P66" s="208" t="s">
        <v>72</v>
      </c>
      <c r="Q66" s="209"/>
      <c r="R66" s="209"/>
      <c r="S66" s="209"/>
      <c r="T66" s="209"/>
      <c r="U66" s="209"/>
      <c r="V66" s="210"/>
      <c r="W66" s="37" t="s">
        <v>73</v>
      </c>
      <c r="X66" s="200">
        <f>IFERROR(SUMPRODUCT(X52:X64*H52:H64),"0")</f>
        <v>597.12</v>
      </c>
      <c r="Y66" s="200">
        <f>IFERROR(SUMPRODUCT(Y52:Y64*H52:H64),"0")</f>
        <v>597.12</v>
      </c>
      <c r="Z66" s="37"/>
      <c r="AA66" s="201"/>
      <c r="AB66" s="201"/>
      <c r="AC66" s="201"/>
    </row>
    <row r="67" spans="1:68" ht="16.5" hidden="1" customHeight="1" x14ac:dyDescent="0.25">
      <c r="A67" s="202" t="s">
        <v>137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92"/>
      <c r="AB67" s="192"/>
      <c r="AC67" s="192"/>
    </row>
    <row r="68" spans="1:68" ht="14.25" hidden="1" customHeight="1" x14ac:dyDescent="0.25">
      <c r="A68" s="222" t="s">
        <v>64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91"/>
      <c r="AB68" s="191"/>
      <c r="AC68" s="191"/>
    </row>
    <row r="69" spans="1:68" ht="27" hidden="1" customHeight="1" x14ac:dyDescent="0.25">
      <c r="A69" s="54" t="s">
        <v>138</v>
      </c>
      <c r="B69" s="54" t="s">
        <v>139</v>
      </c>
      <c r="C69" s="31">
        <v>4301070977</v>
      </c>
      <c r="D69" s="204">
        <v>4607111037411</v>
      </c>
      <c r="E69" s="205"/>
      <c r="F69" s="197">
        <v>2.7</v>
      </c>
      <c r="G69" s="32">
        <v>1</v>
      </c>
      <c r="H69" s="197">
        <v>2.7</v>
      </c>
      <c r="I69" s="197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4"/>
      <c r="R69" s="214"/>
      <c r="S69" s="214"/>
      <c r="T69" s="215"/>
      <c r="U69" s="34"/>
      <c r="V69" s="34"/>
      <c r="W69" s="35" t="s">
        <v>70</v>
      </c>
      <c r="X69" s="198">
        <v>0</v>
      </c>
      <c r="Y69" s="199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4">
        <v>4607111036728</v>
      </c>
      <c r="E70" s="205"/>
      <c r="F70" s="197">
        <v>5</v>
      </c>
      <c r="G70" s="32">
        <v>1</v>
      </c>
      <c r="H70" s="197">
        <v>5</v>
      </c>
      <c r="I70" s="197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4"/>
      <c r="R70" s="214"/>
      <c r="S70" s="214"/>
      <c r="T70" s="215"/>
      <c r="U70" s="34"/>
      <c r="V70" s="34"/>
      <c r="W70" s="35" t="s">
        <v>70</v>
      </c>
      <c r="X70" s="198">
        <v>48</v>
      </c>
      <c r="Y70" s="199">
        <f>IFERROR(IF(X70="","",X70),"")</f>
        <v>48</v>
      </c>
      <c r="Z70" s="36">
        <f>IFERROR(IF(X70="","",X70*0.00866),"")</f>
        <v>0.41567999999999994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250.23359999999997</v>
      </c>
      <c r="BN70" s="67">
        <f>IFERROR(Y70*I70,"0")</f>
        <v>250.23359999999997</v>
      </c>
      <c r="BO70" s="67">
        <f>IFERROR(X70/J70,"0")</f>
        <v>0.33333333333333331</v>
      </c>
      <c r="BP70" s="67">
        <f>IFERROR(Y70/J70,"0")</f>
        <v>0.33333333333333331</v>
      </c>
    </row>
    <row r="71" spans="1:68" x14ac:dyDescent="0.2">
      <c r="A71" s="211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12"/>
      <c r="P71" s="208" t="s">
        <v>72</v>
      </c>
      <c r="Q71" s="209"/>
      <c r="R71" s="209"/>
      <c r="S71" s="209"/>
      <c r="T71" s="209"/>
      <c r="U71" s="209"/>
      <c r="V71" s="210"/>
      <c r="W71" s="37" t="s">
        <v>70</v>
      </c>
      <c r="X71" s="200">
        <f>IFERROR(SUM(X69:X70),"0")</f>
        <v>48</v>
      </c>
      <c r="Y71" s="200">
        <f>IFERROR(SUM(Y69:Y70),"0")</f>
        <v>48</v>
      </c>
      <c r="Z71" s="200">
        <f>IFERROR(IF(Z69="",0,Z69),"0")+IFERROR(IF(Z70="",0,Z70),"0")</f>
        <v>0.41567999999999994</v>
      </c>
      <c r="AA71" s="201"/>
      <c r="AB71" s="201"/>
      <c r="AC71" s="201"/>
    </row>
    <row r="72" spans="1:68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12"/>
      <c r="P72" s="208" t="s">
        <v>72</v>
      </c>
      <c r="Q72" s="209"/>
      <c r="R72" s="209"/>
      <c r="S72" s="209"/>
      <c r="T72" s="209"/>
      <c r="U72" s="209"/>
      <c r="V72" s="210"/>
      <c r="W72" s="37" t="s">
        <v>73</v>
      </c>
      <c r="X72" s="200">
        <f>IFERROR(SUMPRODUCT(X69:X70*H69:H70),"0")</f>
        <v>240</v>
      </c>
      <c r="Y72" s="200">
        <f>IFERROR(SUMPRODUCT(Y69:Y70*H69:H70),"0")</f>
        <v>240</v>
      </c>
      <c r="Z72" s="37"/>
      <c r="AA72" s="201"/>
      <c r="AB72" s="201"/>
      <c r="AC72" s="201"/>
    </row>
    <row r="73" spans="1:68" ht="16.5" hidden="1" customHeight="1" x14ac:dyDescent="0.25">
      <c r="A73" s="202" t="s">
        <v>143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92"/>
      <c r="AB73" s="192"/>
      <c r="AC73" s="192"/>
    </row>
    <row r="74" spans="1:68" ht="14.25" hidden="1" customHeight="1" x14ac:dyDescent="0.25">
      <c r="A74" s="222" t="s">
        <v>144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191"/>
      <c r="AB74" s="191"/>
      <c r="AC74" s="191"/>
    </row>
    <row r="75" spans="1:68" ht="27" hidden="1" customHeight="1" x14ac:dyDescent="0.25">
      <c r="A75" s="54" t="s">
        <v>145</v>
      </c>
      <c r="B75" s="54" t="s">
        <v>146</v>
      </c>
      <c r="C75" s="31">
        <v>4301135271</v>
      </c>
      <c r="D75" s="204">
        <v>4607111033659</v>
      </c>
      <c r="E75" s="205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40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4"/>
      <c r="R75" s="214"/>
      <c r="S75" s="214"/>
      <c r="T75" s="215"/>
      <c r="U75" s="34"/>
      <c r="V75" s="34"/>
      <c r="W75" s="35" t="s">
        <v>70</v>
      </c>
      <c r="X75" s="198">
        <v>0</v>
      </c>
      <c r="Y75" s="199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11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12"/>
      <c r="P76" s="208" t="s">
        <v>72</v>
      </c>
      <c r="Q76" s="209"/>
      <c r="R76" s="209"/>
      <c r="S76" s="209"/>
      <c r="T76" s="209"/>
      <c r="U76" s="209"/>
      <c r="V76" s="210"/>
      <c r="W76" s="37" t="s">
        <v>70</v>
      </c>
      <c r="X76" s="200">
        <f>IFERROR(SUM(X75:X75),"0")</f>
        <v>0</v>
      </c>
      <c r="Y76" s="200">
        <f>IFERROR(SUM(Y75:Y75),"0")</f>
        <v>0</v>
      </c>
      <c r="Z76" s="200">
        <f>IFERROR(IF(Z75="",0,Z75),"0")</f>
        <v>0</v>
      </c>
      <c r="AA76" s="201"/>
      <c r="AB76" s="201"/>
      <c r="AC76" s="201"/>
    </row>
    <row r="77" spans="1:68" hidden="1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12"/>
      <c r="P77" s="208" t="s">
        <v>72</v>
      </c>
      <c r="Q77" s="209"/>
      <c r="R77" s="209"/>
      <c r="S77" s="209"/>
      <c r="T77" s="209"/>
      <c r="U77" s="209"/>
      <c r="V77" s="210"/>
      <c r="W77" s="37" t="s">
        <v>73</v>
      </c>
      <c r="X77" s="200">
        <f>IFERROR(SUMPRODUCT(X75:X75*H75:H75),"0")</f>
        <v>0</v>
      </c>
      <c r="Y77" s="200">
        <f>IFERROR(SUMPRODUCT(Y75:Y75*H75:H75),"0")</f>
        <v>0</v>
      </c>
      <c r="Z77" s="37"/>
      <c r="AA77" s="201"/>
      <c r="AB77" s="201"/>
      <c r="AC77" s="201"/>
    </row>
    <row r="78" spans="1:68" ht="16.5" hidden="1" customHeight="1" x14ac:dyDescent="0.25">
      <c r="A78" s="202" t="s">
        <v>147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92"/>
      <c r="AB78" s="192"/>
      <c r="AC78" s="192"/>
    </row>
    <row r="79" spans="1:68" ht="14.25" hidden="1" customHeight="1" x14ac:dyDescent="0.25">
      <c r="A79" s="222" t="s">
        <v>148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91"/>
      <c r="AB79" s="191"/>
      <c r="AC79" s="191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4">
        <v>4607111034137</v>
      </c>
      <c r="E80" s="205"/>
      <c r="F80" s="197">
        <v>0.3</v>
      </c>
      <c r="G80" s="32">
        <v>12</v>
      </c>
      <c r="H80" s="197">
        <v>3.6</v>
      </c>
      <c r="I80" s="197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4"/>
      <c r="R80" s="214"/>
      <c r="S80" s="214"/>
      <c r="T80" s="215"/>
      <c r="U80" s="34"/>
      <c r="V80" s="34"/>
      <c r="W80" s="35" t="s">
        <v>70</v>
      </c>
      <c r="X80" s="198">
        <v>14</v>
      </c>
      <c r="Y80" s="199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hidden="1" customHeight="1" x14ac:dyDescent="0.25">
      <c r="A81" s="54" t="s">
        <v>151</v>
      </c>
      <c r="B81" s="54" t="s">
        <v>152</v>
      </c>
      <c r="C81" s="31">
        <v>4301131022</v>
      </c>
      <c r="D81" s="204">
        <v>4607111034120</v>
      </c>
      <c r="E81" s="205"/>
      <c r="F81" s="197">
        <v>0.3</v>
      </c>
      <c r="G81" s="32">
        <v>12</v>
      </c>
      <c r="H81" s="197">
        <v>3.6</v>
      </c>
      <c r="I81" s="197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4"/>
      <c r="R81" s="214"/>
      <c r="S81" s="214"/>
      <c r="T81" s="215"/>
      <c r="U81" s="34"/>
      <c r="V81" s="34"/>
      <c r="W81" s="35" t="s">
        <v>70</v>
      </c>
      <c r="X81" s="198">
        <v>0</v>
      </c>
      <c r="Y81" s="199">
        <f>IFERROR(IF(X81="","",X81),"")</f>
        <v>0</v>
      </c>
      <c r="Z81" s="36">
        <f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11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12"/>
      <c r="P82" s="208" t="s">
        <v>72</v>
      </c>
      <c r="Q82" s="209"/>
      <c r="R82" s="209"/>
      <c r="S82" s="209"/>
      <c r="T82" s="209"/>
      <c r="U82" s="209"/>
      <c r="V82" s="210"/>
      <c r="W82" s="37" t="s">
        <v>70</v>
      </c>
      <c r="X82" s="200">
        <f>IFERROR(SUM(X80:X81),"0")</f>
        <v>14</v>
      </c>
      <c r="Y82" s="200">
        <f>IFERROR(SUM(Y80:Y81),"0")</f>
        <v>14</v>
      </c>
      <c r="Z82" s="200">
        <f>IFERROR(IF(Z80="",0,Z80),"0")+IFERROR(IF(Z81="",0,Z81),"0")</f>
        <v>0.25031999999999999</v>
      </c>
      <c r="AA82" s="201"/>
      <c r="AB82" s="201"/>
      <c r="AC82" s="201"/>
    </row>
    <row r="83" spans="1:68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12"/>
      <c r="P83" s="208" t="s">
        <v>72</v>
      </c>
      <c r="Q83" s="209"/>
      <c r="R83" s="209"/>
      <c r="S83" s="209"/>
      <c r="T83" s="209"/>
      <c r="U83" s="209"/>
      <c r="V83" s="210"/>
      <c r="W83" s="37" t="s">
        <v>73</v>
      </c>
      <c r="X83" s="200">
        <f>IFERROR(SUMPRODUCT(X80:X81*H80:H81),"0")</f>
        <v>50.4</v>
      </c>
      <c r="Y83" s="200">
        <f>IFERROR(SUMPRODUCT(Y80:Y81*H80:H81),"0")</f>
        <v>50.4</v>
      </c>
      <c r="Z83" s="37"/>
      <c r="AA83" s="201"/>
      <c r="AB83" s="201"/>
      <c r="AC83" s="201"/>
    </row>
    <row r="84" spans="1:68" ht="16.5" hidden="1" customHeight="1" x14ac:dyDescent="0.25">
      <c r="A84" s="202" t="s">
        <v>153</v>
      </c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192"/>
      <c r="AB84" s="192"/>
      <c r="AC84" s="192"/>
    </row>
    <row r="85" spans="1:68" ht="14.25" hidden="1" customHeight="1" x14ac:dyDescent="0.25">
      <c r="A85" s="222" t="s">
        <v>144</v>
      </c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191"/>
      <c r="AB85" s="191"/>
      <c r="AC85" s="191"/>
    </row>
    <row r="86" spans="1:68" ht="27" hidden="1" customHeight="1" x14ac:dyDescent="0.25">
      <c r="A86" s="54" t="s">
        <v>154</v>
      </c>
      <c r="B86" s="54" t="s">
        <v>155</v>
      </c>
      <c r="C86" s="31">
        <v>4301135285</v>
      </c>
      <c r="D86" s="204">
        <v>4607111036407</v>
      </c>
      <c r="E86" s="205"/>
      <c r="F86" s="197">
        <v>0.3</v>
      </c>
      <c r="G86" s="32">
        <v>14</v>
      </c>
      <c r="H86" s="197">
        <v>4.2</v>
      </c>
      <c r="I86" s="197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4"/>
      <c r="R86" s="214"/>
      <c r="S86" s="214"/>
      <c r="T86" s="215"/>
      <c r="U86" s="34"/>
      <c r="V86" s="34"/>
      <c r="W86" s="35" t="s">
        <v>70</v>
      </c>
      <c r="X86" s="198">
        <v>0</v>
      </c>
      <c r="Y86" s="199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4">
        <v>4607111033628</v>
      </c>
      <c r="E87" s="205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4"/>
      <c r="R87" s="214"/>
      <c r="S87" s="214"/>
      <c r="T87" s="215"/>
      <c r="U87" s="34"/>
      <c r="V87" s="34"/>
      <c r="W87" s="35" t="s">
        <v>70</v>
      </c>
      <c r="X87" s="198">
        <v>14</v>
      </c>
      <c r="Y87" s="199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4">
        <v>4607111033451</v>
      </c>
      <c r="E88" s="205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4"/>
      <c r="R88" s="214"/>
      <c r="S88" s="214"/>
      <c r="T88" s="215"/>
      <c r="U88" s="34"/>
      <c r="V88" s="34"/>
      <c r="W88" s="35" t="s">
        <v>70</v>
      </c>
      <c r="X88" s="198">
        <v>56</v>
      </c>
      <c r="Y88" s="199">
        <f t="shared" si="6"/>
        <v>56</v>
      </c>
      <c r="Z88" s="36">
        <f t="shared" si="7"/>
        <v>1.0012799999999999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241.00160000000002</v>
      </c>
      <c r="BN88" s="67">
        <f t="shared" si="9"/>
        <v>241.00160000000002</v>
      </c>
      <c r="BO88" s="67">
        <f t="shared" si="10"/>
        <v>0.8</v>
      </c>
      <c r="BP88" s="67">
        <f t="shared" si="11"/>
        <v>0.8</v>
      </c>
    </row>
    <row r="89" spans="1:68" ht="27" hidden="1" customHeight="1" x14ac:dyDescent="0.25">
      <c r="A89" s="54" t="s">
        <v>160</v>
      </c>
      <c r="B89" s="54" t="s">
        <v>161</v>
      </c>
      <c r="C89" s="31">
        <v>4301135295</v>
      </c>
      <c r="D89" s="204">
        <v>4607111035141</v>
      </c>
      <c r="E89" s="205"/>
      <c r="F89" s="197">
        <v>0.3</v>
      </c>
      <c r="G89" s="32">
        <v>12</v>
      </c>
      <c r="H89" s="197">
        <v>3.6</v>
      </c>
      <c r="I89" s="197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4"/>
      <c r="R89" s="214"/>
      <c r="S89" s="214"/>
      <c r="T89" s="215"/>
      <c r="U89" s="34"/>
      <c r="V89" s="34"/>
      <c r="W89" s="35" t="s">
        <v>70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4">
        <v>4607111033444</v>
      </c>
      <c r="E90" s="205"/>
      <c r="F90" s="197">
        <v>0.3</v>
      </c>
      <c r="G90" s="32">
        <v>12</v>
      </c>
      <c r="H90" s="197">
        <v>3.6</v>
      </c>
      <c r="I90" s="197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4"/>
      <c r="R90" s="214"/>
      <c r="S90" s="214"/>
      <c r="T90" s="215"/>
      <c r="U90" s="34"/>
      <c r="V90" s="34"/>
      <c r="W90" s="35" t="s">
        <v>70</v>
      </c>
      <c r="X90" s="198">
        <v>70</v>
      </c>
      <c r="Y90" s="199">
        <f t="shared" si="6"/>
        <v>70</v>
      </c>
      <c r="Z90" s="36">
        <f t="shared" si="7"/>
        <v>1.2516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hidden="1" customHeight="1" x14ac:dyDescent="0.25">
      <c r="A91" s="54" t="s">
        <v>164</v>
      </c>
      <c r="B91" s="54" t="s">
        <v>165</v>
      </c>
      <c r="C91" s="31">
        <v>4301135290</v>
      </c>
      <c r="D91" s="204">
        <v>4607111035028</v>
      </c>
      <c r="E91" s="205"/>
      <c r="F91" s="197">
        <v>0.48</v>
      </c>
      <c r="G91" s="32">
        <v>8</v>
      </c>
      <c r="H91" s="197">
        <v>3.84</v>
      </c>
      <c r="I91" s="197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6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4"/>
      <c r="R91" s="214"/>
      <c r="S91" s="214"/>
      <c r="T91" s="215"/>
      <c r="U91" s="34"/>
      <c r="V91" s="34"/>
      <c r="W91" s="35" t="s">
        <v>70</v>
      </c>
      <c r="X91" s="198">
        <v>0</v>
      </c>
      <c r="Y91" s="199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1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12"/>
      <c r="P92" s="208" t="s">
        <v>72</v>
      </c>
      <c r="Q92" s="209"/>
      <c r="R92" s="209"/>
      <c r="S92" s="209"/>
      <c r="T92" s="209"/>
      <c r="U92" s="209"/>
      <c r="V92" s="210"/>
      <c r="W92" s="37" t="s">
        <v>70</v>
      </c>
      <c r="X92" s="200">
        <f>IFERROR(SUM(X86:X91),"0")</f>
        <v>140</v>
      </c>
      <c r="Y92" s="200">
        <f>IFERROR(SUM(Y86:Y91),"0")</f>
        <v>140</v>
      </c>
      <c r="Z92" s="200">
        <f>IFERROR(IF(Z86="",0,Z86),"0")+IFERROR(IF(Z87="",0,Z87),"0")+IFERROR(IF(Z88="",0,Z88),"0")+IFERROR(IF(Z89="",0,Z89),"0")+IFERROR(IF(Z90="",0,Z90),"0")+IFERROR(IF(Z91="",0,Z91),"0")</f>
        <v>2.5031999999999996</v>
      </c>
      <c r="AA92" s="201"/>
      <c r="AB92" s="201"/>
      <c r="AC92" s="201"/>
    </row>
    <row r="93" spans="1:68" x14ac:dyDescent="0.2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12"/>
      <c r="P93" s="208" t="s">
        <v>72</v>
      </c>
      <c r="Q93" s="209"/>
      <c r="R93" s="209"/>
      <c r="S93" s="209"/>
      <c r="T93" s="209"/>
      <c r="U93" s="209"/>
      <c r="V93" s="210"/>
      <c r="W93" s="37" t="s">
        <v>73</v>
      </c>
      <c r="X93" s="200">
        <f>IFERROR(SUMPRODUCT(X86:X91*H86:H91),"0")</f>
        <v>504</v>
      </c>
      <c r="Y93" s="200">
        <f>IFERROR(SUMPRODUCT(Y86:Y91*H86:H91),"0")</f>
        <v>504</v>
      </c>
      <c r="Z93" s="37"/>
      <c r="AA93" s="201"/>
      <c r="AB93" s="201"/>
      <c r="AC93" s="201"/>
    </row>
    <row r="94" spans="1:68" ht="16.5" hidden="1" customHeight="1" x14ac:dyDescent="0.25">
      <c r="A94" s="202" t="s">
        <v>166</v>
      </c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192"/>
      <c r="AB94" s="192"/>
      <c r="AC94" s="192"/>
    </row>
    <row r="95" spans="1:68" ht="14.25" hidden="1" customHeight="1" x14ac:dyDescent="0.25">
      <c r="A95" s="222" t="s">
        <v>167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91"/>
      <c r="AB95" s="191"/>
      <c r="AC95" s="191"/>
    </row>
    <row r="96" spans="1:68" ht="27" hidden="1" customHeight="1" x14ac:dyDescent="0.25">
      <c r="A96" s="54" t="s">
        <v>168</v>
      </c>
      <c r="B96" s="54" t="s">
        <v>169</v>
      </c>
      <c r="C96" s="31">
        <v>4301136042</v>
      </c>
      <c r="D96" s="204">
        <v>4607025784012</v>
      </c>
      <c r="E96" s="205"/>
      <c r="F96" s="197">
        <v>0.09</v>
      </c>
      <c r="G96" s="32">
        <v>24</v>
      </c>
      <c r="H96" s="197">
        <v>2.16</v>
      </c>
      <c r="I96" s="197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4"/>
      <c r="R96" s="214"/>
      <c r="S96" s="214"/>
      <c r="T96" s="215"/>
      <c r="U96" s="34"/>
      <c r="V96" s="34"/>
      <c r="W96" s="35" t="s">
        <v>70</v>
      </c>
      <c r="X96" s="198">
        <v>0</v>
      </c>
      <c r="Y96" s="199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4301136040</v>
      </c>
      <c r="D97" s="204">
        <v>4607025784319</v>
      </c>
      <c r="E97" s="205"/>
      <c r="F97" s="197">
        <v>0.36</v>
      </c>
      <c r="G97" s="32">
        <v>10</v>
      </c>
      <c r="H97" s="197">
        <v>3.6</v>
      </c>
      <c r="I97" s="197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4"/>
      <c r="R97" s="214"/>
      <c r="S97" s="214"/>
      <c r="T97" s="215"/>
      <c r="U97" s="34"/>
      <c r="V97" s="34"/>
      <c r="W97" s="35" t="s">
        <v>70</v>
      </c>
      <c r="X97" s="198">
        <v>0</v>
      </c>
      <c r="Y97" s="199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172</v>
      </c>
      <c r="B98" s="54" t="s">
        <v>173</v>
      </c>
      <c r="C98" s="31">
        <v>4301136039</v>
      </c>
      <c r="D98" s="204">
        <v>4607111035370</v>
      </c>
      <c r="E98" s="205"/>
      <c r="F98" s="197">
        <v>0.14000000000000001</v>
      </c>
      <c r="G98" s="32">
        <v>22</v>
      </c>
      <c r="H98" s="197">
        <v>3.08</v>
      </c>
      <c r="I98" s="197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4"/>
      <c r="R98" s="214"/>
      <c r="S98" s="214"/>
      <c r="T98" s="215"/>
      <c r="U98" s="34"/>
      <c r="V98" s="34"/>
      <c r="W98" s="35" t="s">
        <v>70</v>
      </c>
      <c r="X98" s="198">
        <v>0</v>
      </c>
      <c r="Y98" s="199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211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12"/>
      <c r="P99" s="208" t="s">
        <v>72</v>
      </c>
      <c r="Q99" s="209"/>
      <c r="R99" s="209"/>
      <c r="S99" s="209"/>
      <c r="T99" s="209"/>
      <c r="U99" s="209"/>
      <c r="V99" s="210"/>
      <c r="W99" s="37" t="s">
        <v>70</v>
      </c>
      <c r="X99" s="200">
        <f>IFERROR(SUM(X96:X98),"0")</f>
        <v>0</v>
      </c>
      <c r="Y99" s="200">
        <f>IFERROR(SUM(Y96:Y98),"0")</f>
        <v>0</v>
      </c>
      <c r="Z99" s="200">
        <f>IFERROR(IF(Z96="",0,Z96),"0")+IFERROR(IF(Z97="",0,Z97),"0")+IFERROR(IF(Z98="",0,Z98),"0")</f>
        <v>0</v>
      </c>
      <c r="AA99" s="201"/>
      <c r="AB99" s="201"/>
      <c r="AC99" s="201"/>
    </row>
    <row r="100" spans="1:68" hidden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12"/>
      <c r="P100" s="208" t="s">
        <v>72</v>
      </c>
      <c r="Q100" s="209"/>
      <c r="R100" s="209"/>
      <c r="S100" s="209"/>
      <c r="T100" s="209"/>
      <c r="U100" s="209"/>
      <c r="V100" s="210"/>
      <c r="W100" s="37" t="s">
        <v>73</v>
      </c>
      <c r="X100" s="200">
        <f>IFERROR(SUMPRODUCT(X96:X98*H96:H98),"0")</f>
        <v>0</v>
      </c>
      <c r="Y100" s="200">
        <f>IFERROR(SUMPRODUCT(Y96:Y98*H96:H98),"0")</f>
        <v>0</v>
      </c>
      <c r="Z100" s="37"/>
      <c r="AA100" s="201"/>
      <c r="AB100" s="201"/>
      <c r="AC100" s="201"/>
    </row>
    <row r="101" spans="1:68" ht="16.5" hidden="1" customHeight="1" x14ac:dyDescent="0.25">
      <c r="A101" s="202" t="s">
        <v>174</v>
      </c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192"/>
      <c r="AB101" s="192"/>
      <c r="AC101" s="192"/>
    </row>
    <row r="102" spans="1:68" ht="14.25" hidden="1" customHeight="1" x14ac:dyDescent="0.25">
      <c r="A102" s="222" t="s">
        <v>64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191"/>
      <c r="AB102" s="191"/>
      <c r="AC102" s="191"/>
    </row>
    <row r="103" spans="1:68" ht="27" hidden="1" customHeight="1" x14ac:dyDescent="0.25">
      <c r="A103" s="54" t="s">
        <v>175</v>
      </c>
      <c r="B103" s="54" t="s">
        <v>176</v>
      </c>
      <c r="C103" s="31">
        <v>4301070975</v>
      </c>
      <c r="D103" s="204">
        <v>4607111033970</v>
      </c>
      <c r="E103" s="205"/>
      <c r="F103" s="197">
        <v>0.43</v>
      </c>
      <c r="G103" s="32">
        <v>16</v>
      </c>
      <c r="H103" s="197">
        <v>6.88</v>
      </c>
      <c r="I103" s="197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4"/>
      <c r="R103" s="214"/>
      <c r="S103" s="214"/>
      <c r="T103" s="215"/>
      <c r="U103" s="34"/>
      <c r="V103" s="34"/>
      <c r="W103" s="35" t="s">
        <v>70</v>
      </c>
      <c r="X103" s="198">
        <v>0</v>
      </c>
      <c r="Y103" s="199">
        <f t="shared" ref="Y103:Y112" si="12">IFERROR(IF(X103="","",X103),"")</f>
        <v>0</v>
      </c>
      <c r="Z103" s="36">
        <f t="shared" ref="Z103:Z112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ref="BM103:BM112" si="14">IFERROR(X103*I103,"0")</f>
        <v>0</v>
      </c>
      <c r="BN103" s="67">
        <f t="shared" ref="BN103:BN112" si="15">IFERROR(Y103*I103,"0")</f>
        <v>0</v>
      </c>
      <c r="BO103" s="67">
        <f t="shared" ref="BO103:BO112" si="16">IFERROR(X103/J103,"0")</f>
        <v>0</v>
      </c>
      <c r="BP103" s="67">
        <f t="shared" ref="BP103:BP112" si="17">IFERROR(Y103/J103,"0")</f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4301071051</v>
      </c>
      <c r="D104" s="204">
        <v>4607111039262</v>
      </c>
      <c r="E104" s="205"/>
      <c r="F104" s="197">
        <v>0.4</v>
      </c>
      <c r="G104" s="32">
        <v>16</v>
      </c>
      <c r="H104" s="197">
        <v>6.4</v>
      </c>
      <c r="I104" s="197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4"/>
      <c r="R104" s="214"/>
      <c r="S104" s="214"/>
      <c r="T104" s="215"/>
      <c r="U104" s="34"/>
      <c r="V104" s="34"/>
      <c r="W104" s="35" t="s">
        <v>70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4">
        <v>4607111034144</v>
      </c>
      <c r="E105" s="205"/>
      <c r="F105" s="197">
        <v>0.9</v>
      </c>
      <c r="G105" s="32">
        <v>8</v>
      </c>
      <c r="H105" s="197">
        <v>7.2</v>
      </c>
      <c r="I105" s="197">
        <v>7.4859999999999998</v>
      </c>
      <c r="J105" s="32">
        <v>84</v>
      </c>
      <c r="K105" s="32" t="s">
        <v>67</v>
      </c>
      <c r="L105" s="32" t="s">
        <v>177</v>
      </c>
      <c r="M105" s="33" t="s">
        <v>69</v>
      </c>
      <c r="N105" s="33"/>
      <c r="O105" s="32">
        <v>180</v>
      </c>
      <c r="P105" s="3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4"/>
      <c r="R105" s="214"/>
      <c r="S105" s="214"/>
      <c r="T105" s="215"/>
      <c r="U105" s="34"/>
      <c r="V105" s="34"/>
      <c r="W105" s="35" t="s">
        <v>70</v>
      </c>
      <c r="X105" s="198">
        <v>24</v>
      </c>
      <c r="Y105" s="199">
        <f t="shared" si="12"/>
        <v>24</v>
      </c>
      <c r="Z105" s="36">
        <f t="shared" si="13"/>
        <v>0.372</v>
      </c>
      <c r="AA105" s="56"/>
      <c r="AB105" s="57"/>
      <c r="AC105" s="68"/>
      <c r="AG105" s="67"/>
      <c r="AJ105" s="69" t="s">
        <v>178</v>
      </c>
      <c r="AK105" s="69">
        <v>84</v>
      </c>
      <c r="BB105" s="112" t="s">
        <v>1</v>
      </c>
      <c r="BM105" s="67">
        <f t="shared" si="14"/>
        <v>179.66399999999999</v>
      </c>
      <c r="BN105" s="67">
        <f t="shared" si="15"/>
        <v>179.66399999999999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4301071038</v>
      </c>
      <c r="D106" s="204">
        <v>4607111039248</v>
      </c>
      <c r="E106" s="205"/>
      <c r="F106" s="197">
        <v>0.7</v>
      </c>
      <c r="G106" s="32">
        <v>10</v>
      </c>
      <c r="H106" s="197">
        <v>7</v>
      </c>
      <c r="I106" s="197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4"/>
      <c r="R106" s="214"/>
      <c r="S106" s="214"/>
      <c r="T106" s="215"/>
      <c r="U106" s="34"/>
      <c r="V106" s="34"/>
      <c r="W106" s="35" t="s">
        <v>70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4301070973</v>
      </c>
      <c r="D107" s="204">
        <v>4607111033987</v>
      </c>
      <c r="E107" s="205"/>
      <c r="F107" s="197">
        <v>0.43</v>
      </c>
      <c r="G107" s="32">
        <v>16</v>
      </c>
      <c r="H107" s="197">
        <v>6.88</v>
      </c>
      <c r="I107" s="197">
        <v>7.1996000000000002</v>
      </c>
      <c r="J107" s="32">
        <v>84</v>
      </c>
      <c r="K107" s="32" t="s">
        <v>67</v>
      </c>
      <c r="L107" s="32" t="s">
        <v>187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4"/>
      <c r="R107" s="214"/>
      <c r="S107" s="214"/>
      <c r="T107" s="215"/>
      <c r="U107" s="34"/>
      <c r="V107" s="34"/>
      <c r="W107" s="35" t="s">
        <v>70</v>
      </c>
      <c r="X107" s="198">
        <v>12</v>
      </c>
      <c r="Y107" s="199">
        <f t="shared" si="12"/>
        <v>12</v>
      </c>
      <c r="Z107" s="36">
        <f t="shared" si="13"/>
        <v>0.186</v>
      </c>
      <c r="AA107" s="56"/>
      <c r="AB107" s="57"/>
      <c r="AC107" s="68"/>
      <c r="AG107" s="67"/>
      <c r="AJ107" s="69" t="s">
        <v>188</v>
      </c>
      <c r="AK107" s="69">
        <v>12</v>
      </c>
      <c r="BB107" s="114" t="s">
        <v>1</v>
      </c>
      <c r="BM107" s="67">
        <f t="shared" si="14"/>
        <v>86.395200000000003</v>
      </c>
      <c r="BN107" s="67">
        <f t="shared" si="15"/>
        <v>86.395200000000003</v>
      </c>
      <c r="BO107" s="67">
        <f t="shared" si="16"/>
        <v>0.14285714285714285</v>
      </c>
      <c r="BP107" s="67">
        <f t="shared" si="17"/>
        <v>0.14285714285714285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4301071049</v>
      </c>
      <c r="D108" s="204">
        <v>4607111039293</v>
      </c>
      <c r="E108" s="205"/>
      <c r="F108" s="197">
        <v>0.4</v>
      </c>
      <c r="G108" s="32">
        <v>16</v>
      </c>
      <c r="H108" s="197">
        <v>6.4</v>
      </c>
      <c r="I108" s="197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6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4"/>
      <c r="R108" s="214"/>
      <c r="S108" s="214"/>
      <c r="T108" s="215"/>
      <c r="U108" s="34"/>
      <c r="V108" s="34"/>
      <c r="W108" s="35" t="s">
        <v>70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4">
        <v>4607111034151</v>
      </c>
      <c r="E109" s="205"/>
      <c r="F109" s="197">
        <v>0.9</v>
      </c>
      <c r="G109" s="32">
        <v>8</v>
      </c>
      <c r="H109" s="197">
        <v>7.2</v>
      </c>
      <c r="I109" s="197">
        <v>7.4859999999999998</v>
      </c>
      <c r="J109" s="32">
        <v>84</v>
      </c>
      <c r="K109" s="32" t="s">
        <v>67</v>
      </c>
      <c r="L109" s="32" t="s">
        <v>177</v>
      </c>
      <c r="M109" s="33" t="s">
        <v>69</v>
      </c>
      <c r="N109" s="33"/>
      <c r="O109" s="32">
        <v>180</v>
      </c>
      <c r="P109" s="37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4"/>
      <c r="R109" s="214"/>
      <c r="S109" s="214"/>
      <c r="T109" s="215"/>
      <c r="U109" s="34"/>
      <c r="V109" s="34"/>
      <c r="W109" s="35" t="s">
        <v>70</v>
      </c>
      <c r="X109" s="198">
        <v>144</v>
      </c>
      <c r="Y109" s="199">
        <f t="shared" si="12"/>
        <v>144</v>
      </c>
      <c r="Z109" s="36">
        <f t="shared" si="13"/>
        <v>2.2320000000000002</v>
      </c>
      <c r="AA109" s="56"/>
      <c r="AB109" s="57"/>
      <c r="AC109" s="68"/>
      <c r="AG109" s="67"/>
      <c r="AJ109" s="69" t="s">
        <v>178</v>
      </c>
      <c r="AK109" s="69">
        <v>84</v>
      </c>
      <c r="BB109" s="116" t="s">
        <v>1</v>
      </c>
      <c r="BM109" s="67">
        <f t="shared" si="14"/>
        <v>1077.9839999999999</v>
      </c>
      <c r="BN109" s="67">
        <f t="shared" si="15"/>
        <v>1077.9839999999999</v>
      </c>
      <c r="BO109" s="67">
        <f t="shared" si="16"/>
        <v>1.7142857142857142</v>
      </c>
      <c r="BP109" s="67">
        <f t="shared" si="17"/>
        <v>1.7142857142857142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4301071039</v>
      </c>
      <c r="D110" s="204">
        <v>4607111039279</v>
      </c>
      <c r="E110" s="205"/>
      <c r="F110" s="197">
        <v>0.7</v>
      </c>
      <c r="G110" s="32">
        <v>10</v>
      </c>
      <c r="H110" s="197">
        <v>7</v>
      </c>
      <c r="I110" s="19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0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4"/>
      <c r="R110" s="214"/>
      <c r="S110" s="214"/>
      <c r="T110" s="215"/>
      <c r="U110" s="34"/>
      <c r="V110" s="34"/>
      <c r="W110" s="35" t="s">
        <v>70</v>
      </c>
      <c r="X110" s="198">
        <v>0</v>
      </c>
      <c r="Y110" s="199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195</v>
      </c>
      <c r="B111" s="54" t="s">
        <v>196</v>
      </c>
      <c r="C111" s="31">
        <v>4301070945</v>
      </c>
      <c r="D111" s="204">
        <v>4607111037435</v>
      </c>
      <c r="E111" s="205"/>
      <c r="F111" s="197">
        <v>0.8</v>
      </c>
      <c r="G111" s="32">
        <v>8</v>
      </c>
      <c r="H111" s="197">
        <v>6.4</v>
      </c>
      <c r="I111" s="197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8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4"/>
      <c r="R111" s="214"/>
      <c r="S111" s="214"/>
      <c r="T111" s="215"/>
      <c r="U111" s="34"/>
      <c r="V111" s="34"/>
      <c r="W111" s="35" t="s">
        <v>70</v>
      </c>
      <c r="X111" s="198">
        <v>0</v>
      </c>
      <c r="Y111" s="199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197</v>
      </c>
      <c r="B112" s="54" t="s">
        <v>198</v>
      </c>
      <c r="C112" s="31">
        <v>4301070958</v>
      </c>
      <c r="D112" s="204">
        <v>4607111038098</v>
      </c>
      <c r="E112" s="205"/>
      <c r="F112" s="197">
        <v>0.8</v>
      </c>
      <c r="G112" s="32">
        <v>8</v>
      </c>
      <c r="H112" s="197">
        <v>6.4</v>
      </c>
      <c r="I112" s="197">
        <v>6.6859999999999999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38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14"/>
      <c r="R112" s="214"/>
      <c r="S112" s="214"/>
      <c r="T112" s="215"/>
      <c r="U112" s="34"/>
      <c r="V112" s="34"/>
      <c r="W112" s="35" t="s">
        <v>70</v>
      </c>
      <c r="X112" s="198">
        <v>36</v>
      </c>
      <c r="Y112" s="199">
        <f t="shared" si="12"/>
        <v>36</v>
      </c>
      <c r="Z112" s="36">
        <f t="shared" si="13"/>
        <v>0.55800000000000005</v>
      </c>
      <c r="AA112" s="56"/>
      <c r="AB112" s="57"/>
      <c r="AC112" s="68"/>
      <c r="AG112" s="67"/>
      <c r="AJ112" s="69" t="s">
        <v>71</v>
      </c>
      <c r="AK112" s="69">
        <v>1</v>
      </c>
      <c r="BB112" s="119" t="s">
        <v>1</v>
      </c>
      <c r="BM112" s="67">
        <f t="shared" si="14"/>
        <v>240.696</v>
      </c>
      <c r="BN112" s="67">
        <f t="shared" si="15"/>
        <v>240.696</v>
      </c>
      <c r="BO112" s="67">
        <f t="shared" si="16"/>
        <v>0.42857142857142855</v>
      </c>
      <c r="BP112" s="67">
        <f t="shared" si="17"/>
        <v>0.42857142857142855</v>
      </c>
    </row>
    <row r="113" spans="1:68" x14ac:dyDescent="0.2">
      <c r="A113" s="211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12"/>
      <c r="P113" s="208" t="s">
        <v>72</v>
      </c>
      <c r="Q113" s="209"/>
      <c r="R113" s="209"/>
      <c r="S113" s="209"/>
      <c r="T113" s="209"/>
      <c r="U113" s="209"/>
      <c r="V113" s="210"/>
      <c r="W113" s="37" t="s">
        <v>70</v>
      </c>
      <c r="X113" s="200">
        <f>IFERROR(SUM(X103:X112),"0")</f>
        <v>216</v>
      </c>
      <c r="Y113" s="200">
        <f>IFERROR(SUM(Y103:Y112),"0")</f>
        <v>216</v>
      </c>
      <c r="Z113" s="200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3.3479999999999999</v>
      </c>
      <c r="AA113" s="201"/>
      <c r="AB113" s="201"/>
      <c r="AC113" s="201"/>
    </row>
    <row r="114" spans="1:68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12"/>
      <c r="P114" s="208" t="s">
        <v>72</v>
      </c>
      <c r="Q114" s="209"/>
      <c r="R114" s="209"/>
      <c r="S114" s="209"/>
      <c r="T114" s="209"/>
      <c r="U114" s="209"/>
      <c r="V114" s="210"/>
      <c r="W114" s="37" t="s">
        <v>73</v>
      </c>
      <c r="X114" s="200">
        <f>IFERROR(SUMPRODUCT(X103:X112*H103:H112),"0")</f>
        <v>1522.56</v>
      </c>
      <c r="Y114" s="200">
        <f>IFERROR(SUMPRODUCT(Y103:Y112*H103:H112),"0")</f>
        <v>1522.56</v>
      </c>
      <c r="Z114" s="37"/>
      <c r="AA114" s="201"/>
      <c r="AB114" s="201"/>
      <c r="AC114" s="201"/>
    </row>
    <row r="115" spans="1:68" ht="16.5" hidden="1" customHeight="1" x14ac:dyDescent="0.25">
      <c r="A115" s="202" t="s">
        <v>199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192"/>
      <c r="AB115" s="192"/>
      <c r="AC115" s="192"/>
    </row>
    <row r="116" spans="1:68" ht="14.25" hidden="1" customHeight="1" x14ac:dyDescent="0.25">
      <c r="A116" s="222" t="s">
        <v>144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191"/>
      <c r="AB116" s="191"/>
      <c r="AC116" s="191"/>
    </row>
    <row r="117" spans="1:68" ht="27" customHeight="1" x14ac:dyDescent="0.25">
      <c r="A117" s="54" t="s">
        <v>200</v>
      </c>
      <c r="B117" s="54" t="s">
        <v>201</v>
      </c>
      <c r="C117" s="31">
        <v>4301135289</v>
      </c>
      <c r="D117" s="204">
        <v>4607111034014</v>
      </c>
      <c r="E117" s="205"/>
      <c r="F117" s="197">
        <v>0.25</v>
      </c>
      <c r="G117" s="32">
        <v>12</v>
      </c>
      <c r="H117" s="197">
        <v>3</v>
      </c>
      <c r="I117" s="197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14"/>
      <c r="R117" s="214"/>
      <c r="S117" s="214"/>
      <c r="T117" s="215"/>
      <c r="U117" s="34"/>
      <c r="V117" s="34"/>
      <c r="W117" s="35" t="s">
        <v>70</v>
      </c>
      <c r="X117" s="198">
        <v>28</v>
      </c>
      <c r="Y117" s="199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ht="27" hidden="1" customHeight="1" x14ac:dyDescent="0.25">
      <c r="A118" s="54" t="s">
        <v>202</v>
      </c>
      <c r="B118" s="54" t="s">
        <v>203</v>
      </c>
      <c r="C118" s="31">
        <v>4301135299</v>
      </c>
      <c r="D118" s="204">
        <v>4607111033994</v>
      </c>
      <c r="E118" s="205"/>
      <c r="F118" s="197">
        <v>0.25</v>
      </c>
      <c r="G118" s="32">
        <v>12</v>
      </c>
      <c r="H118" s="197">
        <v>3</v>
      </c>
      <c r="I118" s="197">
        <v>3.7035999999999998</v>
      </c>
      <c r="J118" s="32">
        <v>70</v>
      </c>
      <c r="K118" s="32" t="s">
        <v>79</v>
      </c>
      <c r="L118" s="32" t="s">
        <v>68</v>
      </c>
      <c r="M118" s="33" t="s">
        <v>69</v>
      </c>
      <c r="N118" s="33"/>
      <c r="O118" s="32">
        <v>180</v>
      </c>
      <c r="P118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14"/>
      <c r="R118" s="214"/>
      <c r="S118" s="214"/>
      <c r="T118" s="215"/>
      <c r="U118" s="34"/>
      <c r="V118" s="34"/>
      <c r="W118" s="35" t="s">
        <v>70</v>
      </c>
      <c r="X118" s="198">
        <v>0</v>
      </c>
      <c r="Y118" s="199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 t="s">
        <v>71</v>
      </c>
      <c r="AK118" s="69">
        <v>1</v>
      </c>
      <c r="BB118" s="121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11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12"/>
      <c r="P119" s="208" t="s">
        <v>72</v>
      </c>
      <c r="Q119" s="209"/>
      <c r="R119" s="209"/>
      <c r="S119" s="209"/>
      <c r="T119" s="209"/>
      <c r="U119" s="209"/>
      <c r="V119" s="210"/>
      <c r="W119" s="37" t="s">
        <v>70</v>
      </c>
      <c r="X119" s="200">
        <f>IFERROR(SUM(X117:X118),"0")</f>
        <v>28</v>
      </c>
      <c r="Y119" s="200">
        <f>IFERROR(SUM(Y117:Y118),"0")</f>
        <v>28</v>
      </c>
      <c r="Z119" s="200">
        <f>IFERROR(IF(Z117="",0,Z117),"0")+IFERROR(IF(Z118="",0,Z118),"0")</f>
        <v>0.50063999999999997</v>
      </c>
      <c r="AA119" s="201"/>
      <c r="AB119" s="201"/>
      <c r="AC119" s="201"/>
    </row>
    <row r="120" spans="1:68" x14ac:dyDescent="0.2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12"/>
      <c r="P120" s="208" t="s">
        <v>72</v>
      </c>
      <c r="Q120" s="209"/>
      <c r="R120" s="209"/>
      <c r="S120" s="209"/>
      <c r="T120" s="209"/>
      <c r="U120" s="209"/>
      <c r="V120" s="210"/>
      <c r="W120" s="37" t="s">
        <v>73</v>
      </c>
      <c r="X120" s="200">
        <f>IFERROR(SUMPRODUCT(X117:X118*H117:H118),"0")</f>
        <v>84</v>
      </c>
      <c r="Y120" s="200">
        <f>IFERROR(SUMPRODUCT(Y117:Y118*H117:H118),"0")</f>
        <v>84</v>
      </c>
      <c r="Z120" s="37"/>
      <c r="AA120" s="201"/>
      <c r="AB120" s="201"/>
      <c r="AC120" s="201"/>
    </row>
    <row r="121" spans="1:68" ht="16.5" hidden="1" customHeight="1" x14ac:dyDescent="0.25">
      <c r="A121" s="202" t="s">
        <v>204</v>
      </c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192"/>
      <c r="AB121" s="192"/>
      <c r="AC121" s="192"/>
    </row>
    <row r="122" spans="1:68" ht="14.25" hidden="1" customHeight="1" x14ac:dyDescent="0.25">
      <c r="A122" s="222" t="s">
        <v>144</v>
      </c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191"/>
      <c r="AB122" s="191"/>
      <c r="AC122" s="191"/>
    </row>
    <row r="123" spans="1:68" ht="27" hidden="1" customHeight="1" x14ac:dyDescent="0.25">
      <c r="A123" s="54" t="s">
        <v>205</v>
      </c>
      <c r="B123" s="54" t="s">
        <v>206</v>
      </c>
      <c r="C123" s="31">
        <v>4301135311</v>
      </c>
      <c r="D123" s="204">
        <v>4607111039095</v>
      </c>
      <c r="E123" s="205"/>
      <c r="F123" s="197">
        <v>0.25</v>
      </c>
      <c r="G123" s="32">
        <v>12</v>
      </c>
      <c r="H123" s="197">
        <v>3</v>
      </c>
      <c r="I123" s="197">
        <v>3.7480000000000002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14"/>
      <c r="R123" s="214"/>
      <c r="S123" s="214"/>
      <c r="T123" s="215"/>
      <c r="U123" s="34"/>
      <c r="V123" s="34"/>
      <c r="W123" s="35" t="s">
        <v>70</v>
      </c>
      <c r="X123" s="198">
        <v>0</v>
      </c>
      <c r="Y123" s="199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207</v>
      </c>
      <c r="B124" s="54" t="s">
        <v>208</v>
      </c>
      <c r="C124" s="31">
        <v>4301135282</v>
      </c>
      <c r="D124" s="204">
        <v>4607111034199</v>
      </c>
      <c r="E124" s="205"/>
      <c r="F124" s="197">
        <v>0.25</v>
      </c>
      <c r="G124" s="32">
        <v>12</v>
      </c>
      <c r="H124" s="197">
        <v>3</v>
      </c>
      <c r="I124" s="197">
        <v>3.7035999999999998</v>
      </c>
      <c r="J124" s="32">
        <v>70</v>
      </c>
      <c r="K124" s="32" t="s">
        <v>79</v>
      </c>
      <c r="L124" s="32" t="s">
        <v>68</v>
      </c>
      <c r="M124" s="33" t="s">
        <v>69</v>
      </c>
      <c r="N124" s="33"/>
      <c r="O124" s="32">
        <v>180</v>
      </c>
      <c r="P124" s="4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14"/>
      <c r="R124" s="214"/>
      <c r="S124" s="214"/>
      <c r="T124" s="215"/>
      <c r="U124" s="34"/>
      <c r="V124" s="34"/>
      <c r="W124" s="35" t="s">
        <v>70</v>
      </c>
      <c r="X124" s="198">
        <v>42</v>
      </c>
      <c r="Y124" s="19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68"/>
      <c r="AG124" s="67"/>
      <c r="AJ124" s="69" t="s">
        <v>71</v>
      </c>
      <c r="AK124" s="69">
        <v>1</v>
      </c>
      <c r="BB124" s="123" t="s">
        <v>80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11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12"/>
      <c r="P125" s="208" t="s">
        <v>72</v>
      </c>
      <c r="Q125" s="209"/>
      <c r="R125" s="209"/>
      <c r="S125" s="209"/>
      <c r="T125" s="209"/>
      <c r="U125" s="209"/>
      <c r="V125" s="210"/>
      <c r="W125" s="37" t="s">
        <v>70</v>
      </c>
      <c r="X125" s="200">
        <f>IFERROR(SUM(X123:X124),"0")</f>
        <v>42</v>
      </c>
      <c r="Y125" s="200">
        <f>IFERROR(SUM(Y123:Y124),"0")</f>
        <v>42</v>
      </c>
      <c r="Z125" s="200">
        <f>IFERROR(IF(Z123="",0,Z123),"0")+IFERROR(IF(Z124="",0,Z124),"0")</f>
        <v>0.75095999999999996</v>
      </c>
      <c r="AA125" s="201"/>
      <c r="AB125" s="201"/>
      <c r="AC125" s="201"/>
    </row>
    <row r="126" spans="1:68" x14ac:dyDescent="0.2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12"/>
      <c r="P126" s="208" t="s">
        <v>72</v>
      </c>
      <c r="Q126" s="209"/>
      <c r="R126" s="209"/>
      <c r="S126" s="209"/>
      <c r="T126" s="209"/>
      <c r="U126" s="209"/>
      <c r="V126" s="210"/>
      <c r="W126" s="37" t="s">
        <v>73</v>
      </c>
      <c r="X126" s="200">
        <f>IFERROR(SUMPRODUCT(X123:X124*H123:H124),"0")</f>
        <v>126</v>
      </c>
      <c r="Y126" s="200">
        <f>IFERROR(SUMPRODUCT(Y123:Y124*H123:H124),"0")</f>
        <v>126</v>
      </c>
      <c r="Z126" s="37"/>
      <c r="AA126" s="201"/>
      <c r="AB126" s="201"/>
      <c r="AC126" s="201"/>
    </row>
    <row r="127" spans="1:68" ht="16.5" hidden="1" customHeight="1" x14ac:dyDescent="0.25">
      <c r="A127" s="202" t="s">
        <v>209</v>
      </c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192"/>
      <c r="AB127" s="192"/>
      <c r="AC127" s="192"/>
    </row>
    <row r="128" spans="1:68" ht="14.25" hidden="1" customHeight="1" x14ac:dyDescent="0.25">
      <c r="A128" s="222" t="s">
        <v>144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191"/>
      <c r="AB128" s="191"/>
      <c r="AC128" s="191"/>
    </row>
    <row r="129" spans="1:68" ht="27" hidden="1" customHeight="1" x14ac:dyDescent="0.25">
      <c r="A129" s="54" t="s">
        <v>210</v>
      </c>
      <c r="B129" s="54" t="s">
        <v>211</v>
      </c>
      <c r="C129" s="31">
        <v>4301135178</v>
      </c>
      <c r="D129" s="204">
        <v>4607111034816</v>
      </c>
      <c r="E129" s="205"/>
      <c r="F129" s="197">
        <v>0.25</v>
      </c>
      <c r="G129" s="32">
        <v>6</v>
      </c>
      <c r="H129" s="197">
        <v>1.5</v>
      </c>
      <c r="I129" s="197">
        <v>1.9218</v>
      </c>
      <c r="J129" s="32">
        <v>126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14"/>
      <c r="R129" s="214"/>
      <c r="S129" s="214"/>
      <c r="T129" s="215"/>
      <c r="U129" s="34"/>
      <c r="V129" s="34"/>
      <c r="W129" s="35" t="s">
        <v>70</v>
      </c>
      <c r="X129" s="198">
        <v>0</v>
      </c>
      <c r="Y129" s="199">
        <f>IFERROR(IF(X129="","",X129),"")</f>
        <v>0</v>
      </c>
      <c r="Z129" s="36">
        <f>IFERROR(IF(X129="","",X129*0.00936),"")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4301135275</v>
      </c>
      <c r="D130" s="204">
        <v>4607111034380</v>
      </c>
      <c r="E130" s="205"/>
      <c r="F130" s="197">
        <v>0.25</v>
      </c>
      <c r="G130" s="32">
        <v>12</v>
      </c>
      <c r="H130" s="197">
        <v>3</v>
      </c>
      <c r="I130" s="197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14"/>
      <c r="R130" s="214"/>
      <c r="S130" s="214"/>
      <c r="T130" s="215"/>
      <c r="U130" s="34"/>
      <c r="V130" s="34"/>
      <c r="W130" s="35" t="s">
        <v>70</v>
      </c>
      <c r="X130" s="198">
        <v>28</v>
      </c>
      <c r="Y130" s="19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91.839999999999989</v>
      </c>
      <c r="BN130" s="67">
        <f>IFERROR(Y130*I130,"0")</f>
        <v>91.839999999999989</v>
      </c>
      <c r="BO130" s="67">
        <f>IFERROR(X130/J130,"0")</f>
        <v>0.4</v>
      </c>
      <c r="BP130" s="67">
        <f>IFERROR(Y130/J130,"0")</f>
        <v>0.4</v>
      </c>
    </row>
    <row r="131" spans="1:68" ht="27" hidden="1" customHeight="1" x14ac:dyDescent="0.25">
      <c r="A131" s="54" t="s">
        <v>214</v>
      </c>
      <c r="B131" s="54" t="s">
        <v>215</v>
      </c>
      <c r="C131" s="31">
        <v>4301135277</v>
      </c>
      <c r="D131" s="204">
        <v>4607111034397</v>
      </c>
      <c r="E131" s="205"/>
      <c r="F131" s="197">
        <v>0.25</v>
      </c>
      <c r="G131" s="32">
        <v>12</v>
      </c>
      <c r="H131" s="197">
        <v>3</v>
      </c>
      <c r="I131" s="197">
        <v>3.28</v>
      </c>
      <c r="J131" s="32">
        <v>70</v>
      </c>
      <c r="K131" s="32" t="s">
        <v>79</v>
      </c>
      <c r="L131" s="32" t="s">
        <v>68</v>
      </c>
      <c r="M131" s="33" t="s">
        <v>69</v>
      </c>
      <c r="N131" s="33"/>
      <c r="O131" s="32">
        <v>180</v>
      </c>
      <c r="P131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14"/>
      <c r="R131" s="214"/>
      <c r="S131" s="214"/>
      <c r="T131" s="215"/>
      <c r="U131" s="34"/>
      <c r="V131" s="34"/>
      <c r="W131" s="35" t="s">
        <v>70</v>
      </c>
      <c r="X131" s="198">
        <v>0</v>
      </c>
      <c r="Y131" s="199">
        <f>IFERROR(IF(X131="","",X131),"")</f>
        <v>0</v>
      </c>
      <c r="Z131" s="36">
        <f>IFERROR(IF(X131="","",X131*0.01788),"")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26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11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12"/>
      <c r="P132" s="208" t="s">
        <v>72</v>
      </c>
      <c r="Q132" s="209"/>
      <c r="R132" s="209"/>
      <c r="S132" s="209"/>
      <c r="T132" s="209"/>
      <c r="U132" s="209"/>
      <c r="V132" s="210"/>
      <c r="W132" s="37" t="s">
        <v>70</v>
      </c>
      <c r="X132" s="200">
        <f>IFERROR(SUM(X129:X131),"0")</f>
        <v>28</v>
      </c>
      <c r="Y132" s="200">
        <f>IFERROR(SUM(Y129:Y131),"0")</f>
        <v>28</v>
      </c>
      <c r="Z132" s="200">
        <f>IFERROR(IF(Z129="",0,Z129),"0")+IFERROR(IF(Z130="",0,Z130),"0")+IFERROR(IF(Z131="",0,Z131),"0")</f>
        <v>0.50063999999999997</v>
      </c>
      <c r="AA132" s="201"/>
      <c r="AB132" s="201"/>
      <c r="AC132" s="201"/>
    </row>
    <row r="133" spans="1:68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12"/>
      <c r="P133" s="208" t="s">
        <v>72</v>
      </c>
      <c r="Q133" s="209"/>
      <c r="R133" s="209"/>
      <c r="S133" s="209"/>
      <c r="T133" s="209"/>
      <c r="U133" s="209"/>
      <c r="V133" s="210"/>
      <c r="W133" s="37" t="s">
        <v>73</v>
      </c>
      <c r="X133" s="200">
        <f>IFERROR(SUMPRODUCT(X129:X131*H129:H131),"0")</f>
        <v>84</v>
      </c>
      <c r="Y133" s="200">
        <f>IFERROR(SUMPRODUCT(Y129:Y131*H129:H131),"0")</f>
        <v>84</v>
      </c>
      <c r="Z133" s="37"/>
      <c r="AA133" s="201"/>
      <c r="AB133" s="201"/>
      <c r="AC133" s="201"/>
    </row>
    <row r="134" spans="1:68" ht="16.5" hidden="1" customHeight="1" x14ac:dyDescent="0.25">
      <c r="A134" s="202" t="s">
        <v>216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192"/>
      <c r="AB134" s="192"/>
      <c r="AC134" s="192"/>
    </row>
    <row r="135" spans="1:68" ht="14.25" hidden="1" customHeight="1" x14ac:dyDescent="0.25">
      <c r="A135" s="222" t="s">
        <v>144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91"/>
      <c r="AB135" s="191"/>
      <c r="AC135" s="191"/>
    </row>
    <row r="136" spans="1:68" ht="27" hidden="1" customHeight="1" x14ac:dyDescent="0.25">
      <c r="A136" s="54" t="s">
        <v>217</v>
      </c>
      <c r="B136" s="54" t="s">
        <v>218</v>
      </c>
      <c r="C136" s="31">
        <v>4301135279</v>
      </c>
      <c r="D136" s="204">
        <v>4607111035806</v>
      </c>
      <c r="E136" s="205"/>
      <c r="F136" s="197">
        <v>0.25</v>
      </c>
      <c r="G136" s="32">
        <v>12</v>
      </c>
      <c r="H136" s="197">
        <v>3</v>
      </c>
      <c r="I136" s="197">
        <v>3.7035999999999998</v>
      </c>
      <c r="J136" s="32">
        <v>70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40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14"/>
      <c r="R136" s="214"/>
      <c r="S136" s="214"/>
      <c r="T136" s="215"/>
      <c r="U136" s="34"/>
      <c r="V136" s="34"/>
      <c r="W136" s="35" t="s">
        <v>70</v>
      </c>
      <c r="X136" s="198">
        <v>0</v>
      </c>
      <c r="Y136" s="199">
        <f>IFERROR(IF(X136="","",X136),"")</f>
        <v>0</v>
      </c>
      <c r="Z136" s="36">
        <f>IFERROR(IF(X136="","",X136*0.01788),"")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27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12"/>
      <c r="P137" s="208" t="s">
        <v>72</v>
      </c>
      <c r="Q137" s="209"/>
      <c r="R137" s="209"/>
      <c r="S137" s="209"/>
      <c r="T137" s="209"/>
      <c r="U137" s="209"/>
      <c r="V137" s="210"/>
      <c r="W137" s="37" t="s">
        <v>70</v>
      </c>
      <c r="X137" s="200">
        <f>IFERROR(SUM(X136:X136),"0")</f>
        <v>0</v>
      </c>
      <c r="Y137" s="200">
        <f>IFERROR(SUM(Y136:Y136),"0")</f>
        <v>0</v>
      </c>
      <c r="Z137" s="200">
        <f>IFERROR(IF(Z136="",0,Z136),"0")</f>
        <v>0</v>
      </c>
      <c r="AA137" s="201"/>
      <c r="AB137" s="201"/>
      <c r="AC137" s="201"/>
    </row>
    <row r="138" spans="1:68" hidden="1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12"/>
      <c r="P138" s="208" t="s">
        <v>72</v>
      </c>
      <c r="Q138" s="209"/>
      <c r="R138" s="209"/>
      <c r="S138" s="209"/>
      <c r="T138" s="209"/>
      <c r="U138" s="209"/>
      <c r="V138" s="210"/>
      <c r="W138" s="37" t="s">
        <v>73</v>
      </c>
      <c r="X138" s="200">
        <f>IFERROR(SUMPRODUCT(X136:X136*H136:H136),"0")</f>
        <v>0</v>
      </c>
      <c r="Y138" s="200">
        <f>IFERROR(SUMPRODUCT(Y136:Y136*H136:H136),"0")</f>
        <v>0</v>
      </c>
      <c r="Z138" s="37"/>
      <c r="AA138" s="201"/>
      <c r="AB138" s="201"/>
      <c r="AC138" s="201"/>
    </row>
    <row r="139" spans="1:68" ht="16.5" hidden="1" customHeight="1" x14ac:dyDescent="0.25">
      <c r="A139" s="202" t="s">
        <v>219</v>
      </c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192"/>
      <c r="AB139" s="192"/>
      <c r="AC139" s="192"/>
    </row>
    <row r="140" spans="1:68" ht="14.25" hidden="1" customHeight="1" x14ac:dyDescent="0.25">
      <c r="A140" s="222" t="s">
        <v>220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191"/>
      <c r="AB140" s="191"/>
      <c r="AC140" s="191"/>
    </row>
    <row r="141" spans="1:68" ht="27" hidden="1" customHeight="1" x14ac:dyDescent="0.25">
      <c r="A141" s="54" t="s">
        <v>221</v>
      </c>
      <c r="B141" s="54" t="s">
        <v>222</v>
      </c>
      <c r="C141" s="31">
        <v>4301071054</v>
      </c>
      <c r="D141" s="204">
        <v>4607111035639</v>
      </c>
      <c r="E141" s="205"/>
      <c r="F141" s="197">
        <v>0.2</v>
      </c>
      <c r="G141" s="32">
        <v>8</v>
      </c>
      <c r="H141" s="197">
        <v>1.6</v>
      </c>
      <c r="I141" s="197">
        <v>2.12</v>
      </c>
      <c r="J141" s="32">
        <v>72</v>
      </c>
      <c r="K141" s="32" t="s">
        <v>223</v>
      </c>
      <c r="L141" s="32" t="s">
        <v>68</v>
      </c>
      <c r="M141" s="33" t="s">
        <v>69</v>
      </c>
      <c r="N141" s="33"/>
      <c r="O141" s="32">
        <v>180</v>
      </c>
      <c r="P141" s="346" t="s">
        <v>224</v>
      </c>
      <c r="Q141" s="214"/>
      <c r="R141" s="214"/>
      <c r="S141" s="214"/>
      <c r="T141" s="215"/>
      <c r="U141" s="34"/>
      <c r="V141" s="34"/>
      <c r="W141" s="35" t="s">
        <v>70</v>
      </c>
      <c r="X141" s="198">
        <v>0</v>
      </c>
      <c r="Y141" s="199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hidden="1" customHeight="1" x14ac:dyDescent="0.25">
      <c r="A142" s="54" t="s">
        <v>225</v>
      </c>
      <c r="B142" s="54" t="s">
        <v>226</v>
      </c>
      <c r="C142" s="31">
        <v>4301135540</v>
      </c>
      <c r="D142" s="204">
        <v>4607111035646</v>
      </c>
      <c r="E142" s="205"/>
      <c r="F142" s="197">
        <v>0.2</v>
      </c>
      <c r="G142" s="32">
        <v>8</v>
      </c>
      <c r="H142" s="197">
        <v>1.6</v>
      </c>
      <c r="I142" s="197">
        <v>2.12</v>
      </c>
      <c r="J142" s="32">
        <v>72</v>
      </c>
      <c r="K142" s="32" t="s">
        <v>223</v>
      </c>
      <c r="L142" s="32" t="s">
        <v>68</v>
      </c>
      <c r="M142" s="33" t="s">
        <v>69</v>
      </c>
      <c r="N142" s="33"/>
      <c r="O142" s="32">
        <v>180</v>
      </c>
      <c r="P142" s="2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14"/>
      <c r="R142" s="214"/>
      <c r="S142" s="214"/>
      <c r="T142" s="215"/>
      <c r="U142" s="34"/>
      <c r="V142" s="34"/>
      <c r="W142" s="35" t="s">
        <v>70</v>
      </c>
      <c r="X142" s="198">
        <v>0</v>
      </c>
      <c r="Y142" s="199">
        <f>IFERROR(IF(X142="","",X142),"")</f>
        <v>0</v>
      </c>
      <c r="Z142" s="36">
        <f>IFERROR(IF(X142="","",X142*0.01157),"")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9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11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12"/>
      <c r="P143" s="208" t="s">
        <v>72</v>
      </c>
      <c r="Q143" s="209"/>
      <c r="R143" s="209"/>
      <c r="S143" s="209"/>
      <c r="T143" s="209"/>
      <c r="U143" s="209"/>
      <c r="V143" s="210"/>
      <c r="W143" s="37" t="s">
        <v>70</v>
      </c>
      <c r="X143" s="200">
        <f>IFERROR(SUM(X141:X142),"0")</f>
        <v>0</v>
      </c>
      <c r="Y143" s="200">
        <f>IFERROR(SUM(Y141:Y142),"0")</f>
        <v>0</v>
      </c>
      <c r="Z143" s="200">
        <f>IFERROR(IF(Z141="",0,Z141),"0")+IFERROR(IF(Z142="",0,Z142),"0")</f>
        <v>0</v>
      </c>
      <c r="AA143" s="201"/>
      <c r="AB143" s="201"/>
      <c r="AC143" s="201"/>
    </row>
    <row r="144" spans="1:68" hidden="1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12"/>
      <c r="P144" s="208" t="s">
        <v>72</v>
      </c>
      <c r="Q144" s="209"/>
      <c r="R144" s="209"/>
      <c r="S144" s="209"/>
      <c r="T144" s="209"/>
      <c r="U144" s="209"/>
      <c r="V144" s="210"/>
      <c r="W144" s="37" t="s">
        <v>73</v>
      </c>
      <c r="X144" s="200">
        <f>IFERROR(SUMPRODUCT(X141:X142*H141:H142),"0")</f>
        <v>0</v>
      </c>
      <c r="Y144" s="200">
        <f>IFERROR(SUMPRODUCT(Y141:Y142*H141:H142),"0")</f>
        <v>0</v>
      </c>
      <c r="Z144" s="37"/>
      <c r="AA144" s="201"/>
      <c r="AB144" s="201"/>
      <c r="AC144" s="201"/>
    </row>
    <row r="145" spans="1:68" ht="16.5" hidden="1" customHeight="1" x14ac:dyDescent="0.25">
      <c r="A145" s="202" t="s">
        <v>227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192"/>
      <c r="AB145" s="192"/>
      <c r="AC145" s="192"/>
    </row>
    <row r="146" spans="1:68" ht="14.25" hidden="1" customHeight="1" x14ac:dyDescent="0.25">
      <c r="A146" s="222" t="s">
        <v>144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191"/>
      <c r="AB146" s="191"/>
      <c r="AC146" s="191"/>
    </row>
    <row r="147" spans="1:68" ht="27" hidden="1" customHeight="1" x14ac:dyDescent="0.25">
      <c r="A147" s="54" t="s">
        <v>228</v>
      </c>
      <c r="B147" s="54" t="s">
        <v>229</v>
      </c>
      <c r="C147" s="31">
        <v>4301135281</v>
      </c>
      <c r="D147" s="204">
        <v>4607111036568</v>
      </c>
      <c r="E147" s="205"/>
      <c r="F147" s="197">
        <v>0.28000000000000003</v>
      </c>
      <c r="G147" s="32">
        <v>6</v>
      </c>
      <c r="H147" s="197">
        <v>1.68</v>
      </c>
      <c r="I147" s="197">
        <v>2.1017999999999999</v>
      </c>
      <c r="J147" s="32">
        <v>126</v>
      </c>
      <c r="K147" s="32" t="s">
        <v>79</v>
      </c>
      <c r="L147" s="32" t="s">
        <v>68</v>
      </c>
      <c r="M147" s="33" t="s">
        <v>69</v>
      </c>
      <c r="N147" s="33"/>
      <c r="O147" s="32">
        <v>180</v>
      </c>
      <c r="P147" s="23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14"/>
      <c r="R147" s="214"/>
      <c r="S147" s="214"/>
      <c r="T147" s="215"/>
      <c r="U147" s="34"/>
      <c r="V147" s="34"/>
      <c r="W147" s="35" t="s">
        <v>70</v>
      </c>
      <c r="X147" s="198">
        <v>0</v>
      </c>
      <c r="Y147" s="199">
        <f>IFERROR(IF(X147="","",X147),"")</f>
        <v>0</v>
      </c>
      <c r="Z147" s="36">
        <f>IFERROR(IF(X147="","",X147*0.00936),"")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30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12"/>
      <c r="P148" s="208" t="s">
        <v>72</v>
      </c>
      <c r="Q148" s="209"/>
      <c r="R148" s="209"/>
      <c r="S148" s="209"/>
      <c r="T148" s="209"/>
      <c r="U148" s="209"/>
      <c r="V148" s="210"/>
      <c r="W148" s="37" t="s">
        <v>70</v>
      </c>
      <c r="X148" s="200">
        <f>IFERROR(SUM(X147:X147),"0")</f>
        <v>0</v>
      </c>
      <c r="Y148" s="200">
        <f>IFERROR(SUM(Y147:Y147),"0")</f>
        <v>0</v>
      </c>
      <c r="Z148" s="200">
        <f>IFERROR(IF(Z147="",0,Z147),"0")</f>
        <v>0</v>
      </c>
      <c r="AA148" s="201"/>
      <c r="AB148" s="201"/>
      <c r="AC148" s="201"/>
    </row>
    <row r="149" spans="1:68" hidden="1" x14ac:dyDescent="0.2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12"/>
      <c r="P149" s="208" t="s">
        <v>72</v>
      </c>
      <c r="Q149" s="209"/>
      <c r="R149" s="209"/>
      <c r="S149" s="209"/>
      <c r="T149" s="209"/>
      <c r="U149" s="209"/>
      <c r="V149" s="210"/>
      <c r="W149" s="37" t="s">
        <v>73</v>
      </c>
      <c r="X149" s="200">
        <f>IFERROR(SUMPRODUCT(X147:X147*H147:H147),"0")</f>
        <v>0</v>
      </c>
      <c r="Y149" s="200">
        <f>IFERROR(SUMPRODUCT(Y147:Y147*H147:H147),"0")</f>
        <v>0</v>
      </c>
      <c r="Z149" s="37"/>
      <c r="AA149" s="201"/>
      <c r="AB149" s="201"/>
      <c r="AC149" s="201"/>
    </row>
    <row r="150" spans="1:68" ht="27.75" hidden="1" customHeight="1" x14ac:dyDescent="0.2">
      <c r="A150" s="239" t="s">
        <v>230</v>
      </c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48"/>
      <c r="AB150" s="48"/>
      <c r="AC150" s="48"/>
    </row>
    <row r="151" spans="1:68" ht="16.5" hidden="1" customHeight="1" x14ac:dyDescent="0.25">
      <c r="A151" s="202" t="s">
        <v>231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192"/>
      <c r="AB151" s="192"/>
      <c r="AC151" s="192"/>
    </row>
    <row r="152" spans="1:68" ht="14.25" hidden="1" customHeight="1" x14ac:dyDescent="0.25">
      <c r="A152" s="222" t="s">
        <v>144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191"/>
      <c r="AB152" s="191"/>
      <c r="AC152" s="191"/>
    </row>
    <row r="153" spans="1:68" ht="27" hidden="1" customHeight="1" x14ac:dyDescent="0.25">
      <c r="A153" s="54" t="s">
        <v>232</v>
      </c>
      <c r="B153" s="54" t="s">
        <v>233</v>
      </c>
      <c r="C153" s="31">
        <v>4301135317</v>
      </c>
      <c r="D153" s="204">
        <v>4607111039057</v>
      </c>
      <c r="E153" s="205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140</v>
      </c>
      <c r="L153" s="32" t="s">
        <v>68</v>
      </c>
      <c r="M153" s="33" t="s">
        <v>69</v>
      </c>
      <c r="N153" s="33"/>
      <c r="O153" s="32">
        <v>180</v>
      </c>
      <c r="P153" s="338" t="s">
        <v>234</v>
      </c>
      <c r="Q153" s="214"/>
      <c r="R153" s="214"/>
      <c r="S153" s="214"/>
      <c r="T153" s="215"/>
      <c r="U153" s="34"/>
      <c r="V153" s="34"/>
      <c r="W153" s="35" t="s">
        <v>70</v>
      </c>
      <c r="X153" s="198">
        <v>0</v>
      </c>
      <c r="Y153" s="199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1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12"/>
      <c r="P154" s="208" t="s">
        <v>72</v>
      </c>
      <c r="Q154" s="209"/>
      <c r="R154" s="209"/>
      <c r="S154" s="209"/>
      <c r="T154" s="209"/>
      <c r="U154" s="209"/>
      <c r="V154" s="210"/>
      <c r="W154" s="37" t="s">
        <v>70</v>
      </c>
      <c r="X154" s="200">
        <f>IFERROR(SUM(X153:X153),"0")</f>
        <v>0</v>
      </c>
      <c r="Y154" s="200">
        <f>IFERROR(SUM(Y153:Y153),"0")</f>
        <v>0</v>
      </c>
      <c r="Z154" s="200">
        <f>IFERROR(IF(Z153="",0,Z153),"0")</f>
        <v>0</v>
      </c>
      <c r="AA154" s="201"/>
      <c r="AB154" s="201"/>
      <c r="AC154" s="201"/>
    </row>
    <row r="155" spans="1:68" hidden="1" x14ac:dyDescent="0.2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12"/>
      <c r="P155" s="208" t="s">
        <v>72</v>
      </c>
      <c r="Q155" s="209"/>
      <c r="R155" s="209"/>
      <c r="S155" s="209"/>
      <c r="T155" s="209"/>
      <c r="U155" s="209"/>
      <c r="V155" s="210"/>
      <c r="W155" s="37" t="s">
        <v>73</v>
      </c>
      <c r="X155" s="200">
        <f>IFERROR(SUMPRODUCT(X153:X153*H153:H153),"0")</f>
        <v>0</v>
      </c>
      <c r="Y155" s="200">
        <f>IFERROR(SUMPRODUCT(Y153:Y153*H153:H153),"0")</f>
        <v>0</v>
      </c>
      <c r="Z155" s="37"/>
      <c r="AA155" s="201"/>
      <c r="AB155" s="201"/>
      <c r="AC155" s="201"/>
    </row>
    <row r="156" spans="1:68" ht="16.5" hidden="1" customHeight="1" x14ac:dyDescent="0.25">
      <c r="A156" s="202" t="s">
        <v>235</v>
      </c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192"/>
      <c r="AB156" s="192"/>
      <c r="AC156" s="192"/>
    </row>
    <row r="157" spans="1:68" ht="14.25" hidden="1" customHeight="1" x14ac:dyDescent="0.25">
      <c r="A157" s="222" t="s">
        <v>64</v>
      </c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191"/>
      <c r="AB157" s="191"/>
      <c r="AC157" s="191"/>
    </row>
    <row r="158" spans="1:68" ht="16.5" hidden="1" customHeight="1" x14ac:dyDescent="0.25">
      <c r="A158" s="54" t="s">
        <v>236</v>
      </c>
      <c r="B158" s="54" t="s">
        <v>237</v>
      </c>
      <c r="C158" s="31">
        <v>4301071062</v>
      </c>
      <c r="D158" s="204">
        <v>4607111036384</v>
      </c>
      <c r="E158" s="205"/>
      <c r="F158" s="197">
        <v>5</v>
      </c>
      <c r="G158" s="32">
        <v>1</v>
      </c>
      <c r="H158" s="197">
        <v>5</v>
      </c>
      <c r="I158" s="197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4" t="s">
        <v>238</v>
      </c>
      <c r="Q158" s="214"/>
      <c r="R158" s="214"/>
      <c r="S158" s="214"/>
      <c r="T158" s="215"/>
      <c r="U158" s="34"/>
      <c r="V158" s="34"/>
      <c r="W158" s="35" t="s">
        <v>70</v>
      </c>
      <c r="X158" s="198">
        <v>0</v>
      </c>
      <c r="Y158" s="199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239</v>
      </c>
      <c r="B159" s="54" t="s">
        <v>240</v>
      </c>
      <c r="C159" s="31">
        <v>4301070956</v>
      </c>
      <c r="D159" s="204">
        <v>4640242180250</v>
      </c>
      <c r="E159" s="205"/>
      <c r="F159" s="197">
        <v>5</v>
      </c>
      <c r="G159" s="32">
        <v>1</v>
      </c>
      <c r="H159" s="197">
        <v>5</v>
      </c>
      <c r="I159" s="197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9" t="s">
        <v>241</v>
      </c>
      <c r="Q159" s="214"/>
      <c r="R159" s="214"/>
      <c r="S159" s="214"/>
      <c r="T159" s="215"/>
      <c r="U159" s="34"/>
      <c r="V159" s="34"/>
      <c r="W159" s="35" t="s">
        <v>70</v>
      </c>
      <c r="X159" s="198">
        <v>12</v>
      </c>
      <c r="Y159" s="199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242</v>
      </c>
      <c r="B160" s="54" t="s">
        <v>243</v>
      </c>
      <c r="C160" s="31">
        <v>4301071028</v>
      </c>
      <c r="D160" s="204">
        <v>4607111036216</v>
      </c>
      <c r="E160" s="205"/>
      <c r="F160" s="197">
        <v>1</v>
      </c>
      <c r="G160" s="32">
        <v>5</v>
      </c>
      <c r="H160" s="197">
        <v>5</v>
      </c>
      <c r="I160" s="197">
        <v>5.266</v>
      </c>
      <c r="J160" s="32">
        <v>144</v>
      </c>
      <c r="K160" s="32" t="s">
        <v>67</v>
      </c>
      <c r="L160" s="32" t="s">
        <v>187</v>
      </c>
      <c r="M160" s="33" t="s">
        <v>69</v>
      </c>
      <c r="N160" s="33"/>
      <c r="O160" s="32">
        <v>180</v>
      </c>
      <c r="P160" s="2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14"/>
      <c r="R160" s="214"/>
      <c r="S160" s="214"/>
      <c r="T160" s="215"/>
      <c r="U160" s="34"/>
      <c r="V160" s="34"/>
      <c r="W160" s="35" t="s">
        <v>70</v>
      </c>
      <c r="X160" s="198">
        <v>84</v>
      </c>
      <c r="Y160" s="199">
        <f>IFERROR(IF(X160="","",X160),"")</f>
        <v>84</v>
      </c>
      <c r="Z160" s="36">
        <f>IFERROR(IF(X160="","",X160*0.00866),"")</f>
        <v>0.72743999999999998</v>
      </c>
      <c r="AA160" s="56"/>
      <c r="AB160" s="57"/>
      <c r="AC160" s="68"/>
      <c r="AG160" s="67"/>
      <c r="AJ160" s="69" t="s">
        <v>188</v>
      </c>
      <c r="AK160" s="69">
        <v>12</v>
      </c>
      <c r="BB160" s="134" t="s">
        <v>1</v>
      </c>
      <c r="BM160" s="67">
        <f>IFERROR(X160*I160,"0")</f>
        <v>442.34399999999999</v>
      </c>
      <c r="BN160" s="67">
        <f>IFERROR(Y160*I160,"0")</f>
        <v>442.34399999999999</v>
      </c>
      <c r="BO160" s="67">
        <f>IFERROR(X160/J160,"0")</f>
        <v>0.58333333333333337</v>
      </c>
      <c r="BP160" s="67">
        <f>IFERROR(Y160/J160,"0")</f>
        <v>0.58333333333333337</v>
      </c>
    </row>
    <row r="161" spans="1:68" ht="27" hidden="1" customHeight="1" x14ac:dyDescent="0.25">
      <c r="A161" s="54" t="s">
        <v>244</v>
      </c>
      <c r="B161" s="54" t="s">
        <v>245</v>
      </c>
      <c r="C161" s="31">
        <v>4301071027</v>
      </c>
      <c r="D161" s="204">
        <v>4607111036278</v>
      </c>
      <c r="E161" s="205"/>
      <c r="F161" s="197">
        <v>1</v>
      </c>
      <c r="G161" s="32">
        <v>5</v>
      </c>
      <c r="H161" s="197">
        <v>5</v>
      </c>
      <c r="I161" s="197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52" t="s">
        <v>246</v>
      </c>
      <c r="Q161" s="214"/>
      <c r="R161" s="214"/>
      <c r="S161" s="214"/>
      <c r="T161" s="215"/>
      <c r="U161" s="34"/>
      <c r="V161" s="34"/>
      <c r="W161" s="35" t="s">
        <v>70</v>
      </c>
      <c r="X161" s="198">
        <v>0</v>
      </c>
      <c r="Y161" s="199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1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12"/>
      <c r="P162" s="208" t="s">
        <v>72</v>
      </c>
      <c r="Q162" s="209"/>
      <c r="R162" s="209"/>
      <c r="S162" s="209"/>
      <c r="T162" s="209"/>
      <c r="U162" s="209"/>
      <c r="V162" s="210"/>
      <c r="W162" s="37" t="s">
        <v>70</v>
      </c>
      <c r="X162" s="200">
        <f>IFERROR(SUM(X158:X161),"0")</f>
        <v>96</v>
      </c>
      <c r="Y162" s="200">
        <f>IFERROR(SUM(Y158:Y161),"0")</f>
        <v>96</v>
      </c>
      <c r="Z162" s="200">
        <f>IFERROR(IF(Z158="",0,Z158),"0")+IFERROR(IF(Z159="",0,Z159),"0")+IFERROR(IF(Z160="",0,Z160),"0")+IFERROR(IF(Z161="",0,Z161),"0")</f>
        <v>0.83135999999999999</v>
      </c>
      <c r="AA162" s="201"/>
      <c r="AB162" s="201"/>
      <c r="AC162" s="201"/>
    </row>
    <row r="163" spans="1:68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12"/>
      <c r="P163" s="208" t="s">
        <v>72</v>
      </c>
      <c r="Q163" s="209"/>
      <c r="R163" s="209"/>
      <c r="S163" s="209"/>
      <c r="T163" s="209"/>
      <c r="U163" s="209"/>
      <c r="V163" s="210"/>
      <c r="W163" s="37" t="s">
        <v>73</v>
      </c>
      <c r="X163" s="200">
        <f>IFERROR(SUMPRODUCT(X158:X161*H158:H161),"0")</f>
        <v>480</v>
      </c>
      <c r="Y163" s="200">
        <f>IFERROR(SUMPRODUCT(Y158:Y161*H158:H161),"0")</f>
        <v>480</v>
      </c>
      <c r="Z163" s="37"/>
      <c r="AA163" s="201"/>
      <c r="AB163" s="201"/>
      <c r="AC163" s="201"/>
    </row>
    <row r="164" spans="1:68" ht="14.25" hidden="1" customHeight="1" x14ac:dyDescent="0.25">
      <c r="A164" s="222" t="s">
        <v>247</v>
      </c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191"/>
      <c r="AB164" s="191"/>
      <c r="AC164" s="191"/>
    </row>
    <row r="165" spans="1:68" ht="27" hidden="1" customHeight="1" x14ac:dyDescent="0.25">
      <c r="A165" s="54" t="s">
        <v>248</v>
      </c>
      <c r="B165" s="54" t="s">
        <v>249</v>
      </c>
      <c r="C165" s="31">
        <v>4301080153</v>
      </c>
      <c r="D165" s="204">
        <v>4607111036827</v>
      </c>
      <c r="E165" s="205"/>
      <c r="F165" s="197">
        <v>1</v>
      </c>
      <c r="G165" s="32">
        <v>5</v>
      </c>
      <c r="H165" s="197">
        <v>5</v>
      </c>
      <c r="I165" s="197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14"/>
      <c r="R165" s="214"/>
      <c r="S165" s="214"/>
      <c r="T165" s="215"/>
      <c r="U165" s="34"/>
      <c r="V165" s="34"/>
      <c r="W165" s="35" t="s">
        <v>70</v>
      </c>
      <c r="X165" s="198">
        <v>0</v>
      </c>
      <c r="Y165" s="199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250</v>
      </c>
      <c r="B166" s="54" t="s">
        <v>251</v>
      </c>
      <c r="C166" s="31">
        <v>4301080154</v>
      </c>
      <c r="D166" s="204">
        <v>4607111036834</v>
      </c>
      <c r="E166" s="205"/>
      <c r="F166" s="197">
        <v>1</v>
      </c>
      <c r="G166" s="32">
        <v>5</v>
      </c>
      <c r="H166" s="197">
        <v>5</v>
      </c>
      <c r="I166" s="197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14"/>
      <c r="R166" s="214"/>
      <c r="S166" s="214"/>
      <c r="T166" s="215"/>
      <c r="U166" s="34"/>
      <c r="V166" s="34"/>
      <c r="W166" s="35" t="s">
        <v>70</v>
      </c>
      <c r="X166" s="198">
        <v>0</v>
      </c>
      <c r="Y166" s="199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11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12"/>
      <c r="P167" s="208" t="s">
        <v>72</v>
      </c>
      <c r="Q167" s="209"/>
      <c r="R167" s="209"/>
      <c r="S167" s="209"/>
      <c r="T167" s="209"/>
      <c r="U167" s="209"/>
      <c r="V167" s="210"/>
      <c r="W167" s="37" t="s">
        <v>70</v>
      </c>
      <c r="X167" s="200">
        <f>IFERROR(SUM(X165:X166),"0")</f>
        <v>0</v>
      </c>
      <c r="Y167" s="200">
        <f>IFERROR(SUM(Y165:Y166),"0")</f>
        <v>0</v>
      </c>
      <c r="Z167" s="200">
        <f>IFERROR(IF(Z165="",0,Z165),"0")+IFERROR(IF(Z166="",0,Z166),"0")</f>
        <v>0</v>
      </c>
      <c r="AA167" s="201"/>
      <c r="AB167" s="201"/>
      <c r="AC167" s="201"/>
    </row>
    <row r="168" spans="1:68" hidden="1" x14ac:dyDescent="0.2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12"/>
      <c r="P168" s="208" t="s">
        <v>72</v>
      </c>
      <c r="Q168" s="209"/>
      <c r="R168" s="209"/>
      <c r="S168" s="209"/>
      <c r="T168" s="209"/>
      <c r="U168" s="209"/>
      <c r="V168" s="210"/>
      <c r="W168" s="37" t="s">
        <v>73</v>
      </c>
      <c r="X168" s="200">
        <f>IFERROR(SUMPRODUCT(X165:X166*H165:H166),"0")</f>
        <v>0</v>
      </c>
      <c r="Y168" s="200">
        <f>IFERROR(SUMPRODUCT(Y165:Y166*H165:H166),"0")</f>
        <v>0</v>
      </c>
      <c r="Z168" s="37"/>
      <c r="AA168" s="201"/>
      <c r="AB168" s="201"/>
      <c r="AC168" s="201"/>
    </row>
    <row r="169" spans="1:68" ht="27.75" hidden="1" customHeight="1" x14ac:dyDescent="0.2">
      <c r="A169" s="239" t="s">
        <v>252</v>
      </c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48"/>
      <c r="AB169" s="48"/>
      <c r="AC169" s="48"/>
    </row>
    <row r="170" spans="1:68" ht="16.5" hidden="1" customHeight="1" x14ac:dyDescent="0.25">
      <c r="A170" s="202" t="s">
        <v>253</v>
      </c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192"/>
      <c r="AB170" s="192"/>
      <c r="AC170" s="192"/>
    </row>
    <row r="171" spans="1:68" ht="14.25" hidden="1" customHeight="1" x14ac:dyDescent="0.25">
      <c r="A171" s="222" t="s">
        <v>76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191"/>
      <c r="AB171" s="191"/>
      <c r="AC171" s="191"/>
    </row>
    <row r="172" spans="1:68" ht="27" customHeight="1" x14ac:dyDescent="0.25">
      <c r="A172" s="54" t="s">
        <v>254</v>
      </c>
      <c r="B172" s="54" t="s">
        <v>255</v>
      </c>
      <c r="C172" s="31">
        <v>4301132097</v>
      </c>
      <c r="D172" s="204">
        <v>4607111035721</v>
      </c>
      <c r="E172" s="205"/>
      <c r="F172" s="197">
        <v>0.25</v>
      </c>
      <c r="G172" s="32">
        <v>12</v>
      </c>
      <c r="H172" s="197">
        <v>3</v>
      </c>
      <c r="I172" s="197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14"/>
      <c r="R172" s="214"/>
      <c r="S172" s="214"/>
      <c r="T172" s="215"/>
      <c r="U172" s="34"/>
      <c r="V172" s="34"/>
      <c r="W172" s="35" t="s">
        <v>70</v>
      </c>
      <c r="X172" s="198">
        <v>14</v>
      </c>
      <c r="Y172" s="1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256</v>
      </c>
      <c r="B173" s="54" t="s">
        <v>257</v>
      </c>
      <c r="C173" s="31">
        <v>4301132100</v>
      </c>
      <c r="D173" s="204">
        <v>4607111035691</v>
      </c>
      <c r="E173" s="205"/>
      <c r="F173" s="197">
        <v>0.25</v>
      </c>
      <c r="G173" s="32">
        <v>12</v>
      </c>
      <c r="H173" s="197">
        <v>3</v>
      </c>
      <c r="I173" s="197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14"/>
      <c r="R173" s="214"/>
      <c r="S173" s="214"/>
      <c r="T173" s="215"/>
      <c r="U173" s="34"/>
      <c r="V173" s="34"/>
      <c r="W173" s="35" t="s">
        <v>70</v>
      </c>
      <c r="X173" s="198">
        <v>84</v>
      </c>
      <c r="Y173" s="199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258</v>
      </c>
      <c r="B174" s="54" t="s">
        <v>259</v>
      </c>
      <c r="C174" s="31">
        <v>4301132079</v>
      </c>
      <c r="D174" s="204">
        <v>4607111038487</v>
      </c>
      <c r="E174" s="205"/>
      <c r="F174" s="197">
        <v>0.25</v>
      </c>
      <c r="G174" s="32">
        <v>12</v>
      </c>
      <c r="H174" s="197">
        <v>3</v>
      </c>
      <c r="I174" s="197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0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14"/>
      <c r="R174" s="214"/>
      <c r="S174" s="214"/>
      <c r="T174" s="215"/>
      <c r="U174" s="34"/>
      <c r="V174" s="34"/>
      <c r="W174" s="35" t="s">
        <v>70</v>
      </c>
      <c r="X174" s="198">
        <v>28</v>
      </c>
      <c r="Y174" s="199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1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12"/>
      <c r="P175" s="208" t="s">
        <v>72</v>
      </c>
      <c r="Q175" s="209"/>
      <c r="R175" s="209"/>
      <c r="S175" s="209"/>
      <c r="T175" s="209"/>
      <c r="U175" s="209"/>
      <c r="V175" s="210"/>
      <c r="W175" s="37" t="s">
        <v>70</v>
      </c>
      <c r="X175" s="200">
        <f>IFERROR(SUM(X172:X174),"0")</f>
        <v>126</v>
      </c>
      <c r="Y175" s="200">
        <f>IFERROR(SUM(Y172:Y174),"0")</f>
        <v>126</v>
      </c>
      <c r="Z175" s="200">
        <f>IFERROR(IF(Z172="",0,Z172),"0")+IFERROR(IF(Z173="",0,Z173),"0")+IFERROR(IF(Z174="",0,Z174),"0")</f>
        <v>2.2528800000000002</v>
      </c>
      <c r="AA175" s="201"/>
      <c r="AB175" s="201"/>
      <c r="AC175" s="201"/>
    </row>
    <row r="176" spans="1:68" x14ac:dyDescent="0.2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12"/>
      <c r="P176" s="208" t="s">
        <v>72</v>
      </c>
      <c r="Q176" s="209"/>
      <c r="R176" s="209"/>
      <c r="S176" s="209"/>
      <c r="T176" s="209"/>
      <c r="U176" s="209"/>
      <c r="V176" s="210"/>
      <c r="W176" s="37" t="s">
        <v>73</v>
      </c>
      <c r="X176" s="200">
        <f>IFERROR(SUMPRODUCT(X172:X174*H172:H174),"0")</f>
        <v>378</v>
      </c>
      <c r="Y176" s="200">
        <f>IFERROR(SUMPRODUCT(Y172:Y174*H172:H174),"0")</f>
        <v>378</v>
      </c>
      <c r="Z176" s="37"/>
      <c r="AA176" s="201"/>
      <c r="AB176" s="201"/>
      <c r="AC176" s="201"/>
    </row>
    <row r="177" spans="1:68" ht="14.25" hidden="1" customHeight="1" x14ac:dyDescent="0.25">
      <c r="A177" s="222" t="s">
        <v>260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191"/>
      <c r="AB177" s="191"/>
      <c r="AC177" s="191"/>
    </row>
    <row r="178" spans="1:68" ht="27" hidden="1" customHeight="1" x14ac:dyDescent="0.25">
      <c r="A178" s="54" t="s">
        <v>261</v>
      </c>
      <c r="B178" s="54" t="s">
        <v>262</v>
      </c>
      <c r="C178" s="31">
        <v>4301051319</v>
      </c>
      <c r="D178" s="204">
        <v>4680115881204</v>
      </c>
      <c r="E178" s="205"/>
      <c r="F178" s="197">
        <v>0.33</v>
      </c>
      <c r="G178" s="32">
        <v>6</v>
      </c>
      <c r="H178" s="197">
        <v>1.98</v>
      </c>
      <c r="I178" s="197">
        <v>2.246</v>
      </c>
      <c r="J178" s="32">
        <v>156</v>
      </c>
      <c r="K178" s="32" t="s">
        <v>67</v>
      </c>
      <c r="L178" s="32" t="s">
        <v>68</v>
      </c>
      <c r="M178" s="33" t="s">
        <v>263</v>
      </c>
      <c r="N178" s="33"/>
      <c r="O178" s="32">
        <v>365</v>
      </c>
      <c r="P178" s="38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14"/>
      <c r="R178" s="214"/>
      <c r="S178" s="214"/>
      <c r="T178" s="215"/>
      <c r="U178" s="34"/>
      <c r="V178" s="34"/>
      <c r="W178" s="35" t="s">
        <v>70</v>
      </c>
      <c r="X178" s="198">
        <v>0</v>
      </c>
      <c r="Y178" s="199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1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12"/>
      <c r="P179" s="208" t="s">
        <v>72</v>
      </c>
      <c r="Q179" s="209"/>
      <c r="R179" s="209"/>
      <c r="S179" s="209"/>
      <c r="T179" s="209"/>
      <c r="U179" s="209"/>
      <c r="V179" s="210"/>
      <c r="W179" s="37" t="s">
        <v>70</v>
      </c>
      <c r="X179" s="200">
        <f>IFERROR(SUM(X178:X178),"0")</f>
        <v>0</v>
      </c>
      <c r="Y179" s="200">
        <f>IFERROR(SUM(Y178:Y178),"0")</f>
        <v>0</v>
      </c>
      <c r="Z179" s="200">
        <f>IFERROR(IF(Z178="",0,Z178),"0")</f>
        <v>0</v>
      </c>
      <c r="AA179" s="201"/>
      <c r="AB179" s="201"/>
      <c r="AC179" s="201"/>
    </row>
    <row r="180" spans="1:68" hidden="1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12"/>
      <c r="P180" s="208" t="s">
        <v>72</v>
      </c>
      <c r="Q180" s="209"/>
      <c r="R180" s="209"/>
      <c r="S180" s="209"/>
      <c r="T180" s="209"/>
      <c r="U180" s="209"/>
      <c r="V180" s="210"/>
      <c r="W180" s="37" t="s">
        <v>73</v>
      </c>
      <c r="X180" s="200">
        <f>IFERROR(SUMPRODUCT(X178:X178*H178:H178),"0")</f>
        <v>0</v>
      </c>
      <c r="Y180" s="200">
        <f>IFERROR(SUMPRODUCT(Y178:Y178*H178:H178),"0")</f>
        <v>0</v>
      </c>
      <c r="Z180" s="37"/>
      <c r="AA180" s="201"/>
      <c r="AB180" s="201"/>
      <c r="AC180" s="201"/>
    </row>
    <row r="181" spans="1:68" ht="27.75" hidden="1" customHeight="1" x14ac:dyDescent="0.2">
      <c r="A181" s="239" t="s">
        <v>265</v>
      </c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  <c r="AA181" s="48"/>
      <c r="AB181" s="48"/>
      <c r="AC181" s="48"/>
    </row>
    <row r="182" spans="1:68" ht="16.5" hidden="1" customHeight="1" x14ac:dyDescent="0.25">
      <c r="A182" s="202" t="s">
        <v>266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192"/>
      <c r="AB182" s="192"/>
      <c r="AC182" s="192"/>
    </row>
    <row r="183" spans="1:68" ht="14.25" hidden="1" customHeight="1" x14ac:dyDescent="0.25">
      <c r="A183" s="222" t="s">
        <v>64</v>
      </c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203"/>
      <c r="U183" s="203"/>
      <c r="V183" s="203"/>
      <c r="W183" s="203"/>
      <c r="X183" s="203"/>
      <c r="Y183" s="203"/>
      <c r="Z183" s="203"/>
      <c r="AA183" s="191"/>
      <c r="AB183" s="191"/>
      <c r="AC183" s="191"/>
    </row>
    <row r="184" spans="1:68" ht="16.5" customHeight="1" x14ac:dyDescent="0.25">
      <c r="A184" s="54" t="s">
        <v>267</v>
      </c>
      <c r="B184" s="54" t="s">
        <v>268</v>
      </c>
      <c r="C184" s="31">
        <v>4301070948</v>
      </c>
      <c r="D184" s="204">
        <v>4607111037022</v>
      </c>
      <c r="E184" s="205"/>
      <c r="F184" s="197">
        <v>0.7</v>
      </c>
      <c r="G184" s="32">
        <v>8</v>
      </c>
      <c r="H184" s="197">
        <v>5.6</v>
      </c>
      <c r="I184" s="197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14"/>
      <c r="R184" s="214"/>
      <c r="S184" s="214"/>
      <c r="T184" s="215"/>
      <c r="U184" s="34"/>
      <c r="V184" s="34"/>
      <c r="W184" s="35" t="s">
        <v>70</v>
      </c>
      <c r="X184" s="198">
        <v>48</v>
      </c>
      <c r="Y184" s="199">
        <f>IFERROR(IF(X184="","",X184),"")</f>
        <v>48</v>
      </c>
      <c r="Z184" s="36">
        <f>IFERROR(IF(X184="","",X184*0.0155),"")</f>
        <v>0.74399999999999999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281.76</v>
      </c>
      <c r="BN184" s="67">
        <f>IFERROR(Y184*I184,"0")</f>
        <v>281.76</v>
      </c>
      <c r="BO184" s="67">
        <f>IFERROR(X184/J184,"0")</f>
        <v>0.5714285714285714</v>
      </c>
      <c r="BP184" s="67">
        <f>IFERROR(Y184/J184,"0")</f>
        <v>0.5714285714285714</v>
      </c>
    </row>
    <row r="185" spans="1:68" ht="27" hidden="1" customHeight="1" x14ac:dyDescent="0.25">
      <c r="A185" s="54" t="s">
        <v>269</v>
      </c>
      <c r="B185" s="54" t="s">
        <v>270</v>
      </c>
      <c r="C185" s="31">
        <v>4301070990</v>
      </c>
      <c r="D185" s="204">
        <v>4607111038494</v>
      </c>
      <c r="E185" s="205"/>
      <c r="F185" s="197">
        <v>0.7</v>
      </c>
      <c r="G185" s="32">
        <v>8</v>
      </c>
      <c r="H185" s="197">
        <v>5.6</v>
      </c>
      <c r="I185" s="197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14"/>
      <c r="R185" s="214"/>
      <c r="S185" s="214"/>
      <c r="T185" s="215"/>
      <c r="U185" s="34"/>
      <c r="V185" s="34"/>
      <c r="W185" s="35" t="s">
        <v>70</v>
      </c>
      <c r="X185" s="198">
        <v>0</v>
      </c>
      <c r="Y185" s="199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271</v>
      </c>
      <c r="B186" s="54" t="s">
        <v>272</v>
      </c>
      <c r="C186" s="31">
        <v>4301070966</v>
      </c>
      <c r="D186" s="204">
        <v>4607111038135</v>
      </c>
      <c r="E186" s="205"/>
      <c r="F186" s="197">
        <v>0.7</v>
      </c>
      <c r="G186" s="32">
        <v>8</v>
      </c>
      <c r="H186" s="197">
        <v>5.6</v>
      </c>
      <c r="I186" s="197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14"/>
      <c r="R186" s="214"/>
      <c r="S186" s="214"/>
      <c r="T186" s="215"/>
      <c r="U186" s="34"/>
      <c r="V186" s="34"/>
      <c r="W186" s="35" t="s">
        <v>70</v>
      </c>
      <c r="X186" s="198">
        <v>12</v>
      </c>
      <c r="Y186" s="199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11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12"/>
      <c r="P187" s="208" t="s">
        <v>72</v>
      </c>
      <c r="Q187" s="209"/>
      <c r="R187" s="209"/>
      <c r="S187" s="209"/>
      <c r="T187" s="209"/>
      <c r="U187" s="209"/>
      <c r="V187" s="210"/>
      <c r="W187" s="37" t="s">
        <v>70</v>
      </c>
      <c r="X187" s="200">
        <f>IFERROR(SUM(X184:X186),"0")</f>
        <v>60</v>
      </c>
      <c r="Y187" s="200">
        <f>IFERROR(SUM(Y184:Y186),"0")</f>
        <v>60</v>
      </c>
      <c r="Z187" s="200">
        <f>IFERROR(IF(Z184="",0,Z184),"0")+IFERROR(IF(Z185="",0,Z185),"0")+IFERROR(IF(Z186="",0,Z186),"0")</f>
        <v>0.92999999999999994</v>
      </c>
      <c r="AA187" s="201"/>
      <c r="AB187" s="201"/>
      <c r="AC187" s="201"/>
    </row>
    <row r="188" spans="1:68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12"/>
      <c r="P188" s="208" t="s">
        <v>72</v>
      </c>
      <c r="Q188" s="209"/>
      <c r="R188" s="209"/>
      <c r="S188" s="209"/>
      <c r="T188" s="209"/>
      <c r="U188" s="209"/>
      <c r="V188" s="210"/>
      <c r="W188" s="37" t="s">
        <v>73</v>
      </c>
      <c r="X188" s="200">
        <f>IFERROR(SUMPRODUCT(X184:X186*H184:H186),"0")</f>
        <v>335.99999999999994</v>
      </c>
      <c r="Y188" s="200">
        <f>IFERROR(SUMPRODUCT(Y184:Y186*H184:H186),"0")</f>
        <v>335.99999999999994</v>
      </c>
      <c r="Z188" s="37"/>
      <c r="AA188" s="201"/>
      <c r="AB188" s="201"/>
      <c r="AC188" s="201"/>
    </row>
    <row r="189" spans="1:68" ht="16.5" hidden="1" customHeight="1" x14ac:dyDescent="0.25">
      <c r="A189" s="202" t="s">
        <v>273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192"/>
      <c r="AB189" s="192"/>
      <c r="AC189" s="192"/>
    </row>
    <row r="190" spans="1:68" ht="14.25" hidden="1" customHeight="1" x14ac:dyDescent="0.25">
      <c r="A190" s="222" t="s">
        <v>64</v>
      </c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191"/>
      <c r="AB190" s="191"/>
      <c r="AC190" s="191"/>
    </row>
    <row r="191" spans="1:68" ht="27" hidden="1" customHeight="1" x14ac:dyDescent="0.25">
      <c r="A191" s="54" t="s">
        <v>274</v>
      </c>
      <c r="B191" s="54" t="s">
        <v>275</v>
      </c>
      <c r="C191" s="31">
        <v>4301070996</v>
      </c>
      <c r="D191" s="204">
        <v>4607111038654</v>
      </c>
      <c r="E191" s="205"/>
      <c r="F191" s="197">
        <v>0.4</v>
      </c>
      <c r="G191" s="32">
        <v>16</v>
      </c>
      <c r="H191" s="197">
        <v>6.4</v>
      </c>
      <c r="I191" s="197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14"/>
      <c r="R191" s="214"/>
      <c r="S191" s="214"/>
      <c r="T191" s="215"/>
      <c r="U191" s="34"/>
      <c r="V191" s="34"/>
      <c r="W191" s="35" t="s">
        <v>70</v>
      </c>
      <c r="X191" s="198">
        <v>0</v>
      </c>
      <c r="Y191" s="199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276</v>
      </c>
      <c r="B192" s="54" t="s">
        <v>277</v>
      </c>
      <c r="C192" s="31">
        <v>4301070997</v>
      </c>
      <c r="D192" s="204">
        <v>4607111038586</v>
      </c>
      <c r="E192" s="205"/>
      <c r="F192" s="197">
        <v>0.7</v>
      </c>
      <c r="G192" s="32">
        <v>8</v>
      </c>
      <c r="H192" s="197">
        <v>5.6</v>
      </c>
      <c r="I192" s="197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14"/>
      <c r="R192" s="214"/>
      <c r="S192" s="214"/>
      <c r="T192" s="215"/>
      <c r="U192" s="34"/>
      <c r="V192" s="34"/>
      <c r="W192" s="35" t="s">
        <v>70</v>
      </c>
      <c r="X192" s="198">
        <v>12</v>
      </c>
      <c r="Y192" s="199">
        <f t="shared" si="18"/>
        <v>12</v>
      </c>
      <c r="Z192" s="36">
        <f t="shared" si="19"/>
        <v>0.186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69.960000000000008</v>
      </c>
      <c r="BN192" s="67">
        <f t="shared" si="21"/>
        <v>69.960000000000008</v>
      </c>
      <c r="BO192" s="67">
        <f t="shared" si="22"/>
        <v>0.14285714285714285</v>
      </c>
      <c r="BP192" s="67">
        <f t="shared" si="23"/>
        <v>0.14285714285714285</v>
      </c>
    </row>
    <row r="193" spans="1:68" ht="27" hidden="1" customHeight="1" x14ac:dyDescent="0.25">
      <c r="A193" s="54" t="s">
        <v>278</v>
      </c>
      <c r="B193" s="54" t="s">
        <v>279</v>
      </c>
      <c r="C193" s="31">
        <v>4301070962</v>
      </c>
      <c r="D193" s="204">
        <v>4607111038609</v>
      </c>
      <c r="E193" s="205"/>
      <c r="F193" s="197">
        <v>0.4</v>
      </c>
      <c r="G193" s="32">
        <v>16</v>
      </c>
      <c r="H193" s="197">
        <v>6.4</v>
      </c>
      <c r="I193" s="197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14"/>
      <c r="R193" s="214"/>
      <c r="S193" s="214"/>
      <c r="T193" s="215"/>
      <c r="U193" s="34"/>
      <c r="V193" s="34"/>
      <c r="W193" s="35" t="s">
        <v>70</v>
      </c>
      <c r="X193" s="198">
        <v>0</v>
      </c>
      <c r="Y193" s="199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4301070963</v>
      </c>
      <c r="D194" s="204">
        <v>4607111038630</v>
      </c>
      <c r="E194" s="205"/>
      <c r="F194" s="197">
        <v>0.7</v>
      </c>
      <c r="G194" s="32">
        <v>8</v>
      </c>
      <c r="H194" s="197">
        <v>5.6</v>
      </c>
      <c r="I194" s="197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14"/>
      <c r="R194" s="214"/>
      <c r="S194" s="214"/>
      <c r="T194" s="215"/>
      <c r="U194" s="34"/>
      <c r="V194" s="34"/>
      <c r="W194" s="35" t="s">
        <v>70</v>
      </c>
      <c r="X194" s="198">
        <v>0</v>
      </c>
      <c r="Y194" s="199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4301070959</v>
      </c>
      <c r="D195" s="204">
        <v>4607111038616</v>
      </c>
      <c r="E195" s="205"/>
      <c r="F195" s="197">
        <v>0.4</v>
      </c>
      <c r="G195" s="32">
        <v>16</v>
      </c>
      <c r="H195" s="197">
        <v>6.4</v>
      </c>
      <c r="I195" s="19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14"/>
      <c r="R195" s="214"/>
      <c r="S195" s="214"/>
      <c r="T195" s="215"/>
      <c r="U195" s="34"/>
      <c r="V195" s="34"/>
      <c r="W195" s="35" t="s">
        <v>70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4301070960</v>
      </c>
      <c r="D196" s="204">
        <v>4607111038623</v>
      </c>
      <c r="E196" s="205"/>
      <c r="F196" s="197">
        <v>0.7</v>
      </c>
      <c r="G196" s="32">
        <v>8</v>
      </c>
      <c r="H196" s="197">
        <v>5.6</v>
      </c>
      <c r="I196" s="19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14"/>
      <c r="R196" s="214"/>
      <c r="S196" s="214"/>
      <c r="T196" s="215"/>
      <c r="U196" s="34"/>
      <c r="V196" s="34"/>
      <c r="W196" s="35" t="s">
        <v>70</v>
      </c>
      <c r="X196" s="198">
        <v>36</v>
      </c>
      <c r="Y196" s="199">
        <f t="shared" si="18"/>
        <v>36</v>
      </c>
      <c r="Z196" s="36">
        <f t="shared" si="19"/>
        <v>0.55800000000000005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211.32</v>
      </c>
      <c r="BN196" s="67">
        <f t="shared" si="21"/>
        <v>211.32</v>
      </c>
      <c r="BO196" s="67">
        <f t="shared" si="22"/>
        <v>0.42857142857142855</v>
      </c>
      <c r="BP196" s="67">
        <f t="shared" si="23"/>
        <v>0.42857142857142855</v>
      </c>
    </row>
    <row r="197" spans="1:68" x14ac:dyDescent="0.2">
      <c r="A197" s="211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12"/>
      <c r="P197" s="208" t="s">
        <v>72</v>
      </c>
      <c r="Q197" s="209"/>
      <c r="R197" s="209"/>
      <c r="S197" s="209"/>
      <c r="T197" s="209"/>
      <c r="U197" s="209"/>
      <c r="V197" s="210"/>
      <c r="W197" s="37" t="s">
        <v>70</v>
      </c>
      <c r="X197" s="200">
        <f>IFERROR(SUM(X191:X196),"0")</f>
        <v>48</v>
      </c>
      <c r="Y197" s="200">
        <f>IFERROR(SUM(Y191:Y196),"0")</f>
        <v>48</v>
      </c>
      <c r="Z197" s="200">
        <f>IFERROR(IF(Z191="",0,Z191),"0")+IFERROR(IF(Z192="",0,Z192),"0")+IFERROR(IF(Z193="",0,Z193),"0")+IFERROR(IF(Z194="",0,Z194),"0")+IFERROR(IF(Z195="",0,Z195),"0")+IFERROR(IF(Z196="",0,Z196),"0")</f>
        <v>0.74399999999999999</v>
      </c>
      <c r="AA197" s="201"/>
      <c r="AB197" s="201"/>
      <c r="AC197" s="201"/>
    </row>
    <row r="198" spans="1:68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12"/>
      <c r="P198" s="208" t="s">
        <v>72</v>
      </c>
      <c r="Q198" s="209"/>
      <c r="R198" s="209"/>
      <c r="S198" s="209"/>
      <c r="T198" s="209"/>
      <c r="U198" s="209"/>
      <c r="V198" s="210"/>
      <c r="W198" s="37" t="s">
        <v>73</v>
      </c>
      <c r="X198" s="200">
        <f>IFERROR(SUMPRODUCT(X191:X196*H191:H196),"0")</f>
        <v>268.79999999999995</v>
      </c>
      <c r="Y198" s="200">
        <f>IFERROR(SUMPRODUCT(Y191:Y196*H191:H196),"0")</f>
        <v>268.79999999999995</v>
      </c>
      <c r="Z198" s="37"/>
      <c r="AA198" s="201"/>
      <c r="AB198" s="201"/>
      <c r="AC198" s="201"/>
    </row>
    <row r="199" spans="1:68" ht="16.5" hidden="1" customHeight="1" x14ac:dyDescent="0.25">
      <c r="A199" s="202" t="s">
        <v>286</v>
      </c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192"/>
      <c r="AB199" s="192"/>
      <c r="AC199" s="192"/>
    </row>
    <row r="200" spans="1:68" ht="14.25" hidden="1" customHeight="1" x14ac:dyDescent="0.25">
      <c r="A200" s="222" t="s">
        <v>64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191"/>
      <c r="AB200" s="191"/>
      <c r="AC200" s="191"/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04">
        <v>4607111035882</v>
      </c>
      <c r="E201" s="205"/>
      <c r="F201" s="197">
        <v>0.43</v>
      </c>
      <c r="G201" s="32">
        <v>16</v>
      </c>
      <c r="H201" s="197">
        <v>6.88</v>
      </c>
      <c r="I201" s="19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14"/>
      <c r="R201" s="214"/>
      <c r="S201" s="214"/>
      <c r="T201" s="215"/>
      <c r="U201" s="34"/>
      <c r="V201" s="34"/>
      <c r="W201" s="35" t="s">
        <v>70</v>
      </c>
      <c r="X201" s="198">
        <v>0</v>
      </c>
      <c r="Y201" s="199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4301070921</v>
      </c>
      <c r="D202" s="204">
        <v>4607111035905</v>
      </c>
      <c r="E202" s="205"/>
      <c r="F202" s="197">
        <v>0.9</v>
      </c>
      <c r="G202" s="32">
        <v>8</v>
      </c>
      <c r="H202" s="197">
        <v>7.2</v>
      </c>
      <c r="I202" s="19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4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14"/>
      <c r="R202" s="214"/>
      <c r="S202" s="214"/>
      <c r="T202" s="215"/>
      <c r="U202" s="34"/>
      <c r="V202" s="34"/>
      <c r="W202" s="35" t="s">
        <v>70</v>
      </c>
      <c r="X202" s="198">
        <v>0</v>
      </c>
      <c r="Y202" s="199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291</v>
      </c>
      <c r="B203" s="54" t="s">
        <v>292</v>
      </c>
      <c r="C203" s="31">
        <v>4301070917</v>
      </c>
      <c r="D203" s="204">
        <v>4607111035912</v>
      </c>
      <c r="E203" s="205"/>
      <c r="F203" s="197">
        <v>0.43</v>
      </c>
      <c r="G203" s="32">
        <v>16</v>
      </c>
      <c r="H203" s="197">
        <v>6.88</v>
      </c>
      <c r="I203" s="19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14"/>
      <c r="R203" s="214"/>
      <c r="S203" s="214"/>
      <c r="T203" s="215"/>
      <c r="U203" s="34"/>
      <c r="V203" s="34"/>
      <c r="W203" s="35" t="s">
        <v>70</v>
      </c>
      <c r="X203" s="198">
        <v>0</v>
      </c>
      <c r="Y203" s="199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293</v>
      </c>
      <c r="B204" s="54" t="s">
        <v>294</v>
      </c>
      <c r="C204" s="31">
        <v>4301070920</v>
      </c>
      <c r="D204" s="204">
        <v>4607111035929</v>
      </c>
      <c r="E204" s="205"/>
      <c r="F204" s="197">
        <v>0.9</v>
      </c>
      <c r="G204" s="32">
        <v>8</v>
      </c>
      <c r="H204" s="197">
        <v>7.2</v>
      </c>
      <c r="I204" s="19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14"/>
      <c r="R204" s="214"/>
      <c r="S204" s="214"/>
      <c r="T204" s="215"/>
      <c r="U204" s="34"/>
      <c r="V204" s="34"/>
      <c r="W204" s="35" t="s">
        <v>70</v>
      </c>
      <c r="X204" s="198">
        <v>48</v>
      </c>
      <c r="Y204" s="199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11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12"/>
      <c r="P205" s="208" t="s">
        <v>72</v>
      </c>
      <c r="Q205" s="209"/>
      <c r="R205" s="209"/>
      <c r="S205" s="209"/>
      <c r="T205" s="209"/>
      <c r="U205" s="209"/>
      <c r="V205" s="210"/>
      <c r="W205" s="37" t="s">
        <v>70</v>
      </c>
      <c r="X205" s="200">
        <f>IFERROR(SUM(X201:X204),"0")</f>
        <v>48</v>
      </c>
      <c r="Y205" s="200">
        <f>IFERROR(SUM(Y201:Y204),"0")</f>
        <v>48</v>
      </c>
      <c r="Z205" s="200">
        <f>IFERROR(IF(Z201="",0,Z201),"0")+IFERROR(IF(Z202="",0,Z202),"0")+IFERROR(IF(Z203="",0,Z203),"0")+IFERROR(IF(Z204="",0,Z204),"0")</f>
        <v>0.74399999999999999</v>
      </c>
      <c r="AA205" s="201"/>
      <c r="AB205" s="201"/>
      <c r="AC205" s="201"/>
    </row>
    <row r="206" spans="1:68" x14ac:dyDescent="0.2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12"/>
      <c r="P206" s="208" t="s">
        <v>72</v>
      </c>
      <c r="Q206" s="209"/>
      <c r="R206" s="209"/>
      <c r="S206" s="209"/>
      <c r="T206" s="209"/>
      <c r="U206" s="209"/>
      <c r="V206" s="210"/>
      <c r="W206" s="37" t="s">
        <v>73</v>
      </c>
      <c r="X206" s="200">
        <f>IFERROR(SUMPRODUCT(X201:X204*H201:H204),"0")</f>
        <v>345.6</v>
      </c>
      <c r="Y206" s="200">
        <f>IFERROR(SUMPRODUCT(Y201:Y204*H201:H204),"0")</f>
        <v>345.6</v>
      </c>
      <c r="Z206" s="37"/>
      <c r="AA206" s="201"/>
      <c r="AB206" s="201"/>
      <c r="AC206" s="201"/>
    </row>
    <row r="207" spans="1:68" ht="16.5" hidden="1" customHeight="1" x14ac:dyDescent="0.25">
      <c r="A207" s="202" t="s">
        <v>295</v>
      </c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3"/>
      <c r="AA207" s="192"/>
      <c r="AB207" s="192"/>
      <c r="AC207" s="192"/>
    </row>
    <row r="208" spans="1:68" ht="14.25" hidden="1" customHeight="1" x14ac:dyDescent="0.25">
      <c r="A208" s="222" t="s">
        <v>64</v>
      </c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203"/>
      <c r="Z208" s="203"/>
      <c r="AA208" s="191"/>
      <c r="AB208" s="191"/>
      <c r="AC208" s="191"/>
    </row>
    <row r="209" spans="1:68" ht="16.5" hidden="1" customHeight="1" x14ac:dyDescent="0.25">
      <c r="A209" s="54" t="s">
        <v>296</v>
      </c>
      <c r="B209" s="54" t="s">
        <v>297</v>
      </c>
      <c r="C209" s="31">
        <v>4301071063</v>
      </c>
      <c r="D209" s="204">
        <v>4607111039019</v>
      </c>
      <c r="E209" s="205"/>
      <c r="F209" s="197">
        <v>0.43</v>
      </c>
      <c r="G209" s="32">
        <v>16</v>
      </c>
      <c r="H209" s="197">
        <v>6.88</v>
      </c>
      <c r="I209" s="197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7" t="s">
        <v>298</v>
      </c>
      <c r="Q209" s="214"/>
      <c r="R209" s="214"/>
      <c r="S209" s="214"/>
      <c r="T209" s="215"/>
      <c r="U209" s="34"/>
      <c r="V209" s="34"/>
      <c r="W209" s="35" t="s">
        <v>70</v>
      </c>
      <c r="X209" s="198">
        <v>0</v>
      </c>
      <c r="Y209" s="199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299</v>
      </c>
      <c r="B210" s="54" t="s">
        <v>300</v>
      </c>
      <c r="C210" s="31">
        <v>4301071000</v>
      </c>
      <c r="D210" s="204">
        <v>4607111038708</v>
      </c>
      <c r="E210" s="205"/>
      <c r="F210" s="197">
        <v>0.8</v>
      </c>
      <c r="G210" s="32">
        <v>8</v>
      </c>
      <c r="H210" s="197">
        <v>6.4</v>
      </c>
      <c r="I210" s="197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14"/>
      <c r="R210" s="214"/>
      <c r="S210" s="214"/>
      <c r="T210" s="215"/>
      <c r="U210" s="34"/>
      <c r="V210" s="34"/>
      <c r="W210" s="35" t="s">
        <v>70</v>
      </c>
      <c r="X210" s="198">
        <v>0</v>
      </c>
      <c r="Y210" s="199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1"/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12"/>
      <c r="P211" s="208" t="s">
        <v>72</v>
      </c>
      <c r="Q211" s="209"/>
      <c r="R211" s="209"/>
      <c r="S211" s="209"/>
      <c r="T211" s="209"/>
      <c r="U211" s="209"/>
      <c r="V211" s="210"/>
      <c r="W211" s="37" t="s">
        <v>70</v>
      </c>
      <c r="X211" s="200">
        <f>IFERROR(SUM(X209:X210),"0")</f>
        <v>0</v>
      </c>
      <c r="Y211" s="200">
        <f>IFERROR(SUM(Y209:Y210),"0")</f>
        <v>0</v>
      </c>
      <c r="Z211" s="200">
        <f>IFERROR(IF(Z209="",0,Z209),"0")+IFERROR(IF(Z210="",0,Z210),"0")</f>
        <v>0</v>
      </c>
      <c r="AA211" s="201"/>
      <c r="AB211" s="201"/>
      <c r="AC211" s="201"/>
    </row>
    <row r="212" spans="1:68" hidden="1" x14ac:dyDescent="0.2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12"/>
      <c r="P212" s="208" t="s">
        <v>72</v>
      </c>
      <c r="Q212" s="209"/>
      <c r="R212" s="209"/>
      <c r="S212" s="209"/>
      <c r="T212" s="209"/>
      <c r="U212" s="209"/>
      <c r="V212" s="210"/>
      <c r="W212" s="37" t="s">
        <v>73</v>
      </c>
      <c r="X212" s="200">
        <f>IFERROR(SUMPRODUCT(X209:X210*H209:H210),"0")</f>
        <v>0</v>
      </c>
      <c r="Y212" s="200">
        <f>IFERROR(SUMPRODUCT(Y209:Y210*H209:H210),"0")</f>
        <v>0</v>
      </c>
      <c r="Z212" s="37"/>
      <c r="AA212" s="201"/>
      <c r="AB212" s="201"/>
      <c r="AC212" s="201"/>
    </row>
    <row r="213" spans="1:68" ht="27.75" hidden="1" customHeight="1" x14ac:dyDescent="0.2">
      <c r="A213" s="239" t="s">
        <v>301</v>
      </c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48"/>
      <c r="AB213" s="48"/>
      <c r="AC213" s="48"/>
    </row>
    <row r="214" spans="1:68" ht="16.5" hidden="1" customHeight="1" x14ac:dyDescent="0.25">
      <c r="A214" s="202" t="s">
        <v>302</v>
      </c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192"/>
      <c r="AB214" s="192"/>
      <c r="AC214" s="192"/>
    </row>
    <row r="215" spans="1:68" ht="14.25" hidden="1" customHeight="1" x14ac:dyDescent="0.25">
      <c r="A215" s="222" t="s">
        <v>64</v>
      </c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191"/>
      <c r="AB215" s="191"/>
      <c r="AC215" s="191"/>
    </row>
    <row r="216" spans="1:68" ht="27" hidden="1" customHeight="1" x14ac:dyDescent="0.25">
      <c r="A216" s="54" t="s">
        <v>303</v>
      </c>
      <c r="B216" s="54" t="s">
        <v>304</v>
      </c>
      <c r="C216" s="31">
        <v>4301071036</v>
      </c>
      <c r="D216" s="204">
        <v>4607111036162</v>
      </c>
      <c r="E216" s="205"/>
      <c r="F216" s="197">
        <v>0.8</v>
      </c>
      <c r="G216" s="32">
        <v>8</v>
      </c>
      <c r="H216" s="197">
        <v>6.4</v>
      </c>
      <c r="I216" s="197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30" t="s">
        <v>305</v>
      </c>
      <c r="Q216" s="214"/>
      <c r="R216" s="214"/>
      <c r="S216" s="214"/>
      <c r="T216" s="215"/>
      <c r="U216" s="34"/>
      <c r="V216" s="34"/>
      <c r="W216" s="35" t="s">
        <v>70</v>
      </c>
      <c r="X216" s="198">
        <v>0</v>
      </c>
      <c r="Y216" s="199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1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12"/>
      <c r="P217" s="208" t="s">
        <v>72</v>
      </c>
      <c r="Q217" s="209"/>
      <c r="R217" s="209"/>
      <c r="S217" s="209"/>
      <c r="T217" s="209"/>
      <c r="U217" s="209"/>
      <c r="V217" s="210"/>
      <c r="W217" s="37" t="s">
        <v>70</v>
      </c>
      <c r="X217" s="200">
        <f>IFERROR(SUM(X216:X216),"0")</f>
        <v>0</v>
      </c>
      <c r="Y217" s="200">
        <f>IFERROR(SUM(Y216:Y216),"0")</f>
        <v>0</v>
      </c>
      <c r="Z217" s="200">
        <f>IFERROR(IF(Z216="",0,Z216),"0")</f>
        <v>0</v>
      </c>
      <c r="AA217" s="201"/>
      <c r="AB217" s="201"/>
      <c r="AC217" s="201"/>
    </row>
    <row r="218" spans="1:68" hidden="1" x14ac:dyDescent="0.2">
      <c r="A218" s="203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12"/>
      <c r="P218" s="208" t="s">
        <v>72</v>
      </c>
      <c r="Q218" s="209"/>
      <c r="R218" s="209"/>
      <c r="S218" s="209"/>
      <c r="T218" s="209"/>
      <c r="U218" s="209"/>
      <c r="V218" s="210"/>
      <c r="W218" s="37" t="s">
        <v>73</v>
      </c>
      <c r="X218" s="200">
        <f>IFERROR(SUMPRODUCT(X216:X216*H216:H216),"0")</f>
        <v>0</v>
      </c>
      <c r="Y218" s="200">
        <f>IFERROR(SUMPRODUCT(Y216:Y216*H216:H216),"0")</f>
        <v>0</v>
      </c>
      <c r="Z218" s="37"/>
      <c r="AA218" s="201"/>
      <c r="AB218" s="201"/>
      <c r="AC218" s="201"/>
    </row>
    <row r="219" spans="1:68" ht="27.75" hidden="1" customHeight="1" x14ac:dyDescent="0.2">
      <c r="A219" s="239" t="s">
        <v>306</v>
      </c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  <c r="AA219" s="48"/>
      <c r="AB219" s="48"/>
      <c r="AC219" s="48"/>
    </row>
    <row r="220" spans="1:68" ht="16.5" hidden="1" customHeight="1" x14ac:dyDescent="0.25">
      <c r="A220" s="202" t="s">
        <v>307</v>
      </c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192"/>
      <c r="AB220" s="192"/>
      <c r="AC220" s="192"/>
    </row>
    <row r="221" spans="1:68" ht="14.25" hidden="1" customHeight="1" x14ac:dyDescent="0.25">
      <c r="A221" s="222" t="s">
        <v>64</v>
      </c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191"/>
      <c r="AB221" s="191"/>
      <c r="AC221" s="191"/>
    </row>
    <row r="222" spans="1:68" ht="27" customHeight="1" x14ac:dyDescent="0.25">
      <c r="A222" s="54" t="s">
        <v>308</v>
      </c>
      <c r="B222" s="54" t="s">
        <v>309</v>
      </c>
      <c r="C222" s="31">
        <v>4301071029</v>
      </c>
      <c r="D222" s="204">
        <v>4607111035899</v>
      </c>
      <c r="E222" s="205"/>
      <c r="F222" s="197">
        <v>1</v>
      </c>
      <c r="G222" s="32">
        <v>5</v>
      </c>
      <c r="H222" s="197">
        <v>5</v>
      </c>
      <c r="I222" s="197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7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14"/>
      <c r="R222" s="214"/>
      <c r="S222" s="214"/>
      <c r="T222" s="215"/>
      <c r="U222" s="34"/>
      <c r="V222" s="34"/>
      <c r="W222" s="35" t="s">
        <v>70</v>
      </c>
      <c r="X222" s="198">
        <v>36</v>
      </c>
      <c r="Y222" s="199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189.43199999999999</v>
      </c>
      <c r="BN222" s="67">
        <f>IFERROR(Y222*I222,"0")</f>
        <v>189.43199999999999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310</v>
      </c>
      <c r="B223" s="54" t="s">
        <v>311</v>
      </c>
      <c r="C223" s="31">
        <v>4301070991</v>
      </c>
      <c r="D223" s="204">
        <v>4607111038180</v>
      </c>
      <c r="E223" s="205"/>
      <c r="F223" s="197">
        <v>0.4</v>
      </c>
      <c r="G223" s="32">
        <v>16</v>
      </c>
      <c r="H223" s="197">
        <v>6.4</v>
      </c>
      <c r="I223" s="197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14"/>
      <c r="R223" s="214"/>
      <c r="S223" s="214"/>
      <c r="T223" s="215"/>
      <c r="U223" s="34"/>
      <c r="V223" s="34"/>
      <c r="W223" s="35" t="s">
        <v>70</v>
      </c>
      <c r="X223" s="198">
        <v>12</v>
      </c>
      <c r="Y223" s="199">
        <f>IFERROR(IF(X223="","",X223),"")</f>
        <v>12</v>
      </c>
      <c r="Z223" s="36">
        <f>IFERROR(IF(X223="","",X223*0.0155),"")</f>
        <v>0.186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80.52</v>
      </c>
      <c r="BN223" s="67">
        <f>IFERROR(Y223*I223,"0")</f>
        <v>80.52</v>
      </c>
      <c r="BO223" s="67">
        <f>IFERROR(X223/J223,"0")</f>
        <v>0.14285714285714285</v>
      </c>
      <c r="BP223" s="67">
        <f>IFERROR(Y223/J223,"0")</f>
        <v>0.14285714285714285</v>
      </c>
    </row>
    <row r="224" spans="1:68" x14ac:dyDescent="0.2">
      <c r="A224" s="211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12"/>
      <c r="P224" s="208" t="s">
        <v>72</v>
      </c>
      <c r="Q224" s="209"/>
      <c r="R224" s="209"/>
      <c r="S224" s="209"/>
      <c r="T224" s="209"/>
      <c r="U224" s="209"/>
      <c r="V224" s="210"/>
      <c r="W224" s="37" t="s">
        <v>70</v>
      </c>
      <c r="X224" s="200">
        <f>IFERROR(SUM(X222:X223),"0")</f>
        <v>48</v>
      </c>
      <c r="Y224" s="200">
        <f>IFERROR(SUM(Y222:Y223),"0")</f>
        <v>48</v>
      </c>
      <c r="Z224" s="200">
        <f>IFERROR(IF(Z222="",0,Z222),"0")+IFERROR(IF(Z223="",0,Z223),"0")</f>
        <v>0.74399999999999999</v>
      </c>
      <c r="AA224" s="201"/>
      <c r="AB224" s="201"/>
      <c r="AC224" s="201"/>
    </row>
    <row r="225" spans="1:68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12"/>
      <c r="P225" s="208" t="s">
        <v>72</v>
      </c>
      <c r="Q225" s="209"/>
      <c r="R225" s="209"/>
      <c r="S225" s="209"/>
      <c r="T225" s="209"/>
      <c r="U225" s="209"/>
      <c r="V225" s="210"/>
      <c r="W225" s="37" t="s">
        <v>73</v>
      </c>
      <c r="X225" s="200">
        <f>IFERROR(SUMPRODUCT(X222:X223*H222:H223),"0")</f>
        <v>256.8</v>
      </c>
      <c r="Y225" s="200">
        <f>IFERROR(SUMPRODUCT(Y222:Y223*H222:H223),"0")</f>
        <v>256.8</v>
      </c>
      <c r="Z225" s="37"/>
      <c r="AA225" s="201"/>
      <c r="AB225" s="201"/>
      <c r="AC225" s="201"/>
    </row>
    <row r="226" spans="1:68" ht="27.75" hidden="1" customHeight="1" x14ac:dyDescent="0.2">
      <c r="A226" s="239" t="s">
        <v>231</v>
      </c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  <c r="AA226" s="48"/>
      <c r="AB226" s="48"/>
      <c r="AC226" s="48"/>
    </row>
    <row r="227" spans="1:68" ht="16.5" hidden="1" customHeight="1" x14ac:dyDescent="0.25">
      <c r="A227" s="202" t="s">
        <v>231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92"/>
      <c r="AB227" s="192"/>
      <c r="AC227" s="192"/>
    </row>
    <row r="228" spans="1:68" ht="14.25" hidden="1" customHeight="1" x14ac:dyDescent="0.25">
      <c r="A228" s="222" t="s">
        <v>64</v>
      </c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191"/>
      <c r="AB228" s="191"/>
      <c r="AC228" s="191"/>
    </row>
    <row r="229" spans="1:68" ht="27" customHeight="1" x14ac:dyDescent="0.25">
      <c r="A229" s="54" t="s">
        <v>312</v>
      </c>
      <c r="B229" s="54" t="s">
        <v>313</v>
      </c>
      <c r="C229" s="31">
        <v>4301071014</v>
      </c>
      <c r="D229" s="204">
        <v>4640242181264</v>
      </c>
      <c r="E229" s="205"/>
      <c r="F229" s="197">
        <v>0.7</v>
      </c>
      <c r="G229" s="32">
        <v>10</v>
      </c>
      <c r="H229" s="197">
        <v>7</v>
      </c>
      <c r="I229" s="197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44" t="s">
        <v>314</v>
      </c>
      <c r="Q229" s="214"/>
      <c r="R229" s="214"/>
      <c r="S229" s="214"/>
      <c r="T229" s="215"/>
      <c r="U229" s="34"/>
      <c r="V229" s="34"/>
      <c r="W229" s="35" t="s">
        <v>70</v>
      </c>
      <c r="X229" s="198">
        <v>12</v>
      </c>
      <c r="Y229" s="199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315</v>
      </c>
      <c r="B230" s="54" t="s">
        <v>316</v>
      </c>
      <c r="C230" s="31">
        <v>4301071021</v>
      </c>
      <c r="D230" s="204">
        <v>4640242181325</v>
      </c>
      <c r="E230" s="205"/>
      <c r="F230" s="197">
        <v>0.7</v>
      </c>
      <c r="G230" s="32">
        <v>10</v>
      </c>
      <c r="H230" s="197">
        <v>7</v>
      </c>
      <c r="I230" s="197">
        <v>7.28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317</v>
      </c>
      <c r="Q230" s="214"/>
      <c r="R230" s="214"/>
      <c r="S230" s="214"/>
      <c r="T230" s="215"/>
      <c r="U230" s="34"/>
      <c r="V230" s="34"/>
      <c r="W230" s="35" t="s">
        <v>70</v>
      </c>
      <c r="X230" s="198">
        <v>12</v>
      </c>
      <c r="Y230" s="199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87.36</v>
      </c>
      <c r="BN230" s="67">
        <f>IFERROR(Y230*I230,"0")</f>
        <v>87.36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4301070993</v>
      </c>
      <c r="D231" s="204">
        <v>4640242180670</v>
      </c>
      <c r="E231" s="205"/>
      <c r="F231" s="197">
        <v>1</v>
      </c>
      <c r="G231" s="32">
        <v>6</v>
      </c>
      <c r="H231" s="197">
        <v>6</v>
      </c>
      <c r="I231" s="197">
        <v>6.23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41" t="s">
        <v>320</v>
      </c>
      <c r="Q231" s="214"/>
      <c r="R231" s="214"/>
      <c r="S231" s="214"/>
      <c r="T231" s="215"/>
      <c r="U231" s="34"/>
      <c r="V231" s="34"/>
      <c r="W231" s="35" t="s">
        <v>70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62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1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12"/>
      <c r="P232" s="208" t="s">
        <v>72</v>
      </c>
      <c r="Q232" s="209"/>
      <c r="R232" s="209"/>
      <c r="S232" s="209"/>
      <c r="T232" s="209"/>
      <c r="U232" s="209"/>
      <c r="V232" s="210"/>
      <c r="W232" s="37" t="s">
        <v>70</v>
      </c>
      <c r="X232" s="200">
        <f>IFERROR(SUM(X229:X231),"0")</f>
        <v>24</v>
      </c>
      <c r="Y232" s="200">
        <f>IFERROR(SUM(Y229:Y231),"0")</f>
        <v>24</v>
      </c>
      <c r="Z232" s="200">
        <f>IFERROR(IF(Z229="",0,Z229),"0")+IFERROR(IF(Z230="",0,Z230),"0")+IFERROR(IF(Z231="",0,Z231),"0")</f>
        <v>0.372</v>
      </c>
      <c r="AA232" s="201"/>
      <c r="AB232" s="201"/>
      <c r="AC232" s="201"/>
    </row>
    <row r="233" spans="1:68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12"/>
      <c r="P233" s="208" t="s">
        <v>72</v>
      </c>
      <c r="Q233" s="209"/>
      <c r="R233" s="209"/>
      <c r="S233" s="209"/>
      <c r="T233" s="209"/>
      <c r="U233" s="209"/>
      <c r="V233" s="210"/>
      <c r="W233" s="37" t="s">
        <v>73</v>
      </c>
      <c r="X233" s="200">
        <f>IFERROR(SUMPRODUCT(X229:X231*H229:H231),"0")</f>
        <v>168</v>
      </c>
      <c r="Y233" s="200">
        <f>IFERROR(SUMPRODUCT(Y229:Y231*H229:H231),"0")</f>
        <v>168</v>
      </c>
      <c r="Z233" s="37"/>
      <c r="AA233" s="201"/>
      <c r="AB233" s="201"/>
      <c r="AC233" s="201"/>
    </row>
    <row r="234" spans="1:68" ht="14.25" hidden="1" customHeight="1" x14ac:dyDescent="0.25">
      <c r="A234" s="222" t="s">
        <v>148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191"/>
      <c r="AB234" s="191"/>
      <c r="AC234" s="191"/>
    </row>
    <row r="235" spans="1:68" ht="27" hidden="1" customHeight="1" x14ac:dyDescent="0.25">
      <c r="A235" s="54" t="s">
        <v>321</v>
      </c>
      <c r="B235" s="54" t="s">
        <v>322</v>
      </c>
      <c r="C235" s="31">
        <v>4301131019</v>
      </c>
      <c r="D235" s="204">
        <v>4640242180427</v>
      </c>
      <c r="E235" s="205"/>
      <c r="F235" s="197">
        <v>1.8</v>
      </c>
      <c r="G235" s="32">
        <v>1</v>
      </c>
      <c r="H235" s="197">
        <v>1.8</v>
      </c>
      <c r="I235" s="197">
        <v>1.915</v>
      </c>
      <c r="J235" s="32">
        <v>234</v>
      </c>
      <c r="K235" s="32" t="s">
        <v>140</v>
      </c>
      <c r="L235" s="32" t="s">
        <v>68</v>
      </c>
      <c r="M235" s="33" t="s">
        <v>69</v>
      </c>
      <c r="N235" s="33"/>
      <c r="O235" s="32">
        <v>180</v>
      </c>
      <c r="P235" s="339" t="s">
        <v>323</v>
      </c>
      <c r="Q235" s="214"/>
      <c r="R235" s="214"/>
      <c r="S235" s="214"/>
      <c r="T235" s="215"/>
      <c r="U235" s="34"/>
      <c r="V235" s="34"/>
      <c r="W235" s="35" t="s">
        <v>70</v>
      </c>
      <c r="X235" s="198">
        <v>0</v>
      </c>
      <c r="Y235" s="199">
        <f>IFERROR(IF(X235="","",X235),"")</f>
        <v>0</v>
      </c>
      <c r="Z235" s="36">
        <f>IFERROR(IF(X235="","",X235*0.00502),"")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3" t="s">
        <v>80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11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12"/>
      <c r="P236" s="208" t="s">
        <v>72</v>
      </c>
      <c r="Q236" s="209"/>
      <c r="R236" s="209"/>
      <c r="S236" s="209"/>
      <c r="T236" s="209"/>
      <c r="U236" s="209"/>
      <c r="V236" s="210"/>
      <c r="W236" s="37" t="s">
        <v>70</v>
      </c>
      <c r="X236" s="200">
        <f>IFERROR(SUM(X235:X235),"0")</f>
        <v>0</v>
      </c>
      <c r="Y236" s="200">
        <f>IFERROR(SUM(Y235:Y235),"0")</f>
        <v>0</v>
      </c>
      <c r="Z236" s="200">
        <f>IFERROR(IF(Z235="",0,Z235),"0")</f>
        <v>0</v>
      </c>
      <c r="AA236" s="201"/>
      <c r="AB236" s="201"/>
      <c r="AC236" s="201"/>
    </row>
    <row r="237" spans="1:68" hidden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12"/>
      <c r="P237" s="208" t="s">
        <v>72</v>
      </c>
      <c r="Q237" s="209"/>
      <c r="R237" s="209"/>
      <c r="S237" s="209"/>
      <c r="T237" s="209"/>
      <c r="U237" s="209"/>
      <c r="V237" s="210"/>
      <c r="W237" s="37" t="s">
        <v>73</v>
      </c>
      <c r="X237" s="200">
        <f>IFERROR(SUMPRODUCT(X235:X235*H235:H235),"0")</f>
        <v>0</v>
      </c>
      <c r="Y237" s="200">
        <f>IFERROR(SUMPRODUCT(Y235:Y235*H235:H235),"0")</f>
        <v>0</v>
      </c>
      <c r="Z237" s="37"/>
      <c r="AA237" s="201"/>
      <c r="AB237" s="201"/>
      <c r="AC237" s="201"/>
    </row>
    <row r="238" spans="1:68" ht="14.25" hidden="1" customHeight="1" x14ac:dyDescent="0.25">
      <c r="A238" s="222" t="s">
        <v>76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191"/>
      <c r="AB238" s="191"/>
      <c r="AC238" s="191"/>
    </row>
    <row r="239" spans="1:68" ht="27" hidden="1" customHeight="1" x14ac:dyDescent="0.25">
      <c r="A239" s="54" t="s">
        <v>324</v>
      </c>
      <c r="B239" s="54" t="s">
        <v>325</v>
      </c>
      <c r="C239" s="31">
        <v>4301132080</v>
      </c>
      <c r="D239" s="204">
        <v>4640242180397</v>
      </c>
      <c r="E239" s="205"/>
      <c r="F239" s="197">
        <v>1</v>
      </c>
      <c r="G239" s="32">
        <v>6</v>
      </c>
      <c r="H239" s="197">
        <v>6</v>
      </c>
      <c r="I239" s="197">
        <v>6.26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08" t="s">
        <v>326</v>
      </c>
      <c r="Q239" s="214"/>
      <c r="R239" s="214"/>
      <c r="S239" s="214"/>
      <c r="T239" s="215"/>
      <c r="U239" s="34"/>
      <c r="V239" s="34"/>
      <c r="W239" s="35" t="s">
        <v>70</v>
      </c>
      <c r="X239" s="198">
        <v>0</v>
      </c>
      <c r="Y239" s="199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327</v>
      </c>
      <c r="B240" s="54" t="s">
        <v>328</v>
      </c>
      <c r="C240" s="31">
        <v>4301132104</v>
      </c>
      <c r="D240" s="204">
        <v>4640242181219</v>
      </c>
      <c r="E240" s="205"/>
      <c r="F240" s="197">
        <v>0.3</v>
      </c>
      <c r="G240" s="32">
        <v>9</v>
      </c>
      <c r="H240" s="197">
        <v>2.7</v>
      </c>
      <c r="I240" s="197">
        <v>2.8450000000000002</v>
      </c>
      <c r="J240" s="32">
        <v>234</v>
      </c>
      <c r="K240" s="32" t="s">
        <v>140</v>
      </c>
      <c r="L240" s="32" t="s">
        <v>68</v>
      </c>
      <c r="M240" s="33" t="s">
        <v>69</v>
      </c>
      <c r="N240" s="33"/>
      <c r="O240" s="32">
        <v>180</v>
      </c>
      <c r="P240" s="279" t="s">
        <v>329</v>
      </c>
      <c r="Q240" s="214"/>
      <c r="R240" s="214"/>
      <c r="S240" s="214"/>
      <c r="T240" s="215"/>
      <c r="U240" s="34"/>
      <c r="V240" s="34"/>
      <c r="W240" s="35" t="s">
        <v>70</v>
      </c>
      <c r="X240" s="198">
        <v>0</v>
      </c>
      <c r="Y240" s="199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5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11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12"/>
      <c r="P241" s="208" t="s">
        <v>72</v>
      </c>
      <c r="Q241" s="209"/>
      <c r="R241" s="209"/>
      <c r="S241" s="209"/>
      <c r="T241" s="209"/>
      <c r="U241" s="209"/>
      <c r="V241" s="210"/>
      <c r="W241" s="37" t="s">
        <v>70</v>
      </c>
      <c r="X241" s="200">
        <f>IFERROR(SUM(X239:X240),"0")</f>
        <v>0</v>
      </c>
      <c r="Y241" s="200">
        <f>IFERROR(SUM(Y239:Y240),"0")</f>
        <v>0</v>
      </c>
      <c r="Z241" s="200">
        <f>IFERROR(IF(Z239="",0,Z239),"0")+IFERROR(IF(Z240="",0,Z240),"0")</f>
        <v>0</v>
      </c>
      <c r="AA241" s="201"/>
      <c r="AB241" s="201"/>
      <c r="AC241" s="201"/>
    </row>
    <row r="242" spans="1:68" hidden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12"/>
      <c r="P242" s="208" t="s">
        <v>72</v>
      </c>
      <c r="Q242" s="209"/>
      <c r="R242" s="209"/>
      <c r="S242" s="209"/>
      <c r="T242" s="209"/>
      <c r="U242" s="209"/>
      <c r="V242" s="210"/>
      <c r="W242" s="37" t="s">
        <v>73</v>
      </c>
      <c r="X242" s="200">
        <f>IFERROR(SUMPRODUCT(X239:X240*H239:H240),"0")</f>
        <v>0</v>
      </c>
      <c r="Y242" s="200">
        <f>IFERROR(SUMPRODUCT(Y239:Y240*H239:H240),"0")</f>
        <v>0</v>
      </c>
      <c r="Z242" s="37"/>
      <c r="AA242" s="201"/>
      <c r="AB242" s="201"/>
      <c r="AC242" s="201"/>
    </row>
    <row r="243" spans="1:68" ht="14.25" hidden="1" customHeight="1" x14ac:dyDescent="0.25">
      <c r="A243" s="222" t="s">
        <v>167</v>
      </c>
      <c r="B243" s="203"/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191"/>
      <c r="AB243" s="191"/>
      <c r="AC243" s="191"/>
    </row>
    <row r="244" spans="1:68" ht="27" hidden="1" customHeight="1" x14ac:dyDescent="0.25">
      <c r="A244" s="54" t="s">
        <v>330</v>
      </c>
      <c r="B244" s="54" t="s">
        <v>331</v>
      </c>
      <c r="C244" s="31">
        <v>4301136028</v>
      </c>
      <c r="D244" s="204">
        <v>4640242180304</v>
      </c>
      <c r="E244" s="205"/>
      <c r="F244" s="197">
        <v>2.7</v>
      </c>
      <c r="G244" s="32">
        <v>1</v>
      </c>
      <c r="H244" s="197">
        <v>2.7</v>
      </c>
      <c r="I244" s="197">
        <v>2.8906000000000001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42" t="s">
        <v>332</v>
      </c>
      <c r="Q244" s="214"/>
      <c r="R244" s="214"/>
      <c r="S244" s="214"/>
      <c r="T244" s="215"/>
      <c r="U244" s="34"/>
      <c r="V244" s="34"/>
      <c r="W244" s="35" t="s">
        <v>70</v>
      </c>
      <c r="X244" s="198">
        <v>0</v>
      </c>
      <c r="Y244" s="199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6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4301136026</v>
      </c>
      <c r="D245" s="204">
        <v>4640242180236</v>
      </c>
      <c r="E245" s="205"/>
      <c r="F245" s="197">
        <v>5</v>
      </c>
      <c r="G245" s="32">
        <v>1</v>
      </c>
      <c r="H245" s="197">
        <v>5</v>
      </c>
      <c r="I245" s="197">
        <v>5.2350000000000003</v>
      </c>
      <c r="J245" s="32">
        <v>84</v>
      </c>
      <c r="K245" s="32" t="s">
        <v>67</v>
      </c>
      <c r="L245" s="32" t="s">
        <v>187</v>
      </c>
      <c r="M245" s="33" t="s">
        <v>69</v>
      </c>
      <c r="N245" s="33"/>
      <c r="O245" s="32">
        <v>180</v>
      </c>
      <c r="P245" s="334" t="s">
        <v>335</v>
      </c>
      <c r="Q245" s="214"/>
      <c r="R245" s="214"/>
      <c r="S245" s="214"/>
      <c r="T245" s="215"/>
      <c r="U245" s="34"/>
      <c r="V245" s="34"/>
      <c r="W245" s="35" t="s">
        <v>70</v>
      </c>
      <c r="X245" s="198">
        <v>24</v>
      </c>
      <c r="Y245" s="199">
        <f>IFERROR(IF(X245="","",X245),"")</f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188</v>
      </c>
      <c r="AK245" s="69">
        <v>12</v>
      </c>
      <c r="BB245" s="167" t="s">
        <v>80</v>
      </c>
      <c r="BM245" s="67">
        <f>IFERROR(X245*I245,"0")</f>
        <v>125.64000000000001</v>
      </c>
      <c r="BN245" s="67">
        <f>IFERROR(Y245*I245,"0")</f>
        <v>125.64000000000001</v>
      </c>
      <c r="BO245" s="67">
        <f>IFERROR(X245/J245,"0")</f>
        <v>0.2857142857142857</v>
      </c>
      <c r="BP245" s="67">
        <f>IFERROR(Y245/J245,"0")</f>
        <v>0.2857142857142857</v>
      </c>
    </row>
    <row r="246" spans="1:68" ht="27" customHeight="1" x14ac:dyDescent="0.25">
      <c r="A246" s="54" t="s">
        <v>336</v>
      </c>
      <c r="B246" s="54" t="s">
        <v>337</v>
      </c>
      <c r="C246" s="31">
        <v>4301136029</v>
      </c>
      <c r="D246" s="204">
        <v>4640242180410</v>
      </c>
      <c r="E246" s="205"/>
      <c r="F246" s="197">
        <v>2.2400000000000002</v>
      </c>
      <c r="G246" s="32">
        <v>1</v>
      </c>
      <c r="H246" s="197">
        <v>2.2400000000000002</v>
      </c>
      <c r="I246" s="197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14"/>
      <c r="R246" s="214"/>
      <c r="S246" s="214"/>
      <c r="T246" s="215"/>
      <c r="U246" s="34"/>
      <c r="V246" s="34"/>
      <c r="W246" s="35" t="s">
        <v>70</v>
      </c>
      <c r="X246" s="198">
        <v>28</v>
      </c>
      <c r="Y246" s="199">
        <f>IFERROR(IF(X246="","",X246),"")</f>
        <v>28</v>
      </c>
      <c r="Z246" s="36">
        <f>IFERROR(IF(X246="","",X246*0.00936),"")</f>
        <v>0.26207999999999998</v>
      </c>
      <c r="AA246" s="56"/>
      <c r="AB246" s="57"/>
      <c r="AC246" s="68"/>
      <c r="AG246" s="67"/>
      <c r="AJ246" s="69" t="s">
        <v>71</v>
      </c>
      <c r="AK246" s="69">
        <v>1</v>
      </c>
      <c r="BB246" s="168" t="s">
        <v>80</v>
      </c>
      <c r="BM246" s="67">
        <f>IFERROR(X246*I246,"0")</f>
        <v>68.096000000000004</v>
      </c>
      <c r="BN246" s="67">
        <f>IFERROR(Y246*I246,"0")</f>
        <v>68.096000000000004</v>
      </c>
      <c r="BO246" s="67">
        <f>IFERROR(X246/J246,"0")</f>
        <v>0.22222222222222221</v>
      </c>
      <c r="BP246" s="67">
        <f>IFERROR(Y246/J246,"0")</f>
        <v>0.22222222222222221</v>
      </c>
    </row>
    <row r="247" spans="1:68" x14ac:dyDescent="0.2">
      <c r="A247" s="211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12"/>
      <c r="P247" s="208" t="s">
        <v>72</v>
      </c>
      <c r="Q247" s="209"/>
      <c r="R247" s="209"/>
      <c r="S247" s="209"/>
      <c r="T247" s="209"/>
      <c r="U247" s="209"/>
      <c r="V247" s="210"/>
      <c r="W247" s="37" t="s">
        <v>70</v>
      </c>
      <c r="X247" s="200">
        <f>IFERROR(SUM(X244:X246),"0")</f>
        <v>52</v>
      </c>
      <c r="Y247" s="200">
        <f>IFERROR(SUM(Y244:Y246),"0")</f>
        <v>52</v>
      </c>
      <c r="Z247" s="200">
        <f>IFERROR(IF(Z244="",0,Z244),"0")+IFERROR(IF(Z245="",0,Z245),"0")+IFERROR(IF(Z246="",0,Z246),"0")</f>
        <v>0.63407999999999998</v>
      </c>
      <c r="AA247" s="201"/>
      <c r="AB247" s="201"/>
      <c r="AC247" s="201"/>
    </row>
    <row r="248" spans="1:68" x14ac:dyDescent="0.2">
      <c r="A248" s="203"/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12"/>
      <c r="P248" s="208" t="s">
        <v>72</v>
      </c>
      <c r="Q248" s="209"/>
      <c r="R248" s="209"/>
      <c r="S248" s="209"/>
      <c r="T248" s="209"/>
      <c r="U248" s="209"/>
      <c r="V248" s="210"/>
      <c r="W248" s="37" t="s">
        <v>73</v>
      </c>
      <c r="X248" s="200">
        <f>IFERROR(SUMPRODUCT(X244:X246*H244:H246),"0")</f>
        <v>182.72</v>
      </c>
      <c r="Y248" s="200">
        <f>IFERROR(SUMPRODUCT(Y244:Y246*H244:H246),"0")</f>
        <v>182.72</v>
      </c>
      <c r="Z248" s="37"/>
      <c r="AA248" s="201"/>
      <c r="AB248" s="201"/>
      <c r="AC248" s="201"/>
    </row>
    <row r="249" spans="1:68" ht="14.25" hidden="1" customHeight="1" x14ac:dyDescent="0.25">
      <c r="A249" s="222" t="s">
        <v>144</v>
      </c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03"/>
      <c r="P249" s="203"/>
      <c r="Q249" s="203"/>
      <c r="R249" s="203"/>
      <c r="S249" s="203"/>
      <c r="T249" s="203"/>
      <c r="U249" s="203"/>
      <c r="V249" s="203"/>
      <c r="W249" s="203"/>
      <c r="X249" s="203"/>
      <c r="Y249" s="203"/>
      <c r="Z249" s="203"/>
      <c r="AA249" s="191"/>
      <c r="AB249" s="191"/>
      <c r="AC249" s="191"/>
    </row>
    <row r="250" spans="1:68" ht="27" hidden="1" customHeight="1" x14ac:dyDescent="0.25">
      <c r="A250" s="54" t="s">
        <v>338</v>
      </c>
      <c r="B250" s="54" t="s">
        <v>339</v>
      </c>
      <c r="C250" s="31">
        <v>4301135193</v>
      </c>
      <c r="D250" s="204">
        <v>4640242180403</v>
      </c>
      <c r="E250" s="205"/>
      <c r="F250" s="197">
        <v>3</v>
      </c>
      <c r="G250" s="32">
        <v>1</v>
      </c>
      <c r="H250" s="197">
        <v>3</v>
      </c>
      <c r="I250" s="197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8" t="s">
        <v>340</v>
      </c>
      <c r="Q250" s="214"/>
      <c r="R250" s="214"/>
      <c r="S250" s="214"/>
      <c r="T250" s="215"/>
      <c r="U250" s="34"/>
      <c r="V250" s="34"/>
      <c r="W250" s="35" t="s">
        <v>70</v>
      </c>
      <c r="X250" s="198">
        <v>0</v>
      </c>
      <c r="Y250" s="199">
        <f t="shared" ref="Y250:Y269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ref="BM250:BM269" si="25">IFERROR(X250*I250,"0")</f>
        <v>0</v>
      </c>
      <c r="BN250" s="67">
        <f t="shared" ref="BN250:BN269" si="26">IFERROR(Y250*I250,"0")</f>
        <v>0</v>
      </c>
      <c r="BO250" s="67">
        <f t="shared" ref="BO250:BO269" si="27">IFERROR(X250/J250,"0")</f>
        <v>0</v>
      </c>
      <c r="BP250" s="67">
        <f t="shared" ref="BP250:BP269" si="28">IFERROR(Y250/J250,"0")</f>
        <v>0</v>
      </c>
    </row>
    <row r="251" spans="1:68" ht="27" customHeight="1" x14ac:dyDescent="0.25">
      <c r="A251" s="54" t="s">
        <v>341</v>
      </c>
      <c r="B251" s="54" t="s">
        <v>342</v>
      </c>
      <c r="C251" s="31">
        <v>4301135394</v>
      </c>
      <c r="D251" s="204">
        <v>4640242181561</v>
      </c>
      <c r="E251" s="205"/>
      <c r="F251" s="197">
        <v>3.7</v>
      </c>
      <c r="G251" s="32">
        <v>1</v>
      </c>
      <c r="H251" s="197">
        <v>3.7</v>
      </c>
      <c r="I251" s="197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70" t="s">
        <v>343</v>
      </c>
      <c r="Q251" s="214"/>
      <c r="R251" s="214"/>
      <c r="S251" s="214"/>
      <c r="T251" s="215"/>
      <c r="U251" s="34"/>
      <c r="V251" s="34"/>
      <c r="W251" s="35" t="s">
        <v>70</v>
      </c>
      <c r="X251" s="198">
        <v>56</v>
      </c>
      <c r="Y251" s="199">
        <f t="shared" si="24"/>
        <v>56</v>
      </c>
      <c r="Z251" s="36">
        <f>IFERROR(IF(X251="","",X251*0.00936),"")</f>
        <v>0.52415999999999996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217.952</v>
      </c>
      <c r="BN251" s="67">
        <f t="shared" si="26"/>
        <v>217.952</v>
      </c>
      <c r="BO251" s="67">
        <f t="shared" si="27"/>
        <v>0.44444444444444442</v>
      </c>
      <c r="BP251" s="67">
        <f t="shared" si="28"/>
        <v>0.44444444444444442</v>
      </c>
    </row>
    <row r="252" spans="1:68" ht="37.5" hidden="1" customHeight="1" x14ac:dyDescent="0.25">
      <c r="A252" s="54" t="s">
        <v>344</v>
      </c>
      <c r="B252" s="54" t="s">
        <v>345</v>
      </c>
      <c r="C252" s="31">
        <v>4301135187</v>
      </c>
      <c r="D252" s="204">
        <v>4640242180328</v>
      </c>
      <c r="E252" s="205"/>
      <c r="F252" s="197">
        <v>3.5</v>
      </c>
      <c r="G252" s="32">
        <v>1</v>
      </c>
      <c r="H252" s="197">
        <v>3.5</v>
      </c>
      <c r="I252" s="197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41" t="s">
        <v>346</v>
      </c>
      <c r="Q252" s="214"/>
      <c r="R252" s="214"/>
      <c r="S252" s="214"/>
      <c r="T252" s="215"/>
      <c r="U252" s="34"/>
      <c r="V252" s="34"/>
      <c r="W252" s="35" t="s">
        <v>70</v>
      </c>
      <c r="X252" s="198">
        <v>0</v>
      </c>
      <c r="Y252" s="199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347</v>
      </c>
      <c r="B253" s="54" t="s">
        <v>348</v>
      </c>
      <c r="C253" s="31">
        <v>4301135374</v>
      </c>
      <c r="D253" s="204">
        <v>4640242181424</v>
      </c>
      <c r="E253" s="205"/>
      <c r="F253" s="197">
        <v>5.5</v>
      </c>
      <c r="G253" s="32">
        <v>1</v>
      </c>
      <c r="H253" s="197">
        <v>5.5</v>
      </c>
      <c r="I253" s="197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9" t="s">
        <v>349</v>
      </c>
      <c r="Q253" s="214"/>
      <c r="R253" s="214"/>
      <c r="S253" s="214"/>
      <c r="T253" s="215"/>
      <c r="U253" s="34"/>
      <c r="V253" s="34"/>
      <c r="W253" s="35" t="s">
        <v>70</v>
      </c>
      <c r="X253" s="198">
        <v>24</v>
      </c>
      <c r="Y253" s="199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4301135320</v>
      </c>
      <c r="D254" s="204">
        <v>4640242181592</v>
      </c>
      <c r="E254" s="205"/>
      <c r="F254" s="197">
        <v>3.5</v>
      </c>
      <c r="G254" s="32">
        <v>1</v>
      </c>
      <c r="H254" s="197">
        <v>3.5</v>
      </c>
      <c r="I254" s="197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69" t="s">
        <v>352</v>
      </c>
      <c r="Q254" s="214"/>
      <c r="R254" s="214"/>
      <c r="S254" s="214"/>
      <c r="T254" s="215"/>
      <c r="U254" s="34"/>
      <c r="V254" s="34"/>
      <c r="W254" s="35" t="s">
        <v>70</v>
      </c>
      <c r="X254" s="198">
        <v>0</v>
      </c>
      <c r="Y254" s="199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353</v>
      </c>
      <c r="B255" s="54" t="s">
        <v>354</v>
      </c>
      <c r="C255" s="31">
        <v>4301135405</v>
      </c>
      <c r="D255" s="204">
        <v>4640242181523</v>
      </c>
      <c r="E255" s="205"/>
      <c r="F255" s="197">
        <v>3</v>
      </c>
      <c r="G255" s="32">
        <v>1</v>
      </c>
      <c r="H255" s="197">
        <v>3</v>
      </c>
      <c r="I255" s="197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81" t="s">
        <v>355</v>
      </c>
      <c r="Q255" s="214"/>
      <c r="R255" s="214"/>
      <c r="S255" s="214"/>
      <c r="T255" s="215"/>
      <c r="U255" s="34"/>
      <c r="V255" s="34"/>
      <c r="W255" s="35" t="s">
        <v>70</v>
      </c>
      <c r="X255" s="198">
        <v>28</v>
      </c>
      <c r="Y255" s="199">
        <f t="shared" si="24"/>
        <v>28</v>
      </c>
      <c r="Z255" s="36">
        <f t="shared" si="29"/>
        <v>0.26207999999999998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89.376000000000005</v>
      </c>
      <c r="BN255" s="67">
        <f t="shared" si="26"/>
        <v>89.376000000000005</v>
      </c>
      <c r="BO255" s="67">
        <f t="shared" si="27"/>
        <v>0.22222222222222221</v>
      </c>
      <c r="BP255" s="67">
        <f t="shared" si="28"/>
        <v>0.22222222222222221</v>
      </c>
    </row>
    <row r="256" spans="1:68" ht="27" hidden="1" customHeight="1" x14ac:dyDescent="0.25">
      <c r="A256" s="54" t="s">
        <v>356</v>
      </c>
      <c r="B256" s="54" t="s">
        <v>357</v>
      </c>
      <c r="C256" s="31">
        <v>4301135404</v>
      </c>
      <c r="D256" s="204">
        <v>4640242181516</v>
      </c>
      <c r="E256" s="205"/>
      <c r="F256" s="197">
        <v>3.7</v>
      </c>
      <c r="G256" s="32">
        <v>1</v>
      </c>
      <c r="H256" s="197">
        <v>3.7</v>
      </c>
      <c r="I256" s="197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72" t="s">
        <v>358</v>
      </c>
      <c r="Q256" s="214"/>
      <c r="R256" s="214"/>
      <c r="S256" s="214"/>
      <c r="T256" s="215"/>
      <c r="U256" s="34"/>
      <c r="V256" s="34"/>
      <c r="W256" s="35" t="s">
        <v>70</v>
      </c>
      <c r="X256" s="198">
        <v>0</v>
      </c>
      <c r="Y256" s="199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359</v>
      </c>
      <c r="B257" s="54" t="s">
        <v>360</v>
      </c>
      <c r="C257" s="31">
        <v>4301135402</v>
      </c>
      <c r="D257" s="204">
        <v>4640242181493</v>
      </c>
      <c r="E257" s="205"/>
      <c r="F257" s="197">
        <v>3.7</v>
      </c>
      <c r="G257" s="32">
        <v>1</v>
      </c>
      <c r="H257" s="197">
        <v>3.7</v>
      </c>
      <c r="I257" s="197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76" t="s">
        <v>361</v>
      </c>
      <c r="Q257" s="214"/>
      <c r="R257" s="214"/>
      <c r="S257" s="214"/>
      <c r="T257" s="215"/>
      <c r="U257" s="34"/>
      <c r="V257" s="34"/>
      <c r="W257" s="35" t="s">
        <v>70</v>
      </c>
      <c r="X257" s="198">
        <v>0</v>
      </c>
      <c r="Y257" s="199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362</v>
      </c>
      <c r="B258" s="54" t="s">
        <v>363</v>
      </c>
      <c r="C258" s="31">
        <v>4301135375</v>
      </c>
      <c r="D258" s="204">
        <v>4640242181486</v>
      </c>
      <c r="E258" s="205"/>
      <c r="F258" s="197">
        <v>3.7</v>
      </c>
      <c r="G258" s="32">
        <v>1</v>
      </c>
      <c r="H258" s="197">
        <v>3.7</v>
      </c>
      <c r="I258" s="197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52" t="s">
        <v>364</v>
      </c>
      <c r="Q258" s="214"/>
      <c r="R258" s="214"/>
      <c r="S258" s="214"/>
      <c r="T258" s="215"/>
      <c r="U258" s="34"/>
      <c r="V258" s="34"/>
      <c r="W258" s="35" t="s">
        <v>70</v>
      </c>
      <c r="X258" s="198">
        <v>28</v>
      </c>
      <c r="Y258" s="199">
        <f t="shared" si="24"/>
        <v>28</v>
      </c>
      <c r="Z258" s="36">
        <f t="shared" si="29"/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27" hidden="1" customHeight="1" x14ac:dyDescent="0.25">
      <c r="A259" s="54" t="s">
        <v>365</v>
      </c>
      <c r="B259" s="54" t="s">
        <v>366</v>
      </c>
      <c r="C259" s="31">
        <v>4301135403</v>
      </c>
      <c r="D259" s="204">
        <v>4640242181509</v>
      </c>
      <c r="E259" s="205"/>
      <c r="F259" s="197">
        <v>3.7</v>
      </c>
      <c r="G259" s="32">
        <v>1</v>
      </c>
      <c r="H259" s="197">
        <v>3.7</v>
      </c>
      <c r="I259" s="197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78" t="s">
        <v>367</v>
      </c>
      <c r="Q259" s="214"/>
      <c r="R259" s="214"/>
      <c r="S259" s="214"/>
      <c r="T259" s="215"/>
      <c r="U259" s="34"/>
      <c r="V259" s="34"/>
      <c r="W259" s="35" t="s">
        <v>70</v>
      </c>
      <c r="X259" s="198">
        <v>0</v>
      </c>
      <c r="Y259" s="199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368</v>
      </c>
      <c r="B260" s="54" t="s">
        <v>369</v>
      </c>
      <c r="C260" s="31">
        <v>4301135304</v>
      </c>
      <c r="D260" s="204">
        <v>4640242181240</v>
      </c>
      <c r="E260" s="205"/>
      <c r="F260" s="197">
        <v>0.3</v>
      </c>
      <c r="G260" s="32">
        <v>9</v>
      </c>
      <c r="H260" s="197">
        <v>2.7</v>
      </c>
      <c r="I260" s="197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5" t="s">
        <v>370</v>
      </c>
      <c r="Q260" s="214"/>
      <c r="R260" s="214"/>
      <c r="S260" s="214"/>
      <c r="T260" s="215"/>
      <c r="U260" s="34"/>
      <c r="V260" s="34"/>
      <c r="W260" s="35" t="s">
        <v>70</v>
      </c>
      <c r="X260" s="198">
        <v>0</v>
      </c>
      <c r="Y260" s="199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371</v>
      </c>
      <c r="B261" s="54" t="s">
        <v>372</v>
      </c>
      <c r="C261" s="31">
        <v>4301135310</v>
      </c>
      <c r="D261" s="204">
        <v>4640242181318</v>
      </c>
      <c r="E261" s="205"/>
      <c r="F261" s="197">
        <v>0.3</v>
      </c>
      <c r="G261" s="32">
        <v>9</v>
      </c>
      <c r="H261" s="197">
        <v>2.7</v>
      </c>
      <c r="I261" s="197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3" t="s">
        <v>373</v>
      </c>
      <c r="Q261" s="214"/>
      <c r="R261" s="214"/>
      <c r="S261" s="214"/>
      <c r="T261" s="215"/>
      <c r="U261" s="34"/>
      <c r="V261" s="34"/>
      <c r="W261" s="35" t="s">
        <v>70</v>
      </c>
      <c r="X261" s="198">
        <v>0</v>
      </c>
      <c r="Y261" s="199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374</v>
      </c>
      <c r="B262" s="54" t="s">
        <v>375</v>
      </c>
      <c r="C262" s="31">
        <v>4301135306</v>
      </c>
      <c r="D262" s="204">
        <v>4640242181578</v>
      </c>
      <c r="E262" s="205"/>
      <c r="F262" s="197">
        <v>0.3</v>
      </c>
      <c r="G262" s="32">
        <v>9</v>
      </c>
      <c r="H262" s="197">
        <v>2.7</v>
      </c>
      <c r="I262" s="197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406" t="s">
        <v>376</v>
      </c>
      <c r="Q262" s="214"/>
      <c r="R262" s="214"/>
      <c r="S262" s="214"/>
      <c r="T262" s="215"/>
      <c r="U262" s="34"/>
      <c r="V262" s="34"/>
      <c r="W262" s="35" t="s">
        <v>70</v>
      </c>
      <c r="X262" s="198">
        <v>0</v>
      </c>
      <c r="Y262" s="199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377</v>
      </c>
      <c r="B263" s="54" t="s">
        <v>378</v>
      </c>
      <c r="C263" s="31">
        <v>4301135305</v>
      </c>
      <c r="D263" s="204">
        <v>4640242181394</v>
      </c>
      <c r="E263" s="205"/>
      <c r="F263" s="197">
        <v>0.3</v>
      </c>
      <c r="G263" s="32">
        <v>9</v>
      </c>
      <c r="H263" s="197">
        <v>2.7</v>
      </c>
      <c r="I263" s="197">
        <v>2.8450000000000002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1" t="s">
        <v>379</v>
      </c>
      <c r="Q263" s="214"/>
      <c r="R263" s="214"/>
      <c r="S263" s="214"/>
      <c r="T263" s="215"/>
      <c r="U263" s="34"/>
      <c r="V263" s="34"/>
      <c r="W263" s="35" t="s">
        <v>70</v>
      </c>
      <c r="X263" s="198">
        <v>0</v>
      </c>
      <c r="Y263" s="199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4301135309</v>
      </c>
      <c r="D264" s="204">
        <v>4640242181332</v>
      </c>
      <c r="E264" s="205"/>
      <c r="F264" s="197">
        <v>0.3</v>
      </c>
      <c r="G264" s="32">
        <v>9</v>
      </c>
      <c r="H264" s="197">
        <v>2.7</v>
      </c>
      <c r="I264" s="197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7" t="s">
        <v>382</v>
      </c>
      <c r="Q264" s="214"/>
      <c r="R264" s="214"/>
      <c r="S264" s="214"/>
      <c r="T264" s="215"/>
      <c r="U264" s="34"/>
      <c r="V264" s="34"/>
      <c r="W264" s="35" t="s">
        <v>70</v>
      </c>
      <c r="X264" s="198">
        <v>0</v>
      </c>
      <c r="Y264" s="199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4301135308</v>
      </c>
      <c r="D265" s="204">
        <v>4640242181349</v>
      </c>
      <c r="E265" s="205"/>
      <c r="F265" s="197">
        <v>0.3</v>
      </c>
      <c r="G265" s="32">
        <v>9</v>
      </c>
      <c r="H265" s="197">
        <v>2.7</v>
      </c>
      <c r="I265" s="197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7" t="s">
        <v>385</v>
      </c>
      <c r="Q265" s="214"/>
      <c r="R265" s="214"/>
      <c r="S265" s="214"/>
      <c r="T265" s="215"/>
      <c r="U265" s="34"/>
      <c r="V265" s="34"/>
      <c r="W265" s="35" t="s">
        <v>70</v>
      </c>
      <c r="X265" s="198">
        <v>0</v>
      </c>
      <c r="Y265" s="199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4301135307</v>
      </c>
      <c r="D266" s="204">
        <v>4640242181370</v>
      </c>
      <c r="E266" s="205"/>
      <c r="F266" s="197">
        <v>0.3</v>
      </c>
      <c r="G266" s="32">
        <v>9</v>
      </c>
      <c r="H266" s="197">
        <v>2.7</v>
      </c>
      <c r="I266" s="197">
        <v>2.9079999999999999</v>
      </c>
      <c r="J266" s="32">
        <v>234</v>
      </c>
      <c r="K266" s="32" t="s">
        <v>140</v>
      </c>
      <c r="L266" s="32" t="s">
        <v>68</v>
      </c>
      <c r="M266" s="33" t="s">
        <v>69</v>
      </c>
      <c r="N266" s="33"/>
      <c r="O266" s="32">
        <v>180</v>
      </c>
      <c r="P266" s="265" t="s">
        <v>388</v>
      </c>
      <c r="Q266" s="214"/>
      <c r="R266" s="214"/>
      <c r="S266" s="214"/>
      <c r="T266" s="215"/>
      <c r="U266" s="34"/>
      <c r="V266" s="34"/>
      <c r="W266" s="35" t="s">
        <v>70</v>
      </c>
      <c r="X266" s="198">
        <v>0</v>
      </c>
      <c r="Y266" s="199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4301135318</v>
      </c>
      <c r="D267" s="204">
        <v>4607111037480</v>
      </c>
      <c r="E267" s="205"/>
      <c r="F267" s="197">
        <v>1</v>
      </c>
      <c r="G267" s="32">
        <v>4</v>
      </c>
      <c r="H267" s="197">
        <v>4</v>
      </c>
      <c r="I267" s="197">
        <v>4.2724000000000002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26" t="s">
        <v>391</v>
      </c>
      <c r="Q267" s="214"/>
      <c r="R267" s="214"/>
      <c r="S267" s="214"/>
      <c r="T267" s="215"/>
      <c r="U267" s="34"/>
      <c r="V267" s="34"/>
      <c r="W267" s="35" t="s">
        <v>70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392</v>
      </c>
      <c r="B268" s="54" t="s">
        <v>393</v>
      </c>
      <c r="C268" s="31">
        <v>4301135319</v>
      </c>
      <c r="D268" s="204">
        <v>4607111037473</v>
      </c>
      <c r="E268" s="205"/>
      <c r="F268" s="197">
        <v>1</v>
      </c>
      <c r="G268" s="32">
        <v>4</v>
      </c>
      <c r="H268" s="197">
        <v>4</v>
      </c>
      <c r="I268" s="197">
        <v>4.2300000000000004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2" t="s">
        <v>394</v>
      </c>
      <c r="Q268" s="214"/>
      <c r="R268" s="214"/>
      <c r="S268" s="214"/>
      <c r="T268" s="215"/>
      <c r="U268" s="34"/>
      <c r="V268" s="34"/>
      <c r="W268" s="35" t="s">
        <v>70</v>
      </c>
      <c r="X268" s="198">
        <v>0</v>
      </c>
      <c r="Y268" s="199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395</v>
      </c>
      <c r="B269" s="54" t="s">
        <v>396</v>
      </c>
      <c r="C269" s="31">
        <v>4301135198</v>
      </c>
      <c r="D269" s="204">
        <v>4640242180663</v>
      </c>
      <c r="E269" s="205"/>
      <c r="F269" s="197">
        <v>0.9</v>
      </c>
      <c r="G269" s="32">
        <v>4</v>
      </c>
      <c r="H269" s="197">
        <v>3.6</v>
      </c>
      <c r="I269" s="197">
        <v>3.83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368" t="s">
        <v>397</v>
      </c>
      <c r="Q269" s="214"/>
      <c r="R269" s="214"/>
      <c r="S269" s="214"/>
      <c r="T269" s="215"/>
      <c r="U269" s="34"/>
      <c r="V269" s="34"/>
      <c r="W269" s="35" t="s">
        <v>70</v>
      </c>
      <c r="X269" s="198">
        <v>0</v>
      </c>
      <c r="Y269" s="199">
        <f t="shared" si="24"/>
        <v>0</v>
      </c>
      <c r="Z269" s="36">
        <f>IFERROR(IF(X269="","",X269*0.0155),"")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x14ac:dyDescent="0.2">
      <c r="A270" s="211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3"/>
      <c r="O270" s="212"/>
      <c r="P270" s="208" t="s">
        <v>72</v>
      </c>
      <c r="Q270" s="209"/>
      <c r="R270" s="209"/>
      <c r="S270" s="209"/>
      <c r="T270" s="209"/>
      <c r="U270" s="209"/>
      <c r="V270" s="210"/>
      <c r="W270" s="37" t="s">
        <v>70</v>
      </c>
      <c r="X270" s="200">
        <f>IFERROR(SUM(X250:X269),"0")</f>
        <v>136</v>
      </c>
      <c r="Y270" s="200">
        <f>IFERROR(SUM(Y250:Y269),"0")</f>
        <v>136</v>
      </c>
      <c r="Z270" s="200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</f>
        <v>1.4203199999999998</v>
      </c>
      <c r="AA270" s="201"/>
      <c r="AB270" s="201"/>
      <c r="AC270" s="201"/>
    </row>
    <row r="271" spans="1:68" x14ac:dyDescent="0.2">
      <c r="A271" s="203"/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12"/>
      <c r="P271" s="208" t="s">
        <v>72</v>
      </c>
      <c r="Q271" s="209"/>
      <c r="R271" s="209"/>
      <c r="S271" s="209"/>
      <c r="T271" s="209"/>
      <c r="U271" s="209"/>
      <c r="V271" s="210"/>
      <c r="W271" s="37" t="s">
        <v>73</v>
      </c>
      <c r="X271" s="200">
        <f>IFERROR(SUMPRODUCT(X250:X269*H250:H269),"0")</f>
        <v>526.80000000000007</v>
      </c>
      <c r="Y271" s="200">
        <f>IFERROR(SUMPRODUCT(Y250:Y269*H250:H269),"0")</f>
        <v>526.80000000000007</v>
      </c>
      <c r="Z271" s="37"/>
      <c r="AA271" s="201"/>
      <c r="AB271" s="201"/>
      <c r="AC271" s="201"/>
    </row>
    <row r="272" spans="1:68" ht="15" customHeight="1" x14ac:dyDescent="0.2">
      <c r="A272" s="397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203"/>
      <c r="N272" s="203"/>
      <c r="O272" s="310"/>
      <c r="P272" s="274" t="s">
        <v>398</v>
      </c>
      <c r="Q272" s="260"/>
      <c r="R272" s="260"/>
      <c r="S272" s="260"/>
      <c r="T272" s="260"/>
      <c r="U272" s="260"/>
      <c r="V272" s="261"/>
      <c r="W272" s="37" t="s">
        <v>73</v>
      </c>
      <c r="X272" s="200">
        <f>IFERROR(X24+X33+X40+X49+X66+X72+X77+X83+X93+X100+X114+X120+X126+X133+X138+X144+X149+X155+X163+X168+X176+X180+X188+X198+X206+X212+X218+X225+X233+X237+X242+X248+X271,"0")</f>
        <v>6453.8000000000011</v>
      </c>
      <c r="Y272" s="200">
        <f>IFERROR(Y24+Y33+Y40+Y49+Y66+Y72+Y77+Y83+Y93+Y100+Y114+Y120+Y126+Y133+Y138+Y144+Y149+Y155+Y163+Y168+Y176+Y180+Y188+Y198+Y206+Y212+Y218+Y225+Y233+Y237+Y242+Y248+Y271,"0")</f>
        <v>6453.8000000000011</v>
      </c>
      <c r="Z272" s="37"/>
      <c r="AA272" s="201"/>
      <c r="AB272" s="201"/>
      <c r="AC272" s="201"/>
    </row>
    <row r="273" spans="1:32" x14ac:dyDescent="0.2">
      <c r="A273" s="203"/>
      <c r="B273" s="203"/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310"/>
      <c r="P273" s="274" t="s">
        <v>399</v>
      </c>
      <c r="Q273" s="260"/>
      <c r="R273" s="260"/>
      <c r="S273" s="260"/>
      <c r="T273" s="260"/>
      <c r="U273" s="260"/>
      <c r="V273" s="261"/>
      <c r="W273" s="37" t="s">
        <v>73</v>
      </c>
      <c r="X273" s="200">
        <f>IFERROR(SUM(BM22:BM269),"0")</f>
        <v>6950.7583999999997</v>
      </c>
      <c r="Y273" s="200">
        <f>IFERROR(SUM(BN22:BN269),"0")</f>
        <v>6950.7583999999997</v>
      </c>
      <c r="Z273" s="37"/>
      <c r="AA273" s="201"/>
      <c r="AB273" s="201"/>
      <c r="AC273" s="201"/>
    </row>
    <row r="274" spans="1:32" x14ac:dyDescent="0.2">
      <c r="A274" s="203"/>
      <c r="B274" s="203"/>
      <c r="C274" s="203"/>
      <c r="D274" s="203"/>
      <c r="E274" s="203"/>
      <c r="F274" s="203"/>
      <c r="G274" s="203"/>
      <c r="H274" s="203"/>
      <c r="I274" s="203"/>
      <c r="J274" s="203"/>
      <c r="K274" s="203"/>
      <c r="L274" s="203"/>
      <c r="M274" s="203"/>
      <c r="N274" s="203"/>
      <c r="O274" s="310"/>
      <c r="P274" s="274" t="s">
        <v>400</v>
      </c>
      <c r="Q274" s="260"/>
      <c r="R274" s="260"/>
      <c r="S274" s="260"/>
      <c r="T274" s="260"/>
      <c r="U274" s="260"/>
      <c r="V274" s="261"/>
      <c r="W274" s="37" t="s">
        <v>401</v>
      </c>
      <c r="X274" s="38">
        <f>ROUNDUP(SUM(BO22:BO269),0)</f>
        <v>16</v>
      </c>
      <c r="Y274" s="38">
        <f>ROUNDUP(SUM(BP22:BP269),0)</f>
        <v>16</v>
      </c>
      <c r="Z274" s="37"/>
      <c r="AA274" s="201"/>
      <c r="AB274" s="201"/>
      <c r="AC274" s="201"/>
    </row>
    <row r="275" spans="1:32" x14ac:dyDescent="0.2">
      <c r="A275" s="203"/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310"/>
      <c r="P275" s="274" t="s">
        <v>402</v>
      </c>
      <c r="Q275" s="260"/>
      <c r="R275" s="260"/>
      <c r="S275" s="260"/>
      <c r="T275" s="260"/>
      <c r="U275" s="260"/>
      <c r="V275" s="261"/>
      <c r="W275" s="37" t="s">
        <v>73</v>
      </c>
      <c r="X275" s="200">
        <f>GrossWeightTotal+PalletQtyTotal*25</f>
        <v>7350.7583999999997</v>
      </c>
      <c r="Y275" s="200">
        <f>GrossWeightTotalR+PalletQtyTotalR*25</f>
        <v>7350.7583999999997</v>
      </c>
      <c r="Z275" s="37"/>
      <c r="AA275" s="201"/>
      <c r="AB275" s="201"/>
      <c r="AC275" s="201"/>
    </row>
    <row r="276" spans="1:32" x14ac:dyDescent="0.2">
      <c r="A276" s="203"/>
      <c r="B276" s="203"/>
      <c r="C276" s="203"/>
      <c r="D276" s="203"/>
      <c r="E276" s="203"/>
      <c r="F276" s="203"/>
      <c r="G276" s="203"/>
      <c r="H276" s="203"/>
      <c r="I276" s="203"/>
      <c r="J276" s="203"/>
      <c r="K276" s="203"/>
      <c r="L276" s="203"/>
      <c r="M276" s="203"/>
      <c r="N276" s="203"/>
      <c r="O276" s="310"/>
      <c r="P276" s="274" t="s">
        <v>403</v>
      </c>
      <c r="Q276" s="260"/>
      <c r="R276" s="260"/>
      <c r="S276" s="260"/>
      <c r="T276" s="260"/>
      <c r="U276" s="260"/>
      <c r="V276" s="261"/>
      <c r="W276" s="37" t="s">
        <v>401</v>
      </c>
      <c r="X276" s="200">
        <f>IFERROR(X23+X32+X39+X48+X65+X71+X76+X82+X92+X99+X113+X119+X125+X132+X137+X143+X148+X154+X162+X167+X175+X179+X187+X197+X205+X211+X217+X224+X232+X236+X241+X247+X270,"0")</f>
        <v>1370</v>
      </c>
      <c r="Y276" s="200">
        <f>IFERROR(Y23+Y32+Y39+Y48+Y65+Y71+Y76+Y82+Y92+Y99+Y113+Y119+Y125+Y132+Y137+Y143+Y148+Y154+Y162+Y167+Y175+Y179+Y187+Y197+Y205+Y211+Y217+Y224+Y232+Y236+Y241+Y247+Y270,"0")</f>
        <v>1370</v>
      </c>
      <c r="Z276" s="37"/>
      <c r="AA276" s="201"/>
      <c r="AB276" s="201"/>
      <c r="AC276" s="201"/>
    </row>
    <row r="277" spans="1:32" ht="14.25" hidden="1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310"/>
      <c r="P277" s="274" t="s">
        <v>404</v>
      </c>
      <c r="Q277" s="260"/>
      <c r="R277" s="260"/>
      <c r="S277" s="260"/>
      <c r="T277" s="260"/>
      <c r="U277" s="260"/>
      <c r="V277" s="261"/>
      <c r="W277" s="39" t="s">
        <v>405</v>
      </c>
      <c r="X277" s="37"/>
      <c r="Y277" s="37"/>
      <c r="Z277" s="37">
        <f>IFERROR(Z23+Z32+Z39+Z48+Z65+Z71+Z76+Z82+Z92+Z99+Z113+Z119+Z125+Z132+Z137+Z143+Z148+Z154+Z162+Z167+Z175+Z179+Z187+Z197+Z205+Z211+Z217+Z224+Z232+Z236+Z241+Z247+Z270,"0")</f>
        <v>19.628360000000001</v>
      </c>
      <c r="AA277" s="201"/>
      <c r="AB277" s="201"/>
      <c r="AC277" s="201"/>
    </row>
    <row r="278" spans="1:32" ht="13.5" customHeight="1" thickBot="1" x14ac:dyDescent="0.25"/>
    <row r="279" spans="1:32" ht="27" customHeight="1" thickTop="1" thickBot="1" x14ac:dyDescent="0.25">
      <c r="A279" s="40" t="s">
        <v>406</v>
      </c>
      <c r="B279" s="189" t="s">
        <v>63</v>
      </c>
      <c r="C279" s="226" t="s">
        <v>74</v>
      </c>
      <c r="D279" s="266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7"/>
      <c r="T279" s="226" t="s">
        <v>230</v>
      </c>
      <c r="U279" s="267"/>
      <c r="V279" s="189" t="s">
        <v>252</v>
      </c>
      <c r="W279" s="226" t="s">
        <v>265</v>
      </c>
      <c r="X279" s="266"/>
      <c r="Y279" s="266"/>
      <c r="Z279" s="267"/>
      <c r="AA279" s="189" t="s">
        <v>301</v>
      </c>
      <c r="AB279" s="189" t="s">
        <v>306</v>
      </c>
      <c r="AC279" s="189" t="s">
        <v>231</v>
      </c>
      <c r="AF279" s="190"/>
    </row>
    <row r="280" spans="1:32" ht="14.25" customHeight="1" thickTop="1" x14ac:dyDescent="0.2">
      <c r="A280" s="331" t="s">
        <v>407</v>
      </c>
      <c r="B280" s="226" t="s">
        <v>63</v>
      </c>
      <c r="C280" s="226" t="s">
        <v>75</v>
      </c>
      <c r="D280" s="226" t="s">
        <v>87</v>
      </c>
      <c r="E280" s="226" t="s">
        <v>95</v>
      </c>
      <c r="F280" s="226" t="s">
        <v>108</v>
      </c>
      <c r="G280" s="226" t="s">
        <v>137</v>
      </c>
      <c r="H280" s="226" t="s">
        <v>143</v>
      </c>
      <c r="I280" s="226" t="s">
        <v>147</v>
      </c>
      <c r="J280" s="226" t="s">
        <v>153</v>
      </c>
      <c r="K280" s="226" t="s">
        <v>166</v>
      </c>
      <c r="L280" s="226" t="s">
        <v>174</v>
      </c>
      <c r="M280" s="226" t="s">
        <v>199</v>
      </c>
      <c r="N280" s="190"/>
      <c r="O280" s="226" t="s">
        <v>204</v>
      </c>
      <c r="P280" s="226" t="s">
        <v>209</v>
      </c>
      <c r="Q280" s="226" t="s">
        <v>216</v>
      </c>
      <c r="R280" s="226" t="s">
        <v>219</v>
      </c>
      <c r="S280" s="226" t="s">
        <v>227</v>
      </c>
      <c r="T280" s="226" t="s">
        <v>231</v>
      </c>
      <c r="U280" s="226" t="s">
        <v>235</v>
      </c>
      <c r="V280" s="226" t="s">
        <v>253</v>
      </c>
      <c r="W280" s="226" t="s">
        <v>266</v>
      </c>
      <c r="X280" s="226" t="s">
        <v>273</v>
      </c>
      <c r="Y280" s="226" t="s">
        <v>286</v>
      </c>
      <c r="Z280" s="226" t="s">
        <v>295</v>
      </c>
      <c r="AA280" s="226" t="s">
        <v>302</v>
      </c>
      <c r="AB280" s="226" t="s">
        <v>307</v>
      </c>
      <c r="AC280" s="226" t="s">
        <v>231</v>
      </c>
      <c r="AF280" s="190"/>
    </row>
    <row r="281" spans="1:32" ht="13.5" customHeight="1" thickBot="1" x14ac:dyDescent="0.25">
      <c r="A281" s="332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190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  <c r="AF281" s="190"/>
    </row>
    <row r="282" spans="1:32" ht="18" customHeight="1" thickTop="1" thickBot="1" x14ac:dyDescent="0.25">
      <c r="A282" s="40" t="s">
        <v>408</v>
      </c>
      <c r="B282" s="46">
        <f>IFERROR(X22*H22,"0")</f>
        <v>0</v>
      </c>
      <c r="C282" s="46">
        <f>IFERROR(X28*H28,"0")+IFERROR(X29*H29,"0")+IFERROR(X30*H30,"0")+IFERROR(X31*H31,"0")</f>
        <v>147</v>
      </c>
      <c r="D282" s="46">
        <f>IFERROR(X36*H36,"0")+IFERROR(X37*H37,"0")+IFERROR(X38*H38,"0")</f>
        <v>144</v>
      </c>
      <c r="E282" s="46">
        <f>IFERROR(X43*H43,"0")+IFERROR(X44*H44,"0")+IFERROR(X45*H45,"0")+IFERROR(X46*H46,"0")+IFERROR(X47*H47,"0")</f>
        <v>12</v>
      </c>
      <c r="F282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597.12</v>
      </c>
      <c r="G282" s="46">
        <f>IFERROR(X69*H69,"0")+IFERROR(X70*H70,"0")</f>
        <v>240</v>
      </c>
      <c r="H282" s="46">
        <f>IFERROR(X75*H75,"0")</f>
        <v>0</v>
      </c>
      <c r="I282" s="46">
        <f>IFERROR(X80*H80,"0")+IFERROR(X81*H81,"0")</f>
        <v>50.4</v>
      </c>
      <c r="J282" s="46">
        <f>IFERROR(X86*H86,"0")+IFERROR(X87*H87,"0")+IFERROR(X88*H88,"0")+IFERROR(X89*H89,"0")+IFERROR(X90*H90,"0")+IFERROR(X91*H91,"0")</f>
        <v>504</v>
      </c>
      <c r="K282" s="46">
        <f>IFERROR(X96*H96,"0")+IFERROR(X97*H97,"0")+IFERROR(X98*H98,"0")</f>
        <v>0</v>
      </c>
      <c r="L282" s="46">
        <f>IFERROR(X103*H103,"0")+IFERROR(X104*H104,"0")+IFERROR(X105*H105,"0")+IFERROR(X106*H106,"0")+IFERROR(X107*H107,"0")+IFERROR(X108*H108,"0")+IFERROR(X109*H109,"0")+IFERROR(X110*H110,"0")+IFERROR(X111*H111,"0")+IFERROR(X112*H112,"0")</f>
        <v>1522.56</v>
      </c>
      <c r="M282" s="46">
        <f>IFERROR(X117*H117,"0")+IFERROR(X118*H118,"0")</f>
        <v>84</v>
      </c>
      <c r="N282" s="190"/>
      <c r="O282" s="46">
        <f>IFERROR(X123*H123,"0")+IFERROR(X124*H124,"0")</f>
        <v>126</v>
      </c>
      <c r="P282" s="46">
        <f>IFERROR(X129*H129,"0")+IFERROR(X130*H130,"0")+IFERROR(X131*H131,"0")</f>
        <v>84</v>
      </c>
      <c r="Q282" s="46">
        <f>IFERROR(X136*H136,"0")</f>
        <v>0</v>
      </c>
      <c r="R282" s="46">
        <f>IFERROR(X141*H141,"0")+IFERROR(X142*H142,"0")</f>
        <v>0</v>
      </c>
      <c r="S282" s="46">
        <f>IFERROR(X147*H147,"0")</f>
        <v>0</v>
      </c>
      <c r="T282" s="46">
        <f>IFERROR(X153*H153,"0")</f>
        <v>0</v>
      </c>
      <c r="U282" s="46">
        <f>IFERROR(X158*H158,"0")+IFERROR(X159*H159,"0")+IFERROR(X160*H160,"0")+IFERROR(X161*H161,"0")+IFERROR(X165*H165,"0")+IFERROR(X166*H166,"0")</f>
        <v>480</v>
      </c>
      <c r="V282" s="46">
        <f>IFERROR(X172*H172,"0")+IFERROR(X173*H173,"0")+IFERROR(X174*H174,"0")+IFERROR(X178*H178,"0")</f>
        <v>378</v>
      </c>
      <c r="W282" s="46">
        <f>IFERROR(X184*H184,"0")+IFERROR(X185*H185,"0")+IFERROR(X186*H186,"0")</f>
        <v>335.99999999999994</v>
      </c>
      <c r="X282" s="46">
        <f>IFERROR(X191*H191,"0")+IFERROR(X192*H192,"0")+IFERROR(X193*H193,"0")+IFERROR(X194*H194,"0")+IFERROR(X195*H195,"0")+IFERROR(X196*H196,"0")</f>
        <v>268.79999999999995</v>
      </c>
      <c r="Y282" s="46">
        <f>IFERROR(X201*H201,"0")+IFERROR(X202*H202,"0")+IFERROR(X203*H203,"0")+IFERROR(X204*H204,"0")</f>
        <v>345.6</v>
      </c>
      <c r="Z282" s="46">
        <f>IFERROR(X209*H209,"0")+IFERROR(X210*H210,"0")</f>
        <v>0</v>
      </c>
      <c r="AA282" s="46">
        <f>IFERROR(X216*H216,"0")</f>
        <v>0</v>
      </c>
      <c r="AB282" s="46">
        <f>IFERROR(X222*H222,"0")+IFERROR(X223*H223,"0")</f>
        <v>256.8</v>
      </c>
      <c r="AC282" s="46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</f>
        <v>877.5200000000001</v>
      </c>
      <c r="AF282" s="190"/>
    </row>
    <row r="283" spans="1:32" ht="13.5" customHeight="1" thickTop="1" x14ac:dyDescent="0.2">
      <c r="C283" s="190"/>
    </row>
    <row r="284" spans="1:32" ht="19.5" customHeight="1" x14ac:dyDescent="0.2">
      <c r="A284" s="58" t="s">
        <v>409</v>
      </c>
      <c r="B284" s="58" t="s">
        <v>410</v>
      </c>
      <c r="C284" s="58" t="s">
        <v>411</v>
      </c>
    </row>
    <row r="285" spans="1:32" x14ac:dyDescent="0.2">
      <c r="A285" s="59">
        <f>SUMPRODUCT(--(BB:BB="ЗПФ"),--(W:W="кор"),H:H,Y:Y)+SUMPRODUCT(--(BB:BB="ЗПФ"),--(W:W="кг"),Y:Y)</f>
        <v>4358.8799999999992</v>
      </c>
      <c r="B285" s="60">
        <f>SUMPRODUCT(--(BB:BB="ПГП"),--(W:W="кор"),H:H,Y:Y)+SUMPRODUCT(--(BB:BB="ПГП"),--(W:W="кг"),Y:Y)</f>
        <v>2094.92</v>
      </c>
      <c r="C285" s="60">
        <f>SUMPRODUCT(--(BB:BB="КИЗ"),--(W:W="кор"),H:H,Y:Y)+SUMPRODUCT(--(BB:BB="КИЗ"),--(W:W="кг"),Y:Y)</f>
        <v>0</v>
      </c>
    </row>
  </sheetData>
  <sheetProtection algorithmName="SHA-512" hashValue="OIEhPQM9lm4Q8ySJm6oS4QY5aSDSaEwgAUCVXQAxGmMMIEOLgr+C0n8QDwwroeZpKDCwvjr1rG+P18SeudHbUw==" saltValue="ydjoBBHm0erpJXvfk1W1Gw==" spinCount="100000" sheet="1" objects="1" scenarios="1" sort="0" autoFilter="0" pivotTables="0"/>
  <autoFilter ref="B18:Z27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70,00"/>
        <filter val="1 522,56"/>
        <filter val="10,00"/>
        <filter val="12,00"/>
        <filter val="126,00"/>
        <filter val="136,00"/>
        <filter val="14,00"/>
        <filter val="140,00"/>
        <filter val="144,00"/>
        <filter val="147,00"/>
        <filter val="16"/>
        <filter val="168,00"/>
        <filter val="182,72"/>
        <filter val="216,00"/>
        <filter val="24,00"/>
        <filter val="240,00"/>
        <filter val="256,80"/>
        <filter val="268,80"/>
        <filter val="28,00"/>
        <filter val="336,00"/>
        <filter val="345,60"/>
        <filter val="36,00"/>
        <filter val="378,00"/>
        <filter val="42,00"/>
        <filter val="48,00"/>
        <filter val="480,00"/>
        <filter val="50,40"/>
        <filter val="504,00"/>
        <filter val="52,00"/>
        <filter val="526,80"/>
        <filter val="56,00"/>
        <filter val="597,12"/>
        <filter val="6 453,80"/>
        <filter val="6 950,76"/>
        <filter val="60,00"/>
        <filter val="7 350,76"/>
        <filter val="70,00"/>
        <filter val="84,00"/>
        <filter val="96,00"/>
        <filter val="98,00"/>
      </filters>
    </filterColumn>
  </autoFilter>
  <mergeCells count="511">
    <mergeCell ref="B280:B281"/>
    <mergeCell ref="P272:V272"/>
    <mergeCell ref="D280:D281"/>
    <mergeCell ref="A35:Z35"/>
    <mergeCell ref="D54:E54"/>
    <mergeCell ref="V12:W12"/>
    <mergeCell ref="D191:E191"/>
    <mergeCell ref="D262:E262"/>
    <mergeCell ref="P60:T60"/>
    <mergeCell ref="D239:E239"/>
    <mergeCell ref="P174:T174"/>
    <mergeCell ref="D266:E266"/>
    <mergeCell ref="U17:V17"/>
    <mergeCell ref="Y17:Y18"/>
    <mergeCell ref="D57:E57"/>
    <mergeCell ref="P124:T124"/>
    <mergeCell ref="P163:V163"/>
    <mergeCell ref="D97:E97"/>
    <mergeCell ref="P138:V138"/>
    <mergeCell ref="P76:V76"/>
    <mergeCell ref="A137:O138"/>
    <mergeCell ref="A128:Z128"/>
    <mergeCell ref="A197:O198"/>
    <mergeCell ref="D268:E268"/>
    <mergeCell ref="Z280:Z281"/>
    <mergeCell ref="P57:T57"/>
    <mergeCell ref="D165:E165"/>
    <mergeCell ref="A205:O206"/>
    <mergeCell ref="P75:T75"/>
    <mergeCell ref="D223:E223"/>
    <mergeCell ref="D29:E29"/>
    <mergeCell ref="D216:E216"/>
    <mergeCell ref="D265:E265"/>
    <mergeCell ref="D252:E252"/>
    <mergeCell ref="P123:T123"/>
    <mergeCell ref="P110:T110"/>
    <mergeCell ref="P66:V66"/>
    <mergeCell ref="P137:V137"/>
    <mergeCell ref="P197:V197"/>
    <mergeCell ref="A127:Z127"/>
    <mergeCell ref="A249:Z249"/>
    <mergeCell ref="W280:W281"/>
    <mergeCell ref="A51:Z51"/>
    <mergeCell ref="D105:E105"/>
    <mergeCell ref="P262:T262"/>
    <mergeCell ref="P132:V132"/>
    <mergeCell ref="D107:E107"/>
    <mergeCell ref="P136:T136"/>
    <mergeCell ref="V280:V281"/>
    <mergeCell ref="X280:X281"/>
    <mergeCell ref="P196:T196"/>
    <mergeCell ref="P62:T62"/>
    <mergeCell ref="P2:W3"/>
    <mergeCell ref="P218:V218"/>
    <mergeCell ref="P54:T54"/>
    <mergeCell ref="A170:Z170"/>
    <mergeCell ref="A272:O277"/>
    <mergeCell ref="D10:E10"/>
    <mergeCell ref="A23:O24"/>
    <mergeCell ref="P64:T64"/>
    <mergeCell ref="F10:G10"/>
    <mergeCell ref="P191:T191"/>
    <mergeCell ref="E280:E281"/>
    <mergeCell ref="P205:V205"/>
    <mergeCell ref="A39:O40"/>
    <mergeCell ref="P167:V167"/>
    <mergeCell ref="F5:G5"/>
    <mergeCell ref="P144:V144"/>
    <mergeCell ref="A221:Z221"/>
    <mergeCell ref="A25:Z25"/>
    <mergeCell ref="P119:V119"/>
    <mergeCell ref="P186:T186"/>
    <mergeCell ref="W279:Z279"/>
    <mergeCell ref="D22:E22"/>
    <mergeCell ref="A157:Z157"/>
    <mergeCell ref="P178:T178"/>
    <mergeCell ref="P105:T105"/>
    <mergeCell ref="D86:E86"/>
    <mergeCell ref="D257:E257"/>
    <mergeCell ref="P36:T36"/>
    <mergeCell ref="P107:T107"/>
    <mergeCell ref="P187:V187"/>
    <mergeCell ref="P253:T253"/>
    <mergeCell ref="P70:T70"/>
    <mergeCell ref="P263:T263"/>
    <mergeCell ref="D244:E244"/>
    <mergeCell ref="D196:E196"/>
    <mergeCell ref="P23:V23"/>
    <mergeCell ref="D184:E184"/>
    <mergeCell ref="D192:E192"/>
    <mergeCell ref="A99:O100"/>
    <mergeCell ref="A181:Z181"/>
    <mergeCell ref="D173:E173"/>
    <mergeCell ref="D123:E123"/>
    <mergeCell ref="P58:T58"/>
    <mergeCell ref="D250:E250"/>
    <mergeCell ref="P280:P281"/>
    <mergeCell ref="D222:E222"/>
    <mergeCell ref="Y280:Y281"/>
    <mergeCell ref="G17:G18"/>
    <mergeCell ref="P242:V242"/>
    <mergeCell ref="D159:E159"/>
    <mergeCell ref="D80:E80"/>
    <mergeCell ref="A207:Z207"/>
    <mergeCell ref="A182:Z182"/>
    <mergeCell ref="A169:Z169"/>
    <mergeCell ref="P148:V148"/>
    <mergeCell ref="P59:T59"/>
    <mergeCell ref="P130:T130"/>
    <mergeCell ref="D136:E136"/>
    <mergeCell ref="P46:T46"/>
    <mergeCell ref="A241:O242"/>
    <mergeCell ref="P111:T111"/>
    <mergeCell ref="A227:Z227"/>
    <mergeCell ref="P61:T61"/>
    <mergeCell ref="D202:E202"/>
    <mergeCell ref="D58:E58"/>
    <mergeCell ref="A71:O72"/>
    <mergeCell ref="P112:T112"/>
    <mergeCell ref="A236:O237"/>
    <mergeCell ref="T279:U279"/>
    <mergeCell ref="D89:E89"/>
    <mergeCell ref="P254:T254"/>
    <mergeCell ref="A199:Z199"/>
    <mergeCell ref="P251:T251"/>
    <mergeCell ref="A175:O176"/>
    <mergeCell ref="P45:T45"/>
    <mergeCell ref="D153:E153"/>
    <mergeCell ref="F280:F281"/>
    <mergeCell ref="P256:T256"/>
    <mergeCell ref="P109:T109"/>
    <mergeCell ref="D186:E186"/>
    <mergeCell ref="P222:T222"/>
    <mergeCell ref="P193:T193"/>
    <mergeCell ref="P236:V236"/>
    <mergeCell ref="P92:V92"/>
    <mergeCell ref="Q280:Q281"/>
    <mergeCell ref="P257:T257"/>
    <mergeCell ref="P80:T80"/>
    <mergeCell ref="D194:E194"/>
    <mergeCell ref="P100:V100"/>
    <mergeCell ref="P271:V271"/>
    <mergeCell ref="P237:V237"/>
    <mergeCell ref="P98:T98"/>
    <mergeCell ref="D269:E269"/>
    <mergeCell ref="P275:V275"/>
    <mergeCell ref="D75:E75"/>
    <mergeCell ref="P247:V247"/>
    <mergeCell ref="P241:V241"/>
    <mergeCell ref="P91:T91"/>
    <mergeCell ref="P99:V99"/>
    <mergeCell ref="H10:M10"/>
    <mergeCell ref="AA17:AA18"/>
    <mergeCell ref="A135:Z135"/>
    <mergeCell ref="A122:Z122"/>
    <mergeCell ref="P108:T108"/>
    <mergeCell ref="P38:T38"/>
    <mergeCell ref="P22:T22"/>
    <mergeCell ref="Z17:Z18"/>
    <mergeCell ref="A41:Z41"/>
    <mergeCell ref="A27:Z27"/>
    <mergeCell ref="A214:Z214"/>
    <mergeCell ref="A85:Z85"/>
    <mergeCell ref="P106:T106"/>
    <mergeCell ref="D256:E256"/>
    <mergeCell ref="P269:T269"/>
    <mergeCell ref="P120:V120"/>
    <mergeCell ref="P273:V273"/>
    <mergeCell ref="BD17:BD18"/>
    <mergeCell ref="P159:T159"/>
    <mergeCell ref="D267:E267"/>
    <mergeCell ref="P96:T96"/>
    <mergeCell ref="H17:H18"/>
    <mergeCell ref="P90:T90"/>
    <mergeCell ref="A146:Z146"/>
    <mergeCell ref="P161:T161"/>
    <mergeCell ref="D204:E204"/>
    <mergeCell ref="P261:T261"/>
    <mergeCell ref="AC17:AC18"/>
    <mergeCell ref="AB17:AB18"/>
    <mergeCell ref="A113:O114"/>
    <mergeCell ref="A116:Z116"/>
    <mergeCell ref="D231:E231"/>
    <mergeCell ref="P39:V39"/>
    <mergeCell ref="A156:Z156"/>
    <mergeCell ref="P32:V32"/>
    <mergeCell ref="P201:T201"/>
    <mergeCell ref="A220:Z220"/>
    <mergeCell ref="A125:O126"/>
    <mergeCell ref="M17:M18"/>
    <mergeCell ref="O17:O18"/>
    <mergeCell ref="AD17:AF18"/>
    <mergeCell ref="A270:O271"/>
    <mergeCell ref="AB280:AB281"/>
    <mergeCell ref="D36:E36"/>
    <mergeCell ref="P71:V71"/>
    <mergeCell ref="A13:M13"/>
    <mergeCell ref="A94:Z94"/>
    <mergeCell ref="O280:O281"/>
    <mergeCell ref="D61:E61"/>
    <mergeCell ref="D254:E254"/>
    <mergeCell ref="A15:M15"/>
    <mergeCell ref="A183:Z183"/>
    <mergeCell ref="A232:O233"/>
    <mergeCell ref="P229:T229"/>
    <mergeCell ref="P204:T204"/>
    <mergeCell ref="D112:E112"/>
    <mergeCell ref="D62:E62"/>
    <mergeCell ref="P141:T141"/>
    <mergeCell ref="D56:E56"/>
    <mergeCell ref="A65:O66"/>
    <mergeCell ref="D193:E193"/>
    <mergeCell ref="P37:T37"/>
    <mergeCell ref="P155:V155"/>
    <mergeCell ref="A154:O155"/>
    <mergeCell ref="D64:E64"/>
    <mergeCell ref="P260:T260"/>
    <mergeCell ref="P89:T89"/>
    <mergeCell ref="D59:E59"/>
    <mergeCell ref="D178:E178"/>
    <mergeCell ref="P225:V225"/>
    <mergeCell ref="P88:T88"/>
    <mergeCell ref="D172:E172"/>
    <mergeCell ref="P153:T153"/>
    <mergeCell ref="A143:O144"/>
    <mergeCell ref="P235:T235"/>
    <mergeCell ref="A67:Z67"/>
    <mergeCell ref="D203:E203"/>
    <mergeCell ref="P202:T202"/>
    <mergeCell ref="D110:E110"/>
    <mergeCell ref="P252:T252"/>
    <mergeCell ref="P113:V113"/>
    <mergeCell ref="D253:E253"/>
    <mergeCell ref="P244:T244"/>
    <mergeCell ref="R280:R281"/>
    <mergeCell ref="P267:T267"/>
    <mergeCell ref="T280:T281"/>
    <mergeCell ref="D104:E104"/>
    <mergeCell ref="P83:V83"/>
    <mergeCell ref="A79:Z79"/>
    <mergeCell ref="A82:O83"/>
    <mergeCell ref="T6:U9"/>
    <mergeCell ref="Q10:R10"/>
    <mergeCell ref="D185:E185"/>
    <mergeCell ref="A208:Z208"/>
    <mergeCell ref="D43:E43"/>
    <mergeCell ref="P149:V149"/>
    <mergeCell ref="A145:Z145"/>
    <mergeCell ref="G280:G281"/>
    <mergeCell ref="I280:I281"/>
    <mergeCell ref="A139:Z139"/>
    <mergeCell ref="P216:T216"/>
    <mergeCell ref="A280:A281"/>
    <mergeCell ref="A217:O218"/>
    <mergeCell ref="P87:T87"/>
    <mergeCell ref="D130:E130"/>
    <mergeCell ref="D201:E201"/>
    <mergeCell ref="P245:T245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26:V126"/>
    <mergeCell ref="J9:M9"/>
    <mergeCell ref="V6:W9"/>
    <mergeCell ref="H5:M5"/>
    <mergeCell ref="D6:M6"/>
    <mergeCell ref="A9:C9"/>
    <mergeCell ref="Q13:R13"/>
    <mergeCell ref="V11:W11"/>
    <mergeCell ref="A20:Z20"/>
    <mergeCell ref="N17:N18"/>
    <mergeCell ref="Q5:R5"/>
    <mergeCell ref="F17:F18"/>
    <mergeCell ref="Q6:R6"/>
    <mergeCell ref="A8:C8"/>
    <mergeCell ref="A5:C5"/>
    <mergeCell ref="D166:E166"/>
    <mergeCell ref="AA280:AA281"/>
    <mergeCell ref="AC280:AC281"/>
    <mergeCell ref="A17:A18"/>
    <mergeCell ref="K17:K18"/>
    <mergeCell ref="A189:Z189"/>
    <mergeCell ref="C17:C18"/>
    <mergeCell ref="P195:T195"/>
    <mergeCell ref="D103:E103"/>
    <mergeCell ref="D37:E37"/>
    <mergeCell ref="A238:Z238"/>
    <mergeCell ref="D230:E230"/>
    <mergeCell ref="D9:E9"/>
    <mergeCell ref="D118:E118"/>
    <mergeCell ref="F9:G9"/>
    <mergeCell ref="P53:T53"/>
    <mergeCell ref="D161:E161"/>
    <mergeCell ref="P264:T264"/>
    <mergeCell ref="P239:T239"/>
    <mergeCell ref="A247:O248"/>
    <mergeCell ref="D38:E38"/>
    <mergeCell ref="H280:H281"/>
    <mergeCell ref="P82:V82"/>
    <mergeCell ref="A6:C6"/>
    <mergeCell ref="M280:M281"/>
    <mergeCell ref="P118:T118"/>
    <mergeCell ref="D88:E88"/>
    <mergeCell ref="P142:T142"/>
    <mergeCell ref="P117:T117"/>
    <mergeCell ref="P55:T55"/>
    <mergeCell ref="Q12:R12"/>
    <mergeCell ref="D90:E90"/>
    <mergeCell ref="D261:E261"/>
    <mergeCell ref="P246:T246"/>
    <mergeCell ref="P133:V133"/>
    <mergeCell ref="P198:V198"/>
    <mergeCell ref="A134:Z134"/>
    <mergeCell ref="A121:Z121"/>
    <mergeCell ref="D63:E63"/>
    <mergeCell ref="D96:E96"/>
    <mergeCell ref="D52:E52"/>
    <mergeCell ref="P15:T16"/>
    <mergeCell ref="A132:O133"/>
    <mergeCell ref="A177:Z177"/>
    <mergeCell ref="D91:E91"/>
    <mergeCell ref="A164:Z164"/>
    <mergeCell ref="P210:T210"/>
    <mergeCell ref="AG17:AG18"/>
    <mergeCell ref="D160:E160"/>
    <mergeCell ref="I17:I18"/>
    <mergeCell ref="D141:E141"/>
    <mergeCell ref="A48:O49"/>
    <mergeCell ref="P176:V176"/>
    <mergeCell ref="A119:O120"/>
    <mergeCell ref="P114:V114"/>
    <mergeCell ref="J280:J281"/>
    <mergeCell ref="D235:E235"/>
    <mergeCell ref="P276:V276"/>
    <mergeCell ref="P270:V270"/>
    <mergeCell ref="A95:Z95"/>
    <mergeCell ref="D255:E255"/>
    <mergeCell ref="P49:V49"/>
    <mergeCell ref="A219:Z219"/>
    <mergeCell ref="D260:E260"/>
    <mergeCell ref="D106:E106"/>
    <mergeCell ref="P185:T185"/>
    <mergeCell ref="D264:E264"/>
    <mergeCell ref="P72:V72"/>
    <mergeCell ref="A42:Z42"/>
    <mergeCell ref="P43:T43"/>
    <mergeCell ref="P65:V65"/>
    <mergeCell ref="D1:F1"/>
    <mergeCell ref="U280:U281"/>
    <mergeCell ref="P47:T47"/>
    <mergeCell ref="A234:Z234"/>
    <mergeCell ref="J17:J18"/>
    <mergeCell ref="L17:L18"/>
    <mergeCell ref="D240:E240"/>
    <mergeCell ref="P48:V48"/>
    <mergeCell ref="P255:T255"/>
    <mergeCell ref="A171:Z171"/>
    <mergeCell ref="P125:V125"/>
    <mergeCell ref="A115:Z115"/>
    <mergeCell ref="P192:T192"/>
    <mergeCell ref="P277:V277"/>
    <mergeCell ref="A102:Z102"/>
    <mergeCell ref="P17:T18"/>
    <mergeCell ref="P129:T129"/>
    <mergeCell ref="P63:T63"/>
    <mergeCell ref="P194:T194"/>
    <mergeCell ref="P250:T250"/>
    <mergeCell ref="D31:E31"/>
    <mergeCell ref="D158:E158"/>
    <mergeCell ref="A167:O168"/>
    <mergeCell ref="D229:E229"/>
    <mergeCell ref="H1:Q1"/>
    <mergeCell ref="A243:Z243"/>
    <mergeCell ref="P274:V274"/>
    <mergeCell ref="A74:Z74"/>
    <mergeCell ref="D259:E259"/>
    <mergeCell ref="P40:V40"/>
    <mergeCell ref="D28:E28"/>
    <mergeCell ref="A101:Z101"/>
    <mergeCell ref="P184:T184"/>
    <mergeCell ref="D117:E117"/>
    <mergeCell ref="A179:O180"/>
    <mergeCell ref="D55:E55"/>
    <mergeCell ref="D30:E30"/>
    <mergeCell ref="D5:E5"/>
    <mergeCell ref="A140:Z140"/>
    <mergeCell ref="A32:O33"/>
    <mergeCell ref="P259:T259"/>
    <mergeCell ref="D69:E69"/>
    <mergeCell ref="P175:V175"/>
    <mergeCell ref="P240:T240"/>
    <mergeCell ref="P162:V162"/>
    <mergeCell ref="P33:V33"/>
    <mergeCell ref="P93:V93"/>
    <mergeCell ref="D210:E210"/>
    <mergeCell ref="C280:C281"/>
    <mergeCell ref="P44:T44"/>
    <mergeCell ref="A226:Z226"/>
    <mergeCell ref="P31:T31"/>
    <mergeCell ref="P158:T158"/>
    <mergeCell ref="A148:O149"/>
    <mergeCell ref="P180:V180"/>
    <mergeCell ref="A228:Z228"/>
    <mergeCell ref="P266:T266"/>
    <mergeCell ref="S280:S281"/>
    <mergeCell ref="K280:K281"/>
    <mergeCell ref="C279:S279"/>
    <mergeCell ref="D87:E87"/>
    <mergeCell ref="P166:T166"/>
    <mergeCell ref="D147:E147"/>
    <mergeCell ref="P188:V188"/>
    <mergeCell ref="A187:O188"/>
    <mergeCell ref="D209:E209"/>
    <mergeCell ref="D245:E245"/>
    <mergeCell ref="A162:O163"/>
    <mergeCell ref="P103:T103"/>
    <mergeCell ref="P97:T97"/>
    <mergeCell ref="P230:T230"/>
    <mergeCell ref="P268:T268"/>
    <mergeCell ref="D7:M7"/>
    <mergeCell ref="D129:E129"/>
    <mergeCell ref="A152:Z152"/>
    <mergeCell ref="P173:T173"/>
    <mergeCell ref="P29:T29"/>
    <mergeCell ref="D81:E81"/>
    <mergeCell ref="P265:T265"/>
    <mergeCell ref="D8:M8"/>
    <mergeCell ref="A211:O212"/>
    <mergeCell ref="A26:Z26"/>
    <mergeCell ref="P131:T131"/>
    <mergeCell ref="D108:E108"/>
    <mergeCell ref="P258:T258"/>
    <mergeCell ref="P52:T52"/>
    <mergeCell ref="P223:T223"/>
    <mergeCell ref="Q9:R9"/>
    <mergeCell ref="Q11:R11"/>
    <mergeCell ref="D251:E251"/>
    <mergeCell ref="A12:M12"/>
    <mergeCell ref="A19:Z19"/>
    <mergeCell ref="A68:Z68"/>
    <mergeCell ref="A190:Z190"/>
    <mergeCell ref="A14:M14"/>
    <mergeCell ref="D109:E109"/>
    <mergeCell ref="P232:V232"/>
    <mergeCell ref="D47:E47"/>
    <mergeCell ref="A84:Z84"/>
    <mergeCell ref="P160:T160"/>
    <mergeCell ref="P209:T209"/>
    <mergeCell ref="P147:T147"/>
    <mergeCell ref="A50:Z50"/>
    <mergeCell ref="P217:V217"/>
    <mergeCell ref="A213:Z213"/>
    <mergeCell ref="A151:Z151"/>
    <mergeCell ref="P154:V154"/>
    <mergeCell ref="A150:Z150"/>
    <mergeCell ref="D142:E142"/>
    <mergeCell ref="A215:Z215"/>
    <mergeCell ref="D60:E60"/>
    <mergeCell ref="P231:T231"/>
    <mergeCell ref="D174:E174"/>
    <mergeCell ref="L280:L281"/>
    <mergeCell ref="D70:E70"/>
    <mergeCell ref="D263:E263"/>
    <mergeCell ref="P86:T86"/>
    <mergeCell ref="R1:T1"/>
    <mergeCell ref="P172:T172"/>
    <mergeCell ref="P28:T28"/>
    <mergeCell ref="P165:T165"/>
    <mergeCell ref="D98:E98"/>
    <mergeCell ref="P30:T30"/>
    <mergeCell ref="P77:V77"/>
    <mergeCell ref="A76:O77"/>
    <mergeCell ref="P179:V179"/>
    <mergeCell ref="A200:Z200"/>
    <mergeCell ref="P206:V206"/>
    <mergeCell ref="P233:V233"/>
    <mergeCell ref="P104:T104"/>
    <mergeCell ref="P168:V168"/>
    <mergeCell ref="B17:B18"/>
    <mergeCell ref="P143:V143"/>
    <mergeCell ref="P248:V248"/>
    <mergeCell ref="A73:Z73"/>
    <mergeCell ref="D131:E131"/>
    <mergeCell ref="D258:E258"/>
    <mergeCell ref="A34:Z34"/>
    <mergeCell ref="D45:E45"/>
    <mergeCell ref="H9:I9"/>
    <mergeCell ref="P224:V224"/>
    <mergeCell ref="P24:V24"/>
    <mergeCell ref="P211:V211"/>
    <mergeCell ref="A78:Z78"/>
    <mergeCell ref="A92:O93"/>
    <mergeCell ref="P81:T81"/>
    <mergeCell ref="P56:T56"/>
    <mergeCell ref="V10:W10"/>
    <mergeCell ref="D124:E124"/>
    <mergeCell ref="D195:E195"/>
    <mergeCell ref="W17:W18"/>
    <mergeCell ref="A10:C10"/>
    <mergeCell ref="A21:Z21"/>
    <mergeCell ref="D17:E18"/>
    <mergeCell ref="X17:X18"/>
    <mergeCell ref="D44:E44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9 X246 X244 X239:X240 X235 X229:X231 X222:X223 X216 X209:X210 X201:X204 X191:X196 X184:X186 X178 X172:X174 X165:X166 X161 X158:X159 X153 X147 X141:X142 X136 X129:X131 X123:X124 X117:X118 X110:X112 X108 X106 X104 X96:X98 X86:X91 X80:X81 X75 X69:X70 X52:X64 X43:X47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245 X160 X109 X107 X105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52"/>
    </row>
    <row r="3" spans="2:8" x14ac:dyDescent="0.2">
      <c r="B3" s="47" t="s">
        <v>413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414</v>
      </c>
      <c r="D6" s="47" t="s">
        <v>415</v>
      </c>
      <c r="E6" s="47"/>
    </row>
    <row r="8" spans="2:8" x14ac:dyDescent="0.2">
      <c r="B8" s="47" t="s">
        <v>19</v>
      </c>
      <c r="C8" s="47" t="s">
        <v>414</v>
      </c>
      <c r="D8" s="47"/>
      <c r="E8" s="47"/>
    </row>
    <row r="10" spans="2:8" x14ac:dyDescent="0.2">
      <c r="B10" s="47" t="s">
        <v>416</v>
      </c>
      <c r="C10" s="47"/>
      <c r="D10" s="47"/>
      <c r="E10" s="47"/>
    </row>
    <row r="11" spans="2:8" x14ac:dyDescent="0.2">
      <c r="B11" s="47" t="s">
        <v>417</v>
      </c>
      <c r="C11" s="47"/>
      <c r="D11" s="47"/>
      <c r="E11" s="47"/>
    </row>
    <row r="12" spans="2:8" x14ac:dyDescent="0.2">
      <c r="B12" s="47" t="s">
        <v>418</v>
      </c>
      <c r="C12" s="47"/>
      <c r="D12" s="47"/>
      <c r="E12" s="47"/>
    </row>
    <row r="13" spans="2:8" x14ac:dyDescent="0.2">
      <c r="B13" s="47" t="s">
        <v>419</v>
      </c>
      <c r="C13" s="47"/>
      <c r="D13" s="47"/>
      <c r="E13" s="47"/>
    </row>
    <row r="14" spans="2:8" x14ac:dyDescent="0.2">
      <c r="B14" s="47" t="s">
        <v>420</v>
      </c>
      <c r="C14" s="47"/>
      <c r="D14" s="47"/>
      <c r="E14" s="47"/>
    </row>
    <row r="15" spans="2:8" x14ac:dyDescent="0.2">
      <c r="B15" s="47" t="s">
        <v>421</v>
      </c>
      <c r="C15" s="47"/>
      <c r="D15" s="47"/>
      <c r="E15" s="47"/>
    </row>
    <row r="16" spans="2:8" x14ac:dyDescent="0.2">
      <c r="B16" s="47" t="s">
        <v>422</v>
      </c>
      <c r="C16" s="47"/>
      <c r="D16" s="47"/>
      <c r="E16" s="47"/>
    </row>
    <row r="17" spans="2:5" x14ac:dyDescent="0.2">
      <c r="B17" s="47" t="s">
        <v>423</v>
      </c>
      <c r="C17" s="47"/>
      <c r="D17" s="47"/>
      <c r="E17" s="47"/>
    </row>
    <row r="18" spans="2:5" x14ac:dyDescent="0.2">
      <c r="B18" s="47" t="s">
        <v>424</v>
      </c>
      <c r="C18" s="47"/>
      <c r="D18" s="47"/>
      <c r="E18" s="47"/>
    </row>
    <row r="19" spans="2:5" x14ac:dyDescent="0.2">
      <c r="B19" s="47" t="s">
        <v>425</v>
      </c>
      <c r="C19" s="47"/>
      <c r="D19" s="47"/>
      <c r="E19" s="47"/>
    </row>
    <row r="20" spans="2:5" x14ac:dyDescent="0.2">
      <c r="B20" s="47" t="s">
        <v>426</v>
      </c>
      <c r="C20" s="47"/>
      <c r="D20" s="47"/>
      <c r="E20" s="47"/>
    </row>
  </sheetData>
  <sheetProtection algorithmName="SHA-512" hashValue="c/cNThHxEgHSBEed1yr39Y3C9KqPr6F5iaFaD6MdzVOaZkJLEZi0yfB+x6r/xLbOcQRklmUmaRgjzZ6b+Ctn2w==" saltValue="g9AYibYjC1A90NcvUVw2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