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45F3FB-7A56-422E-858A-0CC679CBBC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Z269" i="1" s="1"/>
  <c r="Y249" i="1"/>
  <c r="X247" i="1"/>
  <c r="X246" i="1"/>
  <c r="BO245" i="1"/>
  <c r="BM245" i="1"/>
  <c r="Z245" i="1"/>
  <c r="Y245" i="1"/>
  <c r="P245" i="1"/>
  <c r="BO244" i="1"/>
  <c r="BM244" i="1"/>
  <c r="Z244" i="1"/>
  <c r="Y244" i="1"/>
  <c r="BP244" i="1" s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O159" i="1"/>
  <c r="BM159" i="1"/>
  <c r="Z159" i="1"/>
  <c r="Y159" i="1"/>
  <c r="P159" i="1"/>
  <c r="BO158" i="1"/>
  <c r="BM158" i="1"/>
  <c r="Z158" i="1"/>
  <c r="Y158" i="1"/>
  <c r="BO157" i="1"/>
  <c r="BM157" i="1"/>
  <c r="Z157" i="1"/>
  <c r="Y157" i="1"/>
  <c r="X154" i="1"/>
  <c r="X153" i="1"/>
  <c r="BO152" i="1"/>
  <c r="BM152" i="1"/>
  <c r="Z152" i="1"/>
  <c r="Z153" i="1" s="1"/>
  <c r="Y152" i="1"/>
  <c r="Y154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X83" i="1"/>
  <c r="X82" i="1"/>
  <c r="BO81" i="1"/>
  <c r="BM81" i="1"/>
  <c r="Z81" i="1"/>
  <c r="Y81" i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3" i="1" l="1"/>
  <c r="BN29" i="1"/>
  <c r="BN31" i="1"/>
  <c r="Y39" i="1"/>
  <c r="Y48" i="1"/>
  <c r="Z48" i="1"/>
  <c r="BN44" i="1"/>
  <c r="BN46" i="1"/>
  <c r="Y66" i="1"/>
  <c r="Z71" i="1"/>
  <c r="BN69" i="1"/>
  <c r="Z142" i="1"/>
  <c r="BN146" i="1"/>
  <c r="BP146" i="1"/>
  <c r="Y147" i="1"/>
  <c r="BN165" i="1"/>
  <c r="BN177" i="1"/>
  <c r="BP177" i="1"/>
  <c r="Y178" i="1"/>
  <c r="Z186" i="1"/>
  <c r="BN183" i="1"/>
  <c r="BN185" i="1"/>
  <c r="Z196" i="1"/>
  <c r="BN201" i="1"/>
  <c r="BN203" i="1"/>
  <c r="X272" i="1"/>
  <c r="X275" i="1"/>
  <c r="Z82" i="1"/>
  <c r="Z92" i="1"/>
  <c r="BN86" i="1"/>
  <c r="BN88" i="1"/>
  <c r="BN90" i="1"/>
  <c r="Y112" i="1"/>
  <c r="Z112" i="1"/>
  <c r="BN104" i="1"/>
  <c r="BN106" i="1"/>
  <c r="BN108" i="1"/>
  <c r="BN110" i="1"/>
  <c r="Z118" i="1"/>
  <c r="Z124" i="1"/>
  <c r="BN122" i="1"/>
  <c r="Z131" i="1"/>
  <c r="BN128" i="1"/>
  <c r="BN130" i="1"/>
  <c r="BN222" i="1"/>
  <c r="Z246" i="1"/>
  <c r="BN243" i="1"/>
  <c r="BN244" i="1"/>
  <c r="X271" i="1"/>
  <c r="BP81" i="1"/>
  <c r="BN81" i="1"/>
  <c r="BP97" i="1"/>
  <c r="BN97" i="1"/>
  <c r="BP117" i="1"/>
  <c r="BN117" i="1"/>
  <c r="Y137" i="1"/>
  <c r="Y136" i="1"/>
  <c r="BP135" i="1"/>
  <c r="BN135" i="1"/>
  <c r="X273" i="1"/>
  <c r="Z32" i="1"/>
  <c r="Z39" i="1"/>
  <c r="BN36" i="1"/>
  <c r="BP36" i="1"/>
  <c r="BN37" i="1"/>
  <c r="Z65" i="1"/>
  <c r="BN52" i="1"/>
  <c r="BP52" i="1"/>
  <c r="BN54" i="1"/>
  <c r="BN56" i="1"/>
  <c r="BN58" i="1"/>
  <c r="BN60" i="1"/>
  <c r="BN62" i="1"/>
  <c r="BN64" i="1"/>
  <c r="Y71" i="1"/>
  <c r="Y83" i="1"/>
  <c r="BP141" i="1"/>
  <c r="BN141" i="1"/>
  <c r="BP157" i="1"/>
  <c r="BN157" i="1"/>
  <c r="BP158" i="1"/>
  <c r="BN158" i="1"/>
  <c r="Y175" i="1"/>
  <c r="BP171" i="1"/>
  <c r="BN171" i="1"/>
  <c r="BP173" i="1"/>
  <c r="BN173" i="1"/>
  <c r="Y196" i="1"/>
  <c r="BP190" i="1"/>
  <c r="BN190" i="1"/>
  <c r="BP192" i="1"/>
  <c r="BN192" i="1"/>
  <c r="BP194" i="1"/>
  <c r="BN194" i="1"/>
  <c r="Y197" i="1"/>
  <c r="BP209" i="1"/>
  <c r="BN209" i="1"/>
  <c r="Y270" i="1"/>
  <c r="Y269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92" i="1"/>
  <c r="Y99" i="1"/>
  <c r="Z99" i="1"/>
  <c r="Y119" i="1"/>
  <c r="Y132" i="1"/>
  <c r="Z161" i="1"/>
  <c r="Z166" i="1"/>
  <c r="Z174" i="1"/>
  <c r="Y187" i="1"/>
  <c r="Z223" i="1"/>
  <c r="Y246" i="1"/>
  <c r="Y247" i="1"/>
  <c r="X274" i="1"/>
  <c r="H9" i="1"/>
  <c r="A10" i="1"/>
  <c r="Y24" i="1"/>
  <c r="Y32" i="1"/>
  <c r="Y40" i="1"/>
  <c r="Y49" i="1"/>
  <c r="Y65" i="1"/>
  <c r="Y72" i="1"/>
  <c r="Y77" i="1"/>
  <c r="Y82" i="1"/>
  <c r="Y93" i="1"/>
  <c r="Y100" i="1"/>
  <c r="Y113" i="1"/>
  <c r="Y118" i="1"/>
  <c r="BP159" i="1"/>
  <c r="BN159" i="1"/>
  <c r="BP160" i="1"/>
  <c r="BN160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6" i="1"/>
  <c r="BP116" i="1"/>
  <c r="Y125" i="1"/>
  <c r="BN123" i="1"/>
  <c r="Y124" i="1"/>
  <c r="BP129" i="1"/>
  <c r="BN129" i="1"/>
  <c r="Y131" i="1"/>
  <c r="Y143" i="1"/>
  <c r="BP140" i="1"/>
  <c r="BN140" i="1"/>
  <c r="Y142" i="1"/>
  <c r="Y153" i="1"/>
  <c r="BP152" i="1"/>
  <c r="BN152" i="1"/>
  <c r="Y161" i="1"/>
  <c r="Y16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Z204" i="1"/>
  <c r="Z210" i="1"/>
  <c r="Y217" i="1"/>
  <c r="Y224" i="1"/>
  <c r="BP221" i="1"/>
  <c r="BN221" i="1"/>
  <c r="Y223" i="1"/>
  <c r="Y231" i="1"/>
  <c r="BP228" i="1"/>
  <c r="BN228" i="1"/>
  <c r="BP229" i="1"/>
  <c r="BN229" i="1"/>
  <c r="BP230" i="1"/>
  <c r="BN230" i="1"/>
  <c r="Y241" i="1"/>
  <c r="BP245" i="1"/>
  <c r="BN245" i="1"/>
  <c r="Y275" i="1" l="1"/>
  <c r="Z276" i="1"/>
  <c r="Y272" i="1"/>
  <c r="Y271" i="1"/>
  <c r="Y273" i="1"/>
  <c r="C284" i="1" l="1"/>
  <c r="Y274" i="1"/>
  <c r="A284" i="1" s="1"/>
  <c r="B284" i="1" l="1"/>
</calcChain>
</file>

<file path=xl/sharedStrings.xml><?xml version="1.0" encoding="utf-8"?>
<sst xmlns="http://schemas.openxmlformats.org/spreadsheetml/2006/main" count="1318" uniqueCount="426">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</sst>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5" t="s">
        <v>0</v>
      </c>
      <c r="E1" s="233"/>
      <c r="F1" s="233"/>
      <c r="G1" s="12" t="s">
        <v>1</v>
      </c>
      <c r="H1" s="255" t="s">
        <v>2</v>
      </c>
      <c r="I1" s="233"/>
      <c r="J1" s="233"/>
      <c r="K1" s="233"/>
      <c r="L1" s="233"/>
      <c r="M1" s="233"/>
      <c r="N1" s="233"/>
      <c r="O1" s="233"/>
      <c r="P1" s="233"/>
      <c r="Q1" s="233"/>
      <c r="R1" s="232" t="s">
        <v>3</v>
      </c>
      <c r="S1" s="233"/>
      <c r="T1" s="2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4"/>
      <c r="R2" s="204"/>
      <c r="S2" s="204"/>
      <c r="T2" s="204"/>
      <c r="U2" s="204"/>
      <c r="V2" s="204"/>
      <c r="W2" s="204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4"/>
      <c r="Q3" s="204"/>
      <c r="R3" s="204"/>
      <c r="S3" s="204"/>
      <c r="T3" s="204"/>
      <c r="U3" s="204"/>
      <c r="V3" s="204"/>
      <c r="W3" s="204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88" t="s">
        <v>8</v>
      </c>
      <c r="B5" s="257"/>
      <c r="C5" s="258"/>
      <c r="D5" s="263"/>
      <c r="E5" s="264"/>
      <c r="F5" s="373" t="s">
        <v>9</v>
      </c>
      <c r="G5" s="258"/>
      <c r="H5" s="263" t="s">
        <v>425</v>
      </c>
      <c r="I5" s="393"/>
      <c r="J5" s="393"/>
      <c r="K5" s="393"/>
      <c r="L5" s="393"/>
      <c r="M5" s="264"/>
      <c r="N5" s="61"/>
      <c r="P5" s="24" t="s">
        <v>10</v>
      </c>
      <c r="Q5" s="386">
        <v>45544</v>
      </c>
      <c r="R5" s="287"/>
      <c r="T5" s="314" t="s">
        <v>11</v>
      </c>
      <c r="U5" s="225"/>
      <c r="V5" s="316" t="s">
        <v>12</v>
      </c>
      <c r="W5" s="287"/>
      <c r="AB5" s="51"/>
      <c r="AC5" s="51"/>
      <c r="AD5" s="51"/>
      <c r="AE5" s="51"/>
    </row>
    <row r="6" spans="1:32" s="190" customFormat="1" ht="24" customHeight="1" x14ac:dyDescent="0.2">
      <c r="A6" s="288" t="s">
        <v>13</v>
      </c>
      <c r="B6" s="257"/>
      <c r="C6" s="258"/>
      <c r="D6" s="395" t="s">
        <v>14</v>
      </c>
      <c r="E6" s="396"/>
      <c r="F6" s="396"/>
      <c r="G6" s="396"/>
      <c r="H6" s="396"/>
      <c r="I6" s="396"/>
      <c r="J6" s="396"/>
      <c r="K6" s="396"/>
      <c r="L6" s="396"/>
      <c r="M6" s="287"/>
      <c r="N6" s="62"/>
      <c r="P6" s="24" t="s">
        <v>15</v>
      </c>
      <c r="Q6" s="390" t="str">
        <f>IF(Q5=0," ",CHOOSE(WEEKDAY(Q5,2),"Понедельник","Вторник","Среда","Четверг","Пятница","Суббота","Воскресенье"))</f>
        <v>Понедельник</v>
      </c>
      <c r="R6" s="209"/>
      <c r="T6" s="323" t="s">
        <v>16</v>
      </c>
      <c r="U6" s="225"/>
      <c r="V6" s="346" t="s">
        <v>17</v>
      </c>
      <c r="W6" s="240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4"/>
      <c r="U7" s="225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06"/>
      <c r="C8" s="207"/>
      <c r="D8" s="247" t="s">
        <v>19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20</v>
      </c>
      <c r="Q8" s="289">
        <v>0.41666666666666669</v>
      </c>
      <c r="R8" s="243"/>
      <c r="T8" s="204"/>
      <c r="U8" s="225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0"/>
      <c r="E9" s="238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37" t="str">
        <f>IF(AND($A$9="Тип доверенности/получателя при получении в адресе перегруза:",$D$9="Разовая доверенность"),"Введите ФИО","")</f>
        <v/>
      </c>
      <c r="I9" s="238"/>
      <c r="J9" s="2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8"/>
      <c r="L9" s="238"/>
      <c r="M9" s="238"/>
      <c r="N9" s="188"/>
      <c r="P9" s="26" t="s">
        <v>21</v>
      </c>
      <c r="Q9" s="284"/>
      <c r="R9" s="285"/>
      <c r="T9" s="204"/>
      <c r="U9" s="225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0"/>
      <c r="E10" s="238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18" t="str">
        <f>IFERROR(VLOOKUP($D$10,Proxy,2,FALSE),"")</f>
        <v/>
      </c>
      <c r="I10" s="204"/>
      <c r="J10" s="204"/>
      <c r="K10" s="204"/>
      <c r="L10" s="204"/>
      <c r="M10" s="204"/>
      <c r="N10" s="189"/>
      <c r="P10" s="26" t="s">
        <v>22</v>
      </c>
      <c r="Q10" s="324"/>
      <c r="R10" s="325"/>
      <c r="U10" s="24" t="s">
        <v>23</v>
      </c>
      <c r="V10" s="239" t="s">
        <v>24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6"/>
      <c r="R11" s="287"/>
      <c r="U11" s="24" t="s">
        <v>27</v>
      </c>
      <c r="V11" s="363" t="s">
        <v>28</v>
      </c>
      <c r="W11" s="285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3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9"/>
      <c r="R12" s="243"/>
      <c r="S12" s="23"/>
      <c r="U12" s="24"/>
      <c r="V12" s="233"/>
      <c r="W12" s="204"/>
      <c r="AB12" s="51"/>
      <c r="AC12" s="51"/>
      <c r="AD12" s="51"/>
      <c r="AE12" s="51"/>
    </row>
    <row r="13" spans="1:32" s="190" customFormat="1" ht="23.25" customHeight="1" x14ac:dyDescent="0.2">
      <c r="A13" s="313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63"/>
      <c r="R13" s="28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3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6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3" t="s">
        <v>35</v>
      </c>
      <c r="Q15" s="233"/>
      <c r="R15" s="233"/>
      <c r="S15" s="233"/>
      <c r="T15" s="2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4"/>
      <c r="Q16" s="294"/>
      <c r="R16" s="294"/>
      <c r="S16" s="294"/>
      <c r="T16" s="2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8" t="s">
        <v>36</v>
      </c>
      <c r="B17" s="218" t="s">
        <v>37</v>
      </c>
      <c r="C17" s="309" t="s">
        <v>38</v>
      </c>
      <c r="D17" s="218" t="s">
        <v>39</v>
      </c>
      <c r="E17" s="280"/>
      <c r="F17" s="218" t="s">
        <v>40</v>
      </c>
      <c r="G17" s="218" t="s">
        <v>41</v>
      </c>
      <c r="H17" s="218" t="s">
        <v>42</v>
      </c>
      <c r="I17" s="218" t="s">
        <v>43</v>
      </c>
      <c r="J17" s="218" t="s">
        <v>44</v>
      </c>
      <c r="K17" s="218" t="s">
        <v>45</v>
      </c>
      <c r="L17" s="218" t="s">
        <v>46</v>
      </c>
      <c r="M17" s="218" t="s">
        <v>47</v>
      </c>
      <c r="N17" s="218" t="s">
        <v>48</v>
      </c>
      <c r="O17" s="218" t="s">
        <v>49</v>
      </c>
      <c r="P17" s="218" t="s">
        <v>50</v>
      </c>
      <c r="Q17" s="279"/>
      <c r="R17" s="279"/>
      <c r="S17" s="279"/>
      <c r="T17" s="280"/>
      <c r="U17" s="402" t="s">
        <v>51</v>
      </c>
      <c r="V17" s="258"/>
      <c r="W17" s="218" t="s">
        <v>52</v>
      </c>
      <c r="X17" s="218" t="s">
        <v>53</v>
      </c>
      <c r="Y17" s="403" t="s">
        <v>54</v>
      </c>
      <c r="Z17" s="218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377"/>
      <c r="AF17" s="378"/>
      <c r="AG17" s="304"/>
      <c r="BD17" s="335" t="s">
        <v>60</v>
      </c>
    </row>
    <row r="18" spans="1:68" ht="14.25" customHeight="1" x14ac:dyDescent="0.2">
      <c r="A18" s="219"/>
      <c r="B18" s="219"/>
      <c r="C18" s="219"/>
      <c r="D18" s="281"/>
      <c r="E18" s="283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81"/>
      <c r="Q18" s="282"/>
      <c r="R18" s="282"/>
      <c r="S18" s="282"/>
      <c r="T18" s="283"/>
      <c r="U18" s="191" t="s">
        <v>61</v>
      </c>
      <c r="V18" s="191" t="s">
        <v>62</v>
      </c>
      <c r="W18" s="219"/>
      <c r="X18" s="219"/>
      <c r="Y18" s="404"/>
      <c r="Z18" s="219"/>
      <c r="AA18" s="342"/>
      <c r="AB18" s="342"/>
      <c r="AC18" s="342"/>
      <c r="AD18" s="379"/>
      <c r="AE18" s="380"/>
      <c r="AF18" s="381"/>
      <c r="AG18" s="305"/>
      <c r="BD18" s="204"/>
    </row>
    <row r="19" spans="1:68" ht="27.75" hidden="1" customHeight="1" x14ac:dyDescent="0.2">
      <c r="A19" s="266" t="s">
        <v>63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48"/>
      <c r="AB19" s="48"/>
      <c r="AC19" s="48"/>
    </row>
    <row r="20" spans="1:68" ht="16.5" hidden="1" customHeight="1" x14ac:dyDescent="0.25">
      <c r="A20" s="203" t="s">
        <v>63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192"/>
      <c r="AB20" s="192"/>
      <c r="AC20" s="192"/>
    </row>
    <row r="21" spans="1:68" ht="14.25" hidden="1" customHeight="1" x14ac:dyDescent="0.25">
      <c r="A21" s="259" t="s">
        <v>64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193"/>
      <c r="AB21" s="193"/>
      <c r="AC21" s="193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3"/>
      <c r="R22" s="213"/>
      <c r="S22" s="213"/>
      <c r="T22" s="214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11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11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66" t="s">
        <v>74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48"/>
      <c r="AB25" s="48"/>
      <c r="AC25" s="48"/>
    </row>
    <row r="26" spans="1:68" ht="16.5" hidden="1" customHeight="1" x14ac:dyDescent="0.25">
      <c r="A26" s="203" t="s">
        <v>75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192"/>
      <c r="AB26" s="192"/>
      <c r="AC26" s="192"/>
    </row>
    <row r="27" spans="1:68" ht="14.25" hidden="1" customHeight="1" x14ac:dyDescent="0.25">
      <c r="A27" s="259" t="s">
        <v>76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3"/>
      <c r="R28" s="213"/>
      <c r="S28" s="213"/>
      <c r="T28" s="214"/>
      <c r="U28" s="34"/>
      <c r="V28" s="34"/>
      <c r="W28" s="35" t="s">
        <v>70</v>
      </c>
      <c r="X28" s="197">
        <v>14</v>
      </c>
      <c r="Y28" s="198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3"/>
      <c r="R29" s="213"/>
      <c r="S29" s="213"/>
      <c r="T29" s="214"/>
      <c r="U29" s="34"/>
      <c r="V29" s="34"/>
      <c r="W29" s="35" t="s">
        <v>70</v>
      </c>
      <c r="X29" s="197">
        <v>56</v>
      </c>
      <c r="Y29" s="198">
        <f>IFERROR(IF(X29="","",X29),"")</f>
        <v>56</v>
      </c>
      <c r="Z29" s="36">
        <f>IFERROR(IF(X29="","",X29*0.00936),"")</f>
        <v>0.52415999999999996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0.44444444444444442</v>
      </c>
      <c r="BP29" s="67">
        <f>IFERROR(Y29/J29,"0")</f>
        <v>0.44444444444444442</v>
      </c>
    </row>
    <row r="30" spans="1:68" ht="27" hidden="1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3"/>
      <c r="R30" s="213"/>
      <c r="S30" s="213"/>
      <c r="T30" s="214"/>
      <c r="U30" s="34"/>
      <c r="V30" s="34"/>
      <c r="W30" s="35" t="s">
        <v>70</v>
      </c>
      <c r="X30" s="197">
        <v>0</v>
      </c>
      <c r="Y30" s="198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8">
        <v>4607111036599</v>
      </c>
      <c r="E31" s="209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3"/>
      <c r="R31" s="213"/>
      <c r="S31" s="213"/>
      <c r="T31" s="214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11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199">
        <f>IFERROR(SUM(X28:X31),"0")</f>
        <v>70</v>
      </c>
      <c r="Y32" s="199">
        <f>IFERROR(SUM(Y28:Y31),"0")</f>
        <v>70</v>
      </c>
      <c r="Z32" s="199">
        <f>IFERROR(IF(Z28="",0,Z28),"0")+IFERROR(IF(Z29="",0,Z29),"0")+IFERROR(IF(Z30="",0,Z30),"0")+IFERROR(IF(Z31="",0,Z31),"0")</f>
        <v>0.6552</v>
      </c>
      <c r="AA32" s="200"/>
      <c r="AB32" s="200"/>
      <c r="AC32" s="200"/>
    </row>
    <row r="33" spans="1:68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11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199">
        <f>IFERROR(SUMPRODUCT(X28:X31*H28:H31),"0")</f>
        <v>105</v>
      </c>
      <c r="Y33" s="199">
        <f>IFERROR(SUMPRODUCT(Y28:Y31*H28:H31),"0")</f>
        <v>105</v>
      </c>
      <c r="Z33" s="37"/>
      <c r="AA33" s="200"/>
      <c r="AB33" s="200"/>
      <c r="AC33" s="200"/>
    </row>
    <row r="34" spans="1:68" ht="16.5" hidden="1" customHeight="1" x14ac:dyDescent="0.25">
      <c r="A34" s="203" t="s">
        <v>87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192"/>
      <c r="AB34" s="192"/>
      <c r="AC34" s="192"/>
    </row>
    <row r="35" spans="1:68" ht="14.25" hidden="1" customHeight="1" x14ac:dyDescent="0.25">
      <c r="A35" s="259" t="s">
        <v>64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3"/>
      <c r="R36" s="213"/>
      <c r="S36" s="213"/>
      <c r="T36" s="214"/>
      <c r="U36" s="34"/>
      <c r="V36" s="34"/>
      <c r="W36" s="35" t="s">
        <v>70</v>
      </c>
      <c r="X36" s="197">
        <v>36</v>
      </c>
      <c r="Y36" s="198">
        <f>IFERROR(IF(X36="","",X36),"")</f>
        <v>36</v>
      </c>
      <c r="Z36" s="36">
        <f>IFERROR(IF(X36="","",X36*0.0155),"")</f>
        <v>0.55800000000000005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225.71999999999997</v>
      </c>
      <c r="BN36" s="67">
        <f>IFERROR(Y36*I36,"0")</f>
        <v>225.71999999999997</v>
      </c>
      <c r="BO36" s="67">
        <f>IFERROR(X36/J36,"0")</f>
        <v>0.42857142857142855</v>
      </c>
      <c r="BP36" s="67">
        <f>IFERROR(Y36/J36,"0")</f>
        <v>0.42857142857142855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7" t="s">
        <v>92</v>
      </c>
      <c r="Q37" s="213"/>
      <c r="R37" s="213"/>
      <c r="S37" s="213"/>
      <c r="T37" s="214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7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3"/>
      <c r="R38" s="213"/>
      <c r="S38" s="213"/>
      <c r="T38" s="214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0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11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199">
        <f>IFERROR(SUM(X36:X38),"0")</f>
        <v>48</v>
      </c>
      <c r="Y39" s="199">
        <f>IFERROR(SUM(Y36:Y38),"0")</f>
        <v>48</v>
      </c>
      <c r="Z39" s="199">
        <f>IFERROR(IF(Z36="",0,Z36),"0")+IFERROR(IF(Z37="",0,Z37),"0")+IFERROR(IF(Z38="",0,Z38),"0")</f>
        <v>0.74399999999999999</v>
      </c>
      <c r="AA39" s="200"/>
      <c r="AB39" s="200"/>
      <c r="AC39" s="200"/>
    </row>
    <row r="40" spans="1:68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11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199">
        <f>IFERROR(SUMPRODUCT(X36:X38*H36:H38),"0")</f>
        <v>288</v>
      </c>
      <c r="Y40" s="199">
        <f>IFERROR(SUMPRODUCT(Y36:Y38*H36:H38),"0")</f>
        <v>288</v>
      </c>
      <c r="Z40" s="37"/>
      <c r="AA40" s="200"/>
      <c r="AB40" s="200"/>
      <c r="AC40" s="200"/>
    </row>
    <row r="41" spans="1:68" ht="16.5" hidden="1" customHeight="1" x14ac:dyDescent="0.25">
      <c r="A41" s="203" t="s">
        <v>95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192"/>
      <c r="AB41" s="192"/>
      <c r="AC41" s="192"/>
    </row>
    <row r="42" spans="1:68" ht="14.25" hidden="1" customHeight="1" x14ac:dyDescent="0.25">
      <c r="A42" s="259" t="s">
        <v>96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193"/>
      <c r="AB42" s="193"/>
      <c r="AC42" s="193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3"/>
      <c r="R43" s="213"/>
      <c r="S43" s="213"/>
      <c r="T43" s="214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3"/>
      <c r="R44" s="213"/>
      <c r="S44" s="213"/>
      <c r="T44" s="214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3"/>
      <c r="R45" s="213"/>
      <c r="S45" s="213"/>
      <c r="T45" s="214"/>
      <c r="U45" s="34"/>
      <c r="V45" s="34"/>
      <c r="W45" s="35" t="s">
        <v>70</v>
      </c>
      <c r="X45" s="197">
        <v>50</v>
      </c>
      <c r="Y45" s="198">
        <f>IFERROR(IF(X45="","",X45),"")</f>
        <v>50</v>
      </c>
      <c r="Z45" s="36">
        <f>IFERROR(IF(X45="","",X45*0.0095),"")</f>
        <v>0.47499999999999998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79.59</v>
      </c>
      <c r="BN45" s="67">
        <f>IFERROR(Y45*I45,"0")</f>
        <v>79.59</v>
      </c>
      <c r="BO45" s="67">
        <f>IFERROR(X45/J45,"0")</f>
        <v>0.38461538461538464</v>
      </c>
      <c r="BP45" s="67">
        <f>IFERROR(Y45/J45,"0")</f>
        <v>0.38461538461538464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3"/>
      <c r="R46" s="213"/>
      <c r="S46" s="213"/>
      <c r="T46" s="214"/>
      <c r="U46" s="34"/>
      <c r="V46" s="34"/>
      <c r="W46" s="35" t="s">
        <v>70</v>
      </c>
      <c r="X46" s="197">
        <v>50</v>
      </c>
      <c r="Y46" s="198">
        <f>IFERROR(IF(X46="","",X46),"")</f>
        <v>50</v>
      </c>
      <c r="Z46" s="36">
        <f>IFERROR(IF(X46="","",X46*0.0095),"")</f>
        <v>0.47499999999999998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79.59</v>
      </c>
      <c r="BN46" s="67">
        <f>IFERROR(Y46*I46,"0")</f>
        <v>79.59</v>
      </c>
      <c r="BO46" s="67">
        <f>IFERROR(X46/J46,"0")</f>
        <v>0.38461538461538464</v>
      </c>
      <c r="BP46" s="67">
        <f>IFERROR(Y46/J46,"0")</f>
        <v>0.38461538461538464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8">
        <v>4607111038968</v>
      </c>
      <c r="E47" s="209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3"/>
      <c r="R47" s="213"/>
      <c r="S47" s="213"/>
      <c r="T47" s="214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11"/>
      <c r="P48" s="205" t="s">
        <v>72</v>
      </c>
      <c r="Q48" s="206"/>
      <c r="R48" s="206"/>
      <c r="S48" s="206"/>
      <c r="T48" s="206"/>
      <c r="U48" s="206"/>
      <c r="V48" s="207"/>
      <c r="W48" s="37" t="s">
        <v>70</v>
      </c>
      <c r="X48" s="199">
        <f>IFERROR(SUM(X43:X47),"0")</f>
        <v>100</v>
      </c>
      <c r="Y48" s="199">
        <f>IFERROR(SUM(Y43:Y47),"0")</f>
        <v>100</v>
      </c>
      <c r="Z48" s="199">
        <f>IFERROR(IF(Z43="",0,Z43),"0")+IFERROR(IF(Z44="",0,Z44),"0")+IFERROR(IF(Z45="",0,Z45),"0")+IFERROR(IF(Z46="",0,Z46),"0")+IFERROR(IF(Z47="",0,Z47),"0")</f>
        <v>0.95</v>
      </c>
      <c r="AA48" s="200"/>
      <c r="AB48" s="200"/>
      <c r="AC48" s="200"/>
    </row>
    <row r="49" spans="1:68" x14ac:dyDescent="0.2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11"/>
      <c r="P49" s="205" t="s">
        <v>72</v>
      </c>
      <c r="Q49" s="206"/>
      <c r="R49" s="206"/>
      <c r="S49" s="206"/>
      <c r="T49" s="206"/>
      <c r="U49" s="206"/>
      <c r="V49" s="207"/>
      <c r="W49" s="37" t="s">
        <v>73</v>
      </c>
      <c r="X49" s="199">
        <f>IFERROR(SUMPRODUCT(X43:X47*H43:H47),"0")</f>
        <v>120</v>
      </c>
      <c r="Y49" s="199">
        <f>IFERROR(SUMPRODUCT(Y43:Y47*H43:H47),"0")</f>
        <v>120</v>
      </c>
      <c r="Z49" s="37"/>
      <c r="AA49" s="200"/>
      <c r="AB49" s="200"/>
      <c r="AC49" s="200"/>
    </row>
    <row r="50" spans="1:68" ht="16.5" hidden="1" customHeight="1" x14ac:dyDescent="0.25">
      <c r="A50" s="203" t="s">
        <v>108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192"/>
      <c r="AB50" s="192"/>
      <c r="AC50" s="192"/>
    </row>
    <row r="51" spans="1:68" ht="14.25" hidden="1" customHeight="1" x14ac:dyDescent="0.25">
      <c r="A51" s="259" t="s">
        <v>64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193"/>
      <c r="AB51" s="193"/>
      <c r="AC51" s="193"/>
    </row>
    <row r="52" spans="1:68" ht="27" hidden="1" customHeight="1" x14ac:dyDescent="0.25">
      <c r="A52" s="54" t="s">
        <v>109</v>
      </c>
      <c r="B52" s="54" t="s">
        <v>110</v>
      </c>
      <c r="C52" s="31">
        <v>4301071045</v>
      </c>
      <c r="D52" s="208">
        <v>4607111039392</v>
      </c>
      <c r="E52" s="209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01" t="s">
        <v>111</v>
      </c>
      <c r="Q52" s="213"/>
      <c r="R52" s="213"/>
      <c r="S52" s="213"/>
      <c r="T52" s="214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4301070989</v>
      </c>
      <c r="D53" s="208">
        <v>4607111037190</v>
      </c>
      <c r="E53" s="209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13"/>
      <c r="R53" s="213"/>
      <c r="S53" s="213"/>
      <c r="T53" s="214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4301071032</v>
      </c>
      <c r="D54" s="208">
        <v>4607111038999</v>
      </c>
      <c r="E54" s="209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13"/>
      <c r="R54" s="213"/>
      <c r="S54" s="213"/>
      <c r="T54" s="214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4301070972</v>
      </c>
      <c r="D55" s="208">
        <v>4607111037183</v>
      </c>
      <c r="E55" s="209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13"/>
      <c r="R55" s="213"/>
      <c r="S55" s="213"/>
      <c r="T55" s="214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4301071044</v>
      </c>
      <c r="D56" s="208">
        <v>4607111039385</v>
      </c>
      <c r="E56" s="209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13"/>
      <c r="R56" s="213"/>
      <c r="S56" s="213"/>
      <c r="T56" s="214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4301070970</v>
      </c>
      <c r="D57" s="208">
        <v>4607111037091</v>
      </c>
      <c r="E57" s="209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13"/>
      <c r="R57" s="213"/>
      <c r="S57" s="213"/>
      <c r="T57" s="214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8">
        <v>4607111036902</v>
      </c>
      <c r="E58" s="209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13"/>
      <c r="R58" s="213"/>
      <c r="S58" s="213"/>
      <c r="T58" s="214"/>
      <c r="U58" s="34"/>
      <c r="V58" s="34"/>
      <c r="W58" s="35" t="s">
        <v>70</v>
      </c>
      <c r="X58" s="197">
        <v>12</v>
      </c>
      <c r="Y58" s="198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4301071031</v>
      </c>
      <c r="D59" s="208">
        <v>4607111038982</v>
      </c>
      <c r="E59" s="209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13"/>
      <c r="R59" s="213"/>
      <c r="S59" s="213"/>
      <c r="T59" s="214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4301070969</v>
      </c>
      <c r="D60" s="208">
        <v>4607111036858</v>
      </c>
      <c r="E60" s="209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13"/>
      <c r="R60" s="213"/>
      <c r="S60" s="213"/>
      <c r="T60" s="214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4301071046</v>
      </c>
      <c r="D61" s="208">
        <v>4607111039354</v>
      </c>
      <c r="E61" s="209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13"/>
      <c r="R61" s="213"/>
      <c r="S61" s="213"/>
      <c r="T61" s="214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8">
        <v>4607111036889</v>
      </c>
      <c r="E62" s="209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13"/>
      <c r="R62" s="213"/>
      <c r="S62" s="213"/>
      <c r="T62" s="214"/>
      <c r="U62" s="34"/>
      <c r="V62" s="34"/>
      <c r="W62" s="35" t="s">
        <v>70</v>
      </c>
      <c r="X62" s="197">
        <v>24</v>
      </c>
      <c r="Y62" s="198">
        <f t="shared" si="0"/>
        <v>24</v>
      </c>
      <c r="Z62" s="36">
        <f t="shared" si="1"/>
        <v>0.372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179.66399999999999</v>
      </c>
      <c r="BN62" s="67">
        <f t="shared" si="3"/>
        <v>179.66399999999999</v>
      </c>
      <c r="BO62" s="67">
        <f t="shared" si="4"/>
        <v>0.2857142857142857</v>
      </c>
      <c r="BP62" s="67">
        <f t="shared" si="5"/>
        <v>0.2857142857142857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4301071047</v>
      </c>
      <c r="D63" s="208">
        <v>4607111039330</v>
      </c>
      <c r="E63" s="209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13"/>
      <c r="R63" s="213"/>
      <c r="S63" s="213"/>
      <c r="T63" s="214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hidden="1" customHeight="1" x14ac:dyDescent="0.25">
      <c r="A64" s="54" t="s">
        <v>135</v>
      </c>
      <c r="B64" s="54" t="s">
        <v>136</v>
      </c>
      <c r="C64" s="31">
        <v>4301070947</v>
      </c>
      <c r="D64" s="208">
        <v>4607111037510</v>
      </c>
      <c r="E64" s="209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13"/>
      <c r="R64" s="213"/>
      <c r="S64" s="213"/>
      <c r="T64" s="214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0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11"/>
      <c r="P65" s="205" t="s">
        <v>72</v>
      </c>
      <c r="Q65" s="206"/>
      <c r="R65" s="206"/>
      <c r="S65" s="206"/>
      <c r="T65" s="206"/>
      <c r="U65" s="206"/>
      <c r="V65" s="207"/>
      <c r="W65" s="37" t="s">
        <v>70</v>
      </c>
      <c r="X65" s="199">
        <f>IFERROR(SUM(X52:X64),"0")</f>
        <v>36</v>
      </c>
      <c r="Y65" s="199">
        <f>IFERROR(SUM(Y52:Y64),"0")</f>
        <v>36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0.55800000000000005</v>
      </c>
      <c r="AA65" s="200"/>
      <c r="AB65" s="200"/>
      <c r="AC65" s="200"/>
    </row>
    <row r="66" spans="1:68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11"/>
      <c r="P66" s="205" t="s">
        <v>72</v>
      </c>
      <c r="Q66" s="206"/>
      <c r="R66" s="206"/>
      <c r="S66" s="206"/>
      <c r="T66" s="206"/>
      <c r="U66" s="206"/>
      <c r="V66" s="207"/>
      <c r="W66" s="37" t="s">
        <v>73</v>
      </c>
      <c r="X66" s="199">
        <f>IFERROR(SUMPRODUCT(X52:X64*H52:H64),"0")</f>
        <v>259.20000000000005</v>
      </c>
      <c r="Y66" s="199">
        <f>IFERROR(SUMPRODUCT(Y52:Y64*H52:H64),"0")</f>
        <v>259.20000000000005</v>
      </c>
      <c r="Z66" s="37"/>
      <c r="AA66" s="200"/>
      <c r="AB66" s="200"/>
      <c r="AC66" s="200"/>
    </row>
    <row r="67" spans="1:68" ht="16.5" hidden="1" customHeight="1" x14ac:dyDescent="0.25">
      <c r="A67" s="203" t="s">
        <v>137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192"/>
      <c r="AB67" s="192"/>
      <c r="AC67" s="192"/>
    </row>
    <row r="68" spans="1:68" ht="14.25" hidden="1" customHeight="1" x14ac:dyDescent="0.25">
      <c r="A68" s="259" t="s">
        <v>64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193"/>
      <c r="AB68" s="193"/>
      <c r="AC68" s="193"/>
    </row>
    <row r="69" spans="1:68" ht="27" hidden="1" customHeight="1" x14ac:dyDescent="0.25">
      <c r="A69" s="54" t="s">
        <v>138</v>
      </c>
      <c r="B69" s="54" t="s">
        <v>139</v>
      </c>
      <c r="C69" s="31">
        <v>4301070977</v>
      </c>
      <c r="D69" s="208">
        <v>4607111037411</v>
      </c>
      <c r="E69" s="209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13"/>
      <c r="R69" s="213"/>
      <c r="S69" s="213"/>
      <c r="T69" s="214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141</v>
      </c>
      <c r="B70" s="54" t="s">
        <v>142</v>
      </c>
      <c r="C70" s="31">
        <v>4301070981</v>
      </c>
      <c r="D70" s="208">
        <v>4607111036728</v>
      </c>
      <c r="E70" s="209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13"/>
      <c r="R70" s="213"/>
      <c r="S70" s="213"/>
      <c r="T70" s="214"/>
      <c r="U70" s="34"/>
      <c r="V70" s="34"/>
      <c r="W70" s="35" t="s">
        <v>70</v>
      </c>
      <c r="X70" s="197">
        <v>0</v>
      </c>
      <c r="Y70" s="198">
        <f>IFERROR(IF(X70="","",X70),"")</f>
        <v>0</v>
      </c>
      <c r="Z70" s="36">
        <f>IFERROR(IF(X70="","",X70*0.00866),"")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0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11"/>
      <c r="P71" s="205" t="s">
        <v>72</v>
      </c>
      <c r="Q71" s="206"/>
      <c r="R71" s="206"/>
      <c r="S71" s="206"/>
      <c r="T71" s="206"/>
      <c r="U71" s="206"/>
      <c r="V71" s="207"/>
      <c r="W71" s="37" t="s">
        <v>70</v>
      </c>
      <c r="X71" s="199">
        <f>IFERROR(SUM(X69:X70),"0")</f>
        <v>0</v>
      </c>
      <c r="Y71" s="199">
        <f>IFERROR(SUM(Y69:Y70),"0")</f>
        <v>0</v>
      </c>
      <c r="Z71" s="199">
        <f>IFERROR(IF(Z69="",0,Z69),"0")+IFERROR(IF(Z70="",0,Z70),"0")</f>
        <v>0</v>
      </c>
      <c r="AA71" s="200"/>
      <c r="AB71" s="200"/>
      <c r="AC71" s="200"/>
    </row>
    <row r="72" spans="1:68" hidden="1" x14ac:dyDescent="0.2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11"/>
      <c r="P72" s="205" t="s">
        <v>72</v>
      </c>
      <c r="Q72" s="206"/>
      <c r="R72" s="206"/>
      <c r="S72" s="206"/>
      <c r="T72" s="206"/>
      <c r="U72" s="206"/>
      <c r="V72" s="207"/>
      <c r="W72" s="37" t="s">
        <v>73</v>
      </c>
      <c r="X72" s="199">
        <f>IFERROR(SUMPRODUCT(X69:X70*H69:H70),"0")</f>
        <v>0</v>
      </c>
      <c r="Y72" s="199">
        <f>IFERROR(SUMPRODUCT(Y69:Y70*H69:H70),"0")</f>
        <v>0</v>
      </c>
      <c r="Z72" s="37"/>
      <c r="AA72" s="200"/>
      <c r="AB72" s="200"/>
      <c r="AC72" s="200"/>
    </row>
    <row r="73" spans="1:68" ht="16.5" hidden="1" customHeight="1" x14ac:dyDescent="0.25">
      <c r="A73" s="203" t="s">
        <v>143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192"/>
      <c r="AB73" s="192"/>
      <c r="AC73" s="192"/>
    </row>
    <row r="74" spans="1:68" ht="14.25" hidden="1" customHeight="1" x14ac:dyDescent="0.25">
      <c r="A74" s="259" t="s">
        <v>144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193"/>
      <c r="AB74" s="193"/>
      <c r="AC74" s="193"/>
    </row>
    <row r="75" spans="1:68" ht="27" hidden="1" customHeight="1" x14ac:dyDescent="0.25">
      <c r="A75" s="54" t="s">
        <v>145</v>
      </c>
      <c r="B75" s="54" t="s">
        <v>146</v>
      </c>
      <c r="C75" s="31">
        <v>4301135271</v>
      </c>
      <c r="D75" s="208">
        <v>4607111033659</v>
      </c>
      <c r="E75" s="209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13"/>
      <c r="R75" s="213"/>
      <c r="S75" s="213"/>
      <c r="T75" s="214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10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11"/>
      <c r="P76" s="205" t="s">
        <v>72</v>
      </c>
      <c r="Q76" s="206"/>
      <c r="R76" s="206"/>
      <c r="S76" s="206"/>
      <c r="T76" s="206"/>
      <c r="U76" s="206"/>
      <c r="V76" s="207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hidden="1" x14ac:dyDescent="0.2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11"/>
      <c r="P77" s="205" t="s">
        <v>72</v>
      </c>
      <c r="Q77" s="206"/>
      <c r="R77" s="206"/>
      <c r="S77" s="206"/>
      <c r="T77" s="206"/>
      <c r="U77" s="206"/>
      <c r="V77" s="207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hidden="1" customHeight="1" x14ac:dyDescent="0.25">
      <c r="A78" s="203" t="s">
        <v>147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192"/>
      <c r="AB78" s="192"/>
      <c r="AC78" s="192"/>
    </row>
    <row r="79" spans="1:68" ht="14.25" hidden="1" customHeight="1" x14ac:dyDescent="0.25">
      <c r="A79" s="259" t="s">
        <v>148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193"/>
      <c r="AB79" s="193"/>
      <c r="AC79" s="193"/>
    </row>
    <row r="80" spans="1:68" ht="27" hidden="1" customHeight="1" x14ac:dyDescent="0.25">
      <c r="A80" s="54" t="s">
        <v>149</v>
      </c>
      <c r="B80" s="54" t="s">
        <v>150</v>
      </c>
      <c r="C80" s="31">
        <v>4301131021</v>
      </c>
      <c r="D80" s="208">
        <v>4607111034137</v>
      </c>
      <c r="E80" s="209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13"/>
      <c r="R80" s="213"/>
      <c r="S80" s="213"/>
      <c r="T80" s="214"/>
      <c r="U80" s="34"/>
      <c r="V80" s="34"/>
      <c r="W80" s="35" t="s">
        <v>70</v>
      </c>
      <c r="X80" s="197">
        <v>0</v>
      </c>
      <c r="Y80" s="198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hidden="1" customHeight="1" x14ac:dyDescent="0.25">
      <c r="A81" s="54" t="s">
        <v>151</v>
      </c>
      <c r="B81" s="54" t="s">
        <v>152</v>
      </c>
      <c r="C81" s="31">
        <v>4301131022</v>
      </c>
      <c r="D81" s="208">
        <v>4607111034120</v>
      </c>
      <c r="E81" s="209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13"/>
      <c r="R81" s="213"/>
      <c r="S81" s="213"/>
      <c r="T81" s="214"/>
      <c r="U81" s="34"/>
      <c r="V81" s="34"/>
      <c r="W81" s="35" t="s">
        <v>70</v>
      </c>
      <c r="X81" s="197">
        <v>0</v>
      </c>
      <c r="Y81" s="198">
        <f>IFERROR(IF(X81="","",X81),"")</f>
        <v>0</v>
      </c>
      <c r="Z81" s="36">
        <f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idden="1" x14ac:dyDescent="0.2">
      <c r="A82" s="210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11"/>
      <c r="P82" s="205" t="s">
        <v>72</v>
      </c>
      <c r="Q82" s="206"/>
      <c r="R82" s="206"/>
      <c r="S82" s="206"/>
      <c r="T82" s="206"/>
      <c r="U82" s="206"/>
      <c r="V82" s="207"/>
      <c r="W82" s="37" t="s">
        <v>70</v>
      </c>
      <c r="X82" s="199">
        <f>IFERROR(SUM(X80:X81),"0")</f>
        <v>0</v>
      </c>
      <c r="Y82" s="199">
        <f>IFERROR(SUM(Y80:Y81),"0")</f>
        <v>0</v>
      </c>
      <c r="Z82" s="199">
        <f>IFERROR(IF(Z80="",0,Z80),"0")+IFERROR(IF(Z81="",0,Z81),"0")</f>
        <v>0</v>
      </c>
      <c r="AA82" s="200"/>
      <c r="AB82" s="200"/>
      <c r="AC82" s="200"/>
    </row>
    <row r="83" spans="1:68" hidden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11"/>
      <c r="P83" s="205" t="s">
        <v>72</v>
      </c>
      <c r="Q83" s="206"/>
      <c r="R83" s="206"/>
      <c r="S83" s="206"/>
      <c r="T83" s="206"/>
      <c r="U83" s="206"/>
      <c r="V83" s="207"/>
      <c r="W83" s="37" t="s">
        <v>73</v>
      </c>
      <c r="X83" s="199">
        <f>IFERROR(SUMPRODUCT(X80:X81*H80:H81),"0")</f>
        <v>0</v>
      </c>
      <c r="Y83" s="199">
        <f>IFERROR(SUMPRODUCT(Y80:Y81*H80:H81),"0")</f>
        <v>0</v>
      </c>
      <c r="Z83" s="37"/>
      <c r="AA83" s="200"/>
      <c r="AB83" s="200"/>
      <c r="AC83" s="200"/>
    </row>
    <row r="84" spans="1:68" ht="16.5" hidden="1" customHeight="1" x14ac:dyDescent="0.25">
      <c r="A84" s="203" t="s">
        <v>153</v>
      </c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192"/>
      <c r="AB84" s="192"/>
      <c r="AC84" s="192"/>
    </row>
    <row r="85" spans="1:68" ht="14.25" hidden="1" customHeight="1" x14ac:dyDescent="0.25">
      <c r="A85" s="259" t="s">
        <v>144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193"/>
      <c r="AB85" s="193"/>
      <c r="AC85" s="193"/>
    </row>
    <row r="86" spans="1:68" ht="27" hidden="1" customHeight="1" x14ac:dyDescent="0.25">
      <c r="A86" s="54" t="s">
        <v>154</v>
      </c>
      <c r="B86" s="54" t="s">
        <v>155</v>
      </c>
      <c r="C86" s="31">
        <v>4301135285</v>
      </c>
      <c r="D86" s="208">
        <v>4607111036407</v>
      </c>
      <c r="E86" s="209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13"/>
      <c r="R86" s="213"/>
      <c r="S86" s="213"/>
      <c r="T86" s="214"/>
      <c r="U86" s="34"/>
      <c r="V86" s="34"/>
      <c r="W86" s="35" t="s">
        <v>70</v>
      </c>
      <c r="X86" s="197">
        <v>0</v>
      </c>
      <c r="Y86" s="198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8">
        <v>4607111033628</v>
      </c>
      <c r="E87" s="209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13"/>
      <c r="R87" s="213"/>
      <c r="S87" s="213"/>
      <c r="T87" s="214"/>
      <c r="U87" s="34"/>
      <c r="V87" s="34"/>
      <c r="W87" s="35" t="s">
        <v>70</v>
      </c>
      <c r="X87" s="197">
        <v>14</v>
      </c>
      <c r="Y87" s="198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8">
        <v>4607111033451</v>
      </c>
      <c r="E88" s="209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13"/>
      <c r="R88" s="213"/>
      <c r="S88" s="213"/>
      <c r="T88" s="214"/>
      <c r="U88" s="34"/>
      <c r="V88" s="34"/>
      <c r="W88" s="35" t="s">
        <v>70</v>
      </c>
      <c r="X88" s="197">
        <v>42</v>
      </c>
      <c r="Y88" s="198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8">
        <v>4607111035141</v>
      </c>
      <c r="E89" s="209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13"/>
      <c r="R89" s="213"/>
      <c r="S89" s="213"/>
      <c r="T89" s="214"/>
      <c r="U89" s="34"/>
      <c r="V89" s="34"/>
      <c r="W89" s="35" t="s">
        <v>70</v>
      </c>
      <c r="X89" s="197">
        <v>28</v>
      </c>
      <c r="Y89" s="198">
        <f t="shared" si="6"/>
        <v>28</v>
      </c>
      <c r="Z89" s="36">
        <f t="shared" si="7"/>
        <v>0.50063999999999997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8">
        <v>4607111033444</v>
      </c>
      <c r="E90" s="209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13"/>
      <c r="R90" s="213"/>
      <c r="S90" s="213"/>
      <c r="T90" s="214"/>
      <c r="U90" s="34"/>
      <c r="V90" s="34"/>
      <c r="W90" s="35" t="s">
        <v>70</v>
      </c>
      <c r="X90" s="197">
        <v>84</v>
      </c>
      <c r="Y90" s="198">
        <f t="shared" si="6"/>
        <v>84</v>
      </c>
      <c r="Z90" s="36">
        <f t="shared" si="7"/>
        <v>1.5019199999999999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361.50240000000002</v>
      </c>
      <c r="BN90" s="67">
        <f t="shared" si="9"/>
        <v>361.50240000000002</v>
      </c>
      <c r="BO90" s="67">
        <f t="shared" si="10"/>
        <v>1.2</v>
      </c>
      <c r="BP90" s="67">
        <f t="shared" si="11"/>
        <v>1.2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8">
        <v>4607111035028</v>
      </c>
      <c r="E91" s="209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13"/>
      <c r="R91" s="213"/>
      <c r="S91" s="213"/>
      <c r="T91" s="214"/>
      <c r="U91" s="34"/>
      <c r="V91" s="34"/>
      <c r="W91" s="35" t="s">
        <v>70</v>
      </c>
      <c r="X91" s="197">
        <v>14</v>
      </c>
      <c r="Y91" s="198">
        <f t="shared" si="6"/>
        <v>14</v>
      </c>
      <c r="Z91" s="36">
        <f t="shared" si="7"/>
        <v>0.25031999999999999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62.283200000000008</v>
      </c>
      <c r="BN91" s="67">
        <f t="shared" si="9"/>
        <v>62.283200000000008</v>
      </c>
      <c r="BO91" s="67">
        <f t="shared" si="10"/>
        <v>0.2</v>
      </c>
      <c r="BP91" s="67">
        <f t="shared" si="11"/>
        <v>0.2</v>
      </c>
    </row>
    <row r="92" spans="1:68" x14ac:dyDescent="0.2">
      <c r="A92" s="210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11"/>
      <c r="P92" s="205" t="s">
        <v>72</v>
      </c>
      <c r="Q92" s="206"/>
      <c r="R92" s="206"/>
      <c r="S92" s="206"/>
      <c r="T92" s="206"/>
      <c r="U92" s="206"/>
      <c r="V92" s="207"/>
      <c r="W92" s="37" t="s">
        <v>70</v>
      </c>
      <c r="X92" s="199">
        <f>IFERROR(SUM(X86:X91),"0")</f>
        <v>182</v>
      </c>
      <c r="Y92" s="199">
        <f>IFERROR(SUM(Y86:Y91),"0")</f>
        <v>182</v>
      </c>
      <c r="Z92" s="199">
        <f>IFERROR(IF(Z86="",0,Z86),"0")+IFERROR(IF(Z87="",0,Z87),"0")+IFERROR(IF(Z88="",0,Z88),"0")+IFERROR(IF(Z89="",0,Z89),"0")+IFERROR(IF(Z90="",0,Z90),"0")+IFERROR(IF(Z91="",0,Z91),"0")</f>
        <v>3.2541599999999997</v>
      </c>
      <c r="AA92" s="200"/>
      <c r="AB92" s="200"/>
      <c r="AC92" s="200"/>
    </row>
    <row r="93" spans="1:68" x14ac:dyDescent="0.2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11"/>
      <c r="P93" s="205" t="s">
        <v>72</v>
      </c>
      <c r="Q93" s="206"/>
      <c r="R93" s="206"/>
      <c r="S93" s="206"/>
      <c r="T93" s="206"/>
      <c r="U93" s="206"/>
      <c r="V93" s="207"/>
      <c r="W93" s="37" t="s">
        <v>73</v>
      </c>
      <c r="X93" s="199">
        <f>IFERROR(SUMPRODUCT(X86:X91*H86:H91),"0")</f>
        <v>658.56000000000006</v>
      </c>
      <c r="Y93" s="199">
        <f>IFERROR(SUMPRODUCT(Y86:Y91*H86:H91),"0")</f>
        <v>658.56000000000006</v>
      </c>
      <c r="Z93" s="37"/>
      <c r="AA93" s="200"/>
      <c r="AB93" s="200"/>
      <c r="AC93" s="200"/>
    </row>
    <row r="94" spans="1:68" ht="16.5" hidden="1" customHeight="1" x14ac:dyDescent="0.25">
      <c r="A94" s="203" t="s">
        <v>166</v>
      </c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192"/>
      <c r="AB94" s="192"/>
      <c r="AC94" s="192"/>
    </row>
    <row r="95" spans="1:68" ht="14.25" hidden="1" customHeight="1" x14ac:dyDescent="0.25">
      <c r="A95" s="259" t="s">
        <v>167</v>
      </c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193"/>
      <c r="AB95" s="193"/>
      <c r="AC95" s="193"/>
    </row>
    <row r="96" spans="1:68" ht="27" hidden="1" customHeight="1" x14ac:dyDescent="0.25">
      <c r="A96" s="54" t="s">
        <v>168</v>
      </c>
      <c r="B96" s="54" t="s">
        <v>169</v>
      </c>
      <c r="C96" s="31">
        <v>4301136042</v>
      </c>
      <c r="D96" s="208">
        <v>4607025784012</v>
      </c>
      <c r="E96" s="209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13"/>
      <c r="R96" s="213"/>
      <c r="S96" s="213"/>
      <c r="T96" s="214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8">
        <v>4607025784319</v>
      </c>
      <c r="E97" s="209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13"/>
      <c r="R97" s="213"/>
      <c r="S97" s="213"/>
      <c r="T97" s="214"/>
      <c r="U97" s="34"/>
      <c r="V97" s="34"/>
      <c r="W97" s="35" t="s">
        <v>70</v>
      </c>
      <c r="X97" s="197">
        <v>14</v>
      </c>
      <c r="Y97" s="198">
        <f>IFERROR(IF(X97="","",X97),"")</f>
        <v>14</v>
      </c>
      <c r="Z97" s="36">
        <f>IFERROR(IF(X97="","",X97*0.01788),"")</f>
        <v>0.25031999999999999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8">
        <v>4607111035370</v>
      </c>
      <c r="E98" s="209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13"/>
      <c r="R98" s="213"/>
      <c r="S98" s="213"/>
      <c r="T98" s="214"/>
      <c r="U98" s="34"/>
      <c r="V98" s="34"/>
      <c r="W98" s="35" t="s">
        <v>70</v>
      </c>
      <c r="X98" s="197">
        <v>48</v>
      </c>
      <c r="Y98" s="198">
        <f>IFERROR(IF(X98="","",X98),"")</f>
        <v>48</v>
      </c>
      <c r="Z98" s="36">
        <f>IFERROR(IF(X98="","",X98*0.0155),"")</f>
        <v>0.74399999999999999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166.27199999999999</v>
      </c>
      <c r="BN98" s="67">
        <f>IFERROR(Y98*I98,"0")</f>
        <v>166.27199999999999</v>
      </c>
      <c r="BO98" s="67">
        <f>IFERROR(X98/J98,"0")</f>
        <v>0.5714285714285714</v>
      </c>
      <c r="BP98" s="67">
        <f>IFERROR(Y98/J98,"0")</f>
        <v>0.5714285714285714</v>
      </c>
    </row>
    <row r="99" spans="1:68" x14ac:dyDescent="0.2">
      <c r="A99" s="210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11"/>
      <c r="P99" s="205" t="s">
        <v>72</v>
      </c>
      <c r="Q99" s="206"/>
      <c r="R99" s="206"/>
      <c r="S99" s="206"/>
      <c r="T99" s="206"/>
      <c r="U99" s="206"/>
      <c r="V99" s="207"/>
      <c r="W99" s="37" t="s">
        <v>70</v>
      </c>
      <c r="X99" s="199">
        <f>IFERROR(SUM(X96:X98),"0")</f>
        <v>62</v>
      </c>
      <c r="Y99" s="199">
        <f>IFERROR(SUM(Y96:Y98),"0")</f>
        <v>62</v>
      </c>
      <c r="Z99" s="199">
        <f>IFERROR(IF(Z96="",0,Z96),"0")+IFERROR(IF(Z97="",0,Z97),"0")+IFERROR(IF(Z98="",0,Z98),"0")</f>
        <v>0.99431999999999998</v>
      </c>
      <c r="AA99" s="200"/>
      <c r="AB99" s="200"/>
      <c r="AC99" s="200"/>
    </row>
    <row r="100" spans="1:68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11"/>
      <c r="P100" s="205" t="s">
        <v>72</v>
      </c>
      <c r="Q100" s="206"/>
      <c r="R100" s="206"/>
      <c r="S100" s="206"/>
      <c r="T100" s="206"/>
      <c r="U100" s="206"/>
      <c r="V100" s="207"/>
      <c r="W100" s="37" t="s">
        <v>73</v>
      </c>
      <c r="X100" s="199">
        <f>IFERROR(SUMPRODUCT(X96:X98*H96:H98),"0")</f>
        <v>198.24</v>
      </c>
      <c r="Y100" s="199">
        <f>IFERROR(SUMPRODUCT(Y96:Y98*H96:H98),"0")</f>
        <v>198.24</v>
      </c>
      <c r="Z100" s="37"/>
      <c r="AA100" s="200"/>
      <c r="AB100" s="200"/>
      <c r="AC100" s="200"/>
    </row>
    <row r="101" spans="1:68" ht="16.5" hidden="1" customHeight="1" x14ac:dyDescent="0.25">
      <c r="A101" s="203" t="s">
        <v>174</v>
      </c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192"/>
      <c r="AB101" s="192"/>
      <c r="AC101" s="192"/>
    </row>
    <row r="102" spans="1:68" ht="14.25" hidden="1" customHeight="1" x14ac:dyDescent="0.25">
      <c r="A102" s="259" t="s">
        <v>64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193"/>
      <c r="AB102" s="193"/>
      <c r="AC102" s="193"/>
    </row>
    <row r="103" spans="1:68" ht="27" hidden="1" customHeight="1" x14ac:dyDescent="0.25">
      <c r="A103" s="54" t="s">
        <v>175</v>
      </c>
      <c r="B103" s="54" t="s">
        <v>176</v>
      </c>
      <c r="C103" s="31">
        <v>4301070975</v>
      </c>
      <c r="D103" s="208">
        <v>4607111033970</v>
      </c>
      <c r="E103" s="209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13"/>
      <c r="R103" s="213"/>
      <c r="S103" s="213"/>
      <c r="T103" s="214"/>
      <c r="U103" s="34"/>
      <c r="V103" s="34"/>
      <c r="W103" s="35" t="s">
        <v>70</v>
      </c>
      <c r="X103" s="197">
        <v>0</v>
      </c>
      <c r="Y103" s="198">
        <f t="shared" ref="Y103:Y111" si="12">IFERROR(IF(X103="","",X103),"")</f>
        <v>0</v>
      </c>
      <c r="Z103" s="36">
        <f t="shared" ref="Z103:Z111" si="13">IFERROR(IF(X103="","",X103*0.0155),"")</f>
        <v>0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0</v>
      </c>
      <c r="BN103" s="67">
        <f t="shared" ref="BN103:BN111" si="15">IFERROR(Y103*I103,"0")</f>
        <v>0</v>
      </c>
      <c r="BO103" s="67">
        <f t="shared" ref="BO103:BO111" si="16">IFERROR(X103/J103,"0")</f>
        <v>0</v>
      </c>
      <c r="BP103" s="67">
        <f t="shared" ref="BP103:BP111" si="17">IFERROR(Y103/J103,"0")</f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4301071051</v>
      </c>
      <c r="D104" s="208">
        <v>4607111039262</v>
      </c>
      <c r="E104" s="209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13"/>
      <c r="R104" s="213"/>
      <c r="S104" s="213"/>
      <c r="T104" s="214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4301070976</v>
      </c>
      <c r="D105" s="208">
        <v>4607111034144</v>
      </c>
      <c r="E105" s="209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13"/>
      <c r="R105" s="213"/>
      <c r="S105" s="213"/>
      <c r="T105" s="214"/>
      <c r="U105" s="34"/>
      <c r="V105" s="34"/>
      <c r="W105" s="35" t="s">
        <v>70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4301071038</v>
      </c>
      <c r="D106" s="208">
        <v>4607111039248</v>
      </c>
      <c r="E106" s="209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13"/>
      <c r="R106" s="213"/>
      <c r="S106" s="213"/>
      <c r="T106" s="214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4301070973</v>
      </c>
      <c r="D107" s="208">
        <v>4607111033987</v>
      </c>
      <c r="E107" s="209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13"/>
      <c r="R107" s="213"/>
      <c r="S107" s="213"/>
      <c r="T107" s="214"/>
      <c r="U107" s="34"/>
      <c r="V107" s="34"/>
      <c r="W107" s="35" t="s">
        <v>70</v>
      </c>
      <c r="X107" s="197">
        <v>0</v>
      </c>
      <c r="Y107" s="198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4301071049</v>
      </c>
      <c r="D108" s="208">
        <v>4607111039293</v>
      </c>
      <c r="E108" s="209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13"/>
      <c r="R108" s="213"/>
      <c r="S108" s="213"/>
      <c r="T108" s="214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4301070974</v>
      </c>
      <c r="D109" s="208">
        <v>4607111034151</v>
      </c>
      <c r="E109" s="209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13"/>
      <c r="R109" s="213"/>
      <c r="S109" s="213"/>
      <c r="T109" s="214"/>
      <c r="U109" s="34"/>
      <c r="V109" s="34"/>
      <c r="W109" s="35" t="s">
        <v>70</v>
      </c>
      <c r="X109" s="197">
        <v>0</v>
      </c>
      <c r="Y109" s="198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4301071039</v>
      </c>
      <c r="D110" s="208">
        <v>4607111039279</v>
      </c>
      <c r="E110" s="209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13"/>
      <c r="R110" s="213"/>
      <c r="S110" s="213"/>
      <c r="T110" s="214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195</v>
      </c>
      <c r="B111" s="54" t="s">
        <v>196</v>
      </c>
      <c r="C111" s="31">
        <v>4301070945</v>
      </c>
      <c r="D111" s="208">
        <v>4607111037435</v>
      </c>
      <c r="E111" s="209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13"/>
      <c r="R111" s="213"/>
      <c r="S111" s="213"/>
      <c r="T111" s="214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idden="1" x14ac:dyDescent="0.2">
      <c r="A112" s="210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11"/>
      <c r="P112" s="205" t="s">
        <v>72</v>
      </c>
      <c r="Q112" s="206"/>
      <c r="R112" s="206"/>
      <c r="S112" s="206"/>
      <c r="T112" s="206"/>
      <c r="U112" s="206"/>
      <c r="V112" s="207"/>
      <c r="W112" s="37" t="s">
        <v>70</v>
      </c>
      <c r="X112" s="199">
        <f>IFERROR(SUM(X103:X111),"0")</f>
        <v>0</v>
      </c>
      <c r="Y112" s="199">
        <f>IFERROR(SUM(Y103:Y111),"0")</f>
        <v>0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200"/>
      <c r="AB112" s="200"/>
      <c r="AC112" s="200"/>
    </row>
    <row r="113" spans="1:68" hidden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11"/>
      <c r="P113" s="205" t="s">
        <v>72</v>
      </c>
      <c r="Q113" s="206"/>
      <c r="R113" s="206"/>
      <c r="S113" s="206"/>
      <c r="T113" s="206"/>
      <c r="U113" s="206"/>
      <c r="V113" s="207"/>
      <c r="W113" s="37" t="s">
        <v>73</v>
      </c>
      <c r="X113" s="199">
        <f>IFERROR(SUMPRODUCT(X103:X111*H103:H111),"0")</f>
        <v>0</v>
      </c>
      <c r="Y113" s="199">
        <f>IFERROR(SUMPRODUCT(Y103:Y111*H103:H111),"0")</f>
        <v>0</v>
      </c>
      <c r="Z113" s="37"/>
      <c r="AA113" s="200"/>
      <c r="AB113" s="200"/>
      <c r="AC113" s="200"/>
    </row>
    <row r="114" spans="1:68" ht="16.5" hidden="1" customHeight="1" x14ac:dyDescent="0.25">
      <c r="A114" s="203" t="s">
        <v>197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192"/>
      <c r="AB114" s="192"/>
      <c r="AC114" s="192"/>
    </row>
    <row r="115" spans="1:68" ht="14.25" hidden="1" customHeight="1" x14ac:dyDescent="0.25">
      <c r="A115" s="259" t="s">
        <v>144</v>
      </c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8">
        <v>4607111034014</v>
      </c>
      <c r="E116" s="209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13"/>
      <c r="R116" s="213"/>
      <c r="S116" s="213"/>
      <c r="T116" s="214"/>
      <c r="U116" s="34"/>
      <c r="V116" s="34"/>
      <c r="W116" s="35" t="s">
        <v>70</v>
      </c>
      <c r="X116" s="197">
        <v>28</v>
      </c>
      <c r="Y116" s="198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103.70079999999999</v>
      </c>
      <c r="BN116" s="67">
        <f>IFERROR(Y116*I116,"0")</f>
        <v>103.70079999999999</v>
      </c>
      <c r="BO116" s="67">
        <f>IFERROR(X116/J116,"0")</f>
        <v>0.4</v>
      </c>
      <c r="BP116" s="67">
        <f>IFERROR(Y116/J116,"0")</f>
        <v>0.4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8">
        <v>4607111033994</v>
      </c>
      <c r="E117" s="209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13"/>
      <c r="R117" s="213"/>
      <c r="S117" s="213"/>
      <c r="T117" s="214"/>
      <c r="U117" s="34"/>
      <c r="V117" s="34"/>
      <c r="W117" s="35" t="s">
        <v>70</v>
      </c>
      <c r="X117" s="197">
        <v>28</v>
      </c>
      <c r="Y117" s="198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0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11"/>
      <c r="P118" s="205" t="s">
        <v>72</v>
      </c>
      <c r="Q118" s="206"/>
      <c r="R118" s="206"/>
      <c r="S118" s="206"/>
      <c r="T118" s="206"/>
      <c r="U118" s="206"/>
      <c r="V118" s="207"/>
      <c r="W118" s="37" t="s">
        <v>70</v>
      </c>
      <c r="X118" s="199">
        <f>IFERROR(SUM(X116:X117),"0")</f>
        <v>56</v>
      </c>
      <c r="Y118" s="199">
        <f>IFERROR(SUM(Y116:Y117),"0")</f>
        <v>56</v>
      </c>
      <c r="Z118" s="199">
        <f>IFERROR(IF(Z116="",0,Z116),"0")+IFERROR(IF(Z117="",0,Z117),"0")</f>
        <v>1.0012799999999999</v>
      </c>
      <c r="AA118" s="200"/>
      <c r="AB118" s="200"/>
      <c r="AC118" s="200"/>
    </row>
    <row r="119" spans="1:68" x14ac:dyDescent="0.2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11"/>
      <c r="P119" s="205" t="s">
        <v>72</v>
      </c>
      <c r="Q119" s="206"/>
      <c r="R119" s="206"/>
      <c r="S119" s="206"/>
      <c r="T119" s="206"/>
      <c r="U119" s="206"/>
      <c r="V119" s="207"/>
      <c r="W119" s="37" t="s">
        <v>73</v>
      </c>
      <c r="X119" s="199">
        <f>IFERROR(SUMPRODUCT(X116:X117*H116:H117),"0")</f>
        <v>168</v>
      </c>
      <c r="Y119" s="199">
        <f>IFERROR(SUMPRODUCT(Y116:Y117*H116:H117),"0")</f>
        <v>168</v>
      </c>
      <c r="Z119" s="37"/>
      <c r="AA119" s="200"/>
      <c r="AB119" s="200"/>
      <c r="AC119" s="200"/>
    </row>
    <row r="120" spans="1:68" ht="16.5" hidden="1" customHeight="1" x14ac:dyDescent="0.25">
      <c r="A120" s="203" t="s">
        <v>202</v>
      </c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192"/>
      <c r="AB120" s="192"/>
      <c r="AC120" s="192"/>
    </row>
    <row r="121" spans="1:68" ht="14.25" hidden="1" customHeight="1" x14ac:dyDescent="0.25">
      <c r="A121" s="259" t="s">
        <v>144</v>
      </c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193"/>
      <c r="AB121" s="193"/>
      <c r="AC121" s="193"/>
    </row>
    <row r="122" spans="1:68" ht="27" hidden="1" customHeight="1" x14ac:dyDescent="0.25">
      <c r="A122" s="54" t="s">
        <v>203</v>
      </c>
      <c r="B122" s="54" t="s">
        <v>204</v>
      </c>
      <c r="C122" s="31">
        <v>4301135311</v>
      </c>
      <c r="D122" s="208">
        <v>4607111039095</v>
      </c>
      <c r="E122" s="209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13"/>
      <c r="R122" s="213"/>
      <c r="S122" s="213"/>
      <c r="T122" s="214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8">
        <v>4607111034199</v>
      </c>
      <c r="E123" s="209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13"/>
      <c r="R123" s="213"/>
      <c r="S123" s="213"/>
      <c r="T123" s="214"/>
      <c r="U123" s="34"/>
      <c r="V123" s="34"/>
      <c r="W123" s="35" t="s">
        <v>70</v>
      </c>
      <c r="X123" s="197">
        <v>56</v>
      </c>
      <c r="Y123" s="198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210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11"/>
      <c r="P124" s="205" t="s">
        <v>72</v>
      </c>
      <c r="Q124" s="206"/>
      <c r="R124" s="206"/>
      <c r="S124" s="206"/>
      <c r="T124" s="206"/>
      <c r="U124" s="206"/>
      <c r="V124" s="207"/>
      <c r="W124" s="37" t="s">
        <v>70</v>
      </c>
      <c r="X124" s="199">
        <f>IFERROR(SUM(X122:X123),"0")</f>
        <v>56</v>
      </c>
      <c r="Y124" s="199">
        <f>IFERROR(SUM(Y122:Y123),"0")</f>
        <v>56</v>
      </c>
      <c r="Z124" s="199">
        <f>IFERROR(IF(Z122="",0,Z122),"0")+IFERROR(IF(Z123="",0,Z123),"0")</f>
        <v>1.0012799999999999</v>
      </c>
      <c r="AA124" s="200"/>
      <c r="AB124" s="200"/>
      <c r="AC124" s="200"/>
    </row>
    <row r="125" spans="1:68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11"/>
      <c r="P125" s="205" t="s">
        <v>72</v>
      </c>
      <c r="Q125" s="206"/>
      <c r="R125" s="206"/>
      <c r="S125" s="206"/>
      <c r="T125" s="206"/>
      <c r="U125" s="206"/>
      <c r="V125" s="207"/>
      <c r="W125" s="37" t="s">
        <v>73</v>
      </c>
      <c r="X125" s="199">
        <f>IFERROR(SUMPRODUCT(X122:X123*H122:H123),"0")</f>
        <v>168</v>
      </c>
      <c r="Y125" s="199">
        <f>IFERROR(SUMPRODUCT(Y122:Y123*H122:H123),"0")</f>
        <v>168</v>
      </c>
      <c r="Z125" s="37"/>
      <c r="AA125" s="200"/>
      <c r="AB125" s="200"/>
      <c r="AC125" s="200"/>
    </row>
    <row r="126" spans="1:68" ht="16.5" hidden="1" customHeight="1" x14ac:dyDescent="0.25">
      <c r="A126" s="203" t="s">
        <v>207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192"/>
      <c r="AB126" s="192"/>
      <c r="AC126" s="192"/>
    </row>
    <row r="127" spans="1:68" ht="14.25" hidden="1" customHeight="1" x14ac:dyDescent="0.25">
      <c r="A127" s="259" t="s">
        <v>144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193"/>
      <c r="AB127" s="193"/>
      <c r="AC127" s="193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8">
        <v>4607111034816</v>
      </c>
      <c r="E128" s="209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13"/>
      <c r="R128" s="213"/>
      <c r="S128" s="213"/>
      <c r="T128" s="214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8">
        <v>4607111034380</v>
      </c>
      <c r="E129" s="209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9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13"/>
      <c r="R129" s="213"/>
      <c r="S129" s="213"/>
      <c r="T129" s="214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8">
        <v>4607111034397</v>
      </c>
      <c r="E130" s="209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5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13"/>
      <c r="R130" s="213"/>
      <c r="S130" s="213"/>
      <c r="T130" s="214"/>
      <c r="U130" s="34"/>
      <c r="V130" s="34"/>
      <c r="W130" s="35" t="s">
        <v>70</v>
      </c>
      <c r="X130" s="197">
        <v>14</v>
      </c>
      <c r="Y130" s="198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45.919999999999995</v>
      </c>
      <c r="BN130" s="67">
        <f>IFERROR(Y130*I130,"0")</f>
        <v>45.919999999999995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10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11"/>
      <c r="P131" s="205" t="s">
        <v>72</v>
      </c>
      <c r="Q131" s="206"/>
      <c r="R131" s="206"/>
      <c r="S131" s="206"/>
      <c r="T131" s="206"/>
      <c r="U131" s="206"/>
      <c r="V131" s="207"/>
      <c r="W131" s="37" t="s">
        <v>70</v>
      </c>
      <c r="X131" s="199">
        <f>IFERROR(SUM(X128:X130),"0")</f>
        <v>28</v>
      </c>
      <c r="Y131" s="199">
        <f>IFERROR(SUM(Y128:Y130),"0")</f>
        <v>28</v>
      </c>
      <c r="Z131" s="199">
        <f>IFERROR(IF(Z128="",0,Z128),"0")+IFERROR(IF(Z129="",0,Z129),"0")+IFERROR(IF(Z130="",0,Z130),"0")</f>
        <v>0.50063999999999997</v>
      </c>
      <c r="AA131" s="200"/>
      <c r="AB131" s="200"/>
      <c r="AC131" s="200"/>
    </row>
    <row r="132" spans="1:68" x14ac:dyDescent="0.2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11"/>
      <c r="P132" s="205" t="s">
        <v>72</v>
      </c>
      <c r="Q132" s="206"/>
      <c r="R132" s="206"/>
      <c r="S132" s="206"/>
      <c r="T132" s="206"/>
      <c r="U132" s="206"/>
      <c r="V132" s="207"/>
      <c r="W132" s="37" t="s">
        <v>73</v>
      </c>
      <c r="X132" s="199">
        <f>IFERROR(SUMPRODUCT(X128:X130*H128:H130),"0")</f>
        <v>84</v>
      </c>
      <c r="Y132" s="199">
        <f>IFERROR(SUMPRODUCT(Y128:Y130*H128:H130),"0")</f>
        <v>84</v>
      </c>
      <c r="Z132" s="37"/>
      <c r="AA132" s="200"/>
      <c r="AB132" s="200"/>
      <c r="AC132" s="200"/>
    </row>
    <row r="133" spans="1:68" ht="16.5" hidden="1" customHeight="1" x14ac:dyDescent="0.25">
      <c r="A133" s="203" t="s">
        <v>214</v>
      </c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192"/>
      <c r="AB133" s="192"/>
      <c r="AC133" s="192"/>
    </row>
    <row r="134" spans="1:68" ht="14.25" hidden="1" customHeight="1" x14ac:dyDescent="0.25">
      <c r="A134" s="259" t="s">
        <v>144</v>
      </c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8">
        <v>4607111035806</v>
      </c>
      <c r="E135" s="209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7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13"/>
      <c r="R135" s="213"/>
      <c r="S135" s="213"/>
      <c r="T135" s="214"/>
      <c r="U135" s="34"/>
      <c r="V135" s="34"/>
      <c r="W135" s="35" t="s">
        <v>70</v>
      </c>
      <c r="X135" s="197">
        <v>14</v>
      </c>
      <c r="Y135" s="198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51.850399999999993</v>
      </c>
      <c r="BN135" s="67">
        <f>IFERROR(Y135*I135,"0")</f>
        <v>51.850399999999993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210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11"/>
      <c r="P136" s="205" t="s">
        <v>72</v>
      </c>
      <c r="Q136" s="206"/>
      <c r="R136" s="206"/>
      <c r="S136" s="206"/>
      <c r="T136" s="206"/>
      <c r="U136" s="206"/>
      <c r="V136" s="207"/>
      <c r="W136" s="37" t="s">
        <v>70</v>
      </c>
      <c r="X136" s="199">
        <f>IFERROR(SUM(X135:X135),"0")</f>
        <v>14</v>
      </c>
      <c r="Y136" s="199">
        <f>IFERROR(SUM(Y135:Y135),"0")</f>
        <v>14</v>
      </c>
      <c r="Z136" s="199">
        <f>IFERROR(IF(Z135="",0,Z135),"0")</f>
        <v>0.25031999999999999</v>
      </c>
      <c r="AA136" s="200"/>
      <c r="AB136" s="200"/>
      <c r="AC136" s="200"/>
    </row>
    <row r="137" spans="1:68" x14ac:dyDescent="0.2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11"/>
      <c r="P137" s="205" t="s">
        <v>72</v>
      </c>
      <c r="Q137" s="206"/>
      <c r="R137" s="206"/>
      <c r="S137" s="206"/>
      <c r="T137" s="206"/>
      <c r="U137" s="206"/>
      <c r="V137" s="207"/>
      <c r="W137" s="37" t="s">
        <v>73</v>
      </c>
      <c r="X137" s="199">
        <f>IFERROR(SUMPRODUCT(X135:X135*H135:H135),"0")</f>
        <v>42</v>
      </c>
      <c r="Y137" s="199">
        <f>IFERROR(SUMPRODUCT(Y135:Y135*H135:H135),"0")</f>
        <v>42</v>
      </c>
      <c r="Z137" s="37"/>
      <c r="AA137" s="200"/>
      <c r="AB137" s="200"/>
      <c r="AC137" s="200"/>
    </row>
    <row r="138" spans="1:68" ht="16.5" hidden="1" customHeight="1" x14ac:dyDescent="0.25">
      <c r="A138" s="203" t="s">
        <v>217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192"/>
      <c r="AB138" s="192"/>
      <c r="AC138" s="192"/>
    </row>
    <row r="139" spans="1:68" ht="14.25" hidden="1" customHeight="1" x14ac:dyDescent="0.25">
      <c r="A139" s="259" t="s">
        <v>218</v>
      </c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193"/>
      <c r="AB139" s="193"/>
      <c r="AC139" s="193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8">
        <v>4607111035639</v>
      </c>
      <c r="E140" s="209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1" t="s">
        <v>222</v>
      </c>
      <c r="Q140" s="213"/>
      <c r="R140" s="213"/>
      <c r="S140" s="213"/>
      <c r="T140" s="214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8">
        <v>4607111035646</v>
      </c>
      <c r="E141" s="209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13"/>
      <c r="R141" s="213"/>
      <c r="S141" s="213"/>
      <c r="T141" s="214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10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11"/>
      <c r="P142" s="205" t="s">
        <v>72</v>
      </c>
      <c r="Q142" s="206"/>
      <c r="R142" s="206"/>
      <c r="S142" s="206"/>
      <c r="T142" s="206"/>
      <c r="U142" s="206"/>
      <c r="V142" s="207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hidden="1" x14ac:dyDescent="0.2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11"/>
      <c r="P143" s="205" t="s">
        <v>72</v>
      </c>
      <c r="Q143" s="206"/>
      <c r="R143" s="206"/>
      <c r="S143" s="206"/>
      <c r="T143" s="206"/>
      <c r="U143" s="206"/>
      <c r="V143" s="207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hidden="1" customHeight="1" x14ac:dyDescent="0.25">
      <c r="A144" s="203" t="s">
        <v>225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192"/>
      <c r="AB144" s="192"/>
      <c r="AC144" s="192"/>
    </row>
    <row r="145" spans="1:68" ht="14.25" hidden="1" customHeight="1" x14ac:dyDescent="0.25">
      <c r="A145" s="259" t="s">
        <v>144</v>
      </c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  <c r="AA145" s="193"/>
      <c r="AB145" s="193"/>
      <c r="AC145" s="193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8">
        <v>4607111036568</v>
      </c>
      <c r="E146" s="209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13"/>
      <c r="R146" s="213"/>
      <c r="S146" s="213"/>
      <c r="T146" s="214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10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11"/>
      <c r="P147" s="205" t="s">
        <v>72</v>
      </c>
      <c r="Q147" s="206"/>
      <c r="R147" s="206"/>
      <c r="S147" s="206"/>
      <c r="T147" s="206"/>
      <c r="U147" s="206"/>
      <c r="V147" s="207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hidden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11"/>
      <c r="P148" s="205" t="s">
        <v>72</v>
      </c>
      <c r="Q148" s="206"/>
      <c r="R148" s="206"/>
      <c r="S148" s="206"/>
      <c r="T148" s="206"/>
      <c r="U148" s="206"/>
      <c r="V148" s="207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hidden="1" customHeight="1" x14ac:dyDescent="0.2">
      <c r="A149" s="266" t="s">
        <v>228</v>
      </c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48"/>
      <c r="AB149" s="48"/>
      <c r="AC149" s="48"/>
    </row>
    <row r="150" spans="1:68" ht="16.5" hidden="1" customHeight="1" x14ac:dyDescent="0.25">
      <c r="A150" s="203" t="s">
        <v>229</v>
      </c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192"/>
      <c r="AB150" s="192"/>
      <c r="AC150" s="192"/>
    </row>
    <row r="151" spans="1:68" ht="14.25" hidden="1" customHeight="1" x14ac:dyDescent="0.25">
      <c r="A151" s="259" t="s">
        <v>144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  <c r="AA151" s="193"/>
      <c r="AB151" s="193"/>
      <c r="AC151" s="193"/>
    </row>
    <row r="152" spans="1:68" ht="27" hidden="1" customHeight="1" x14ac:dyDescent="0.25">
      <c r="A152" s="54" t="s">
        <v>230</v>
      </c>
      <c r="B152" s="54" t="s">
        <v>231</v>
      </c>
      <c r="C152" s="31">
        <v>4301135317</v>
      </c>
      <c r="D152" s="208">
        <v>4607111039057</v>
      </c>
      <c r="E152" s="209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7" t="s">
        <v>232</v>
      </c>
      <c r="Q152" s="213"/>
      <c r="R152" s="213"/>
      <c r="S152" s="213"/>
      <c r="T152" s="214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0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11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hidden="1" x14ac:dyDescent="0.2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11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hidden="1" customHeight="1" x14ac:dyDescent="0.25">
      <c r="A155" s="203" t="s">
        <v>233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  <c r="AA155" s="192"/>
      <c r="AB155" s="192"/>
      <c r="AC155" s="192"/>
    </row>
    <row r="156" spans="1:68" ht="14.25" hidden="1" customHeight="1" x14ac:dyDescent="0.25">
      <c r="A156" s="259" t="s">
        <v>64</v>
      </c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193"/>
      <c r="AB156" s="193"/>
      <c r="AC156" s="193"/>
    </row>
    <row r="157" spans="1:68" ht="16.5" hidden="1" customHeight="1" x14ac:dyDescent="0.25">
      <c r="A157" s="54" t="s">
        <v>234</v>
      </c>
      <c r="B157" s="54" t="s">
        <v>235</v>
      </c>
      <c r="C157" s="31">
        <v>4301071062</v>
      </c>
      <c r="D157" s="208">
        <v>4607111036384</v>
      </c>
      <c r="E157" s="209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5" t="s">
        <v>236</v>
      </c>
      <c r="Q157" s="213"/>
      <c r="R157" s="213"/>
      <c r="S157" s="213"/>
      <c r="T157" s="214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237</v>
      </c>
      <c r="B158" s="54" t="s">
        <v>238</v>
      </c>
      <c r="C158" s="31">
        <v>4301070956</v>
      </c>
      <c r="D158" s="208">
        <v>4640242180250</v>
      </c>
      <c r="E158" s="209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2" t="s">
        <v>239</v>
      </c>
      <c r="Q158" s="213"/>
      <c r="R158" s="213"/>
      <c r="S158" s="213"/>
      <c r="T158" s="214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240</v>
      </c>
      <c r="B159" s="54" t="s">
        <v>241</v>
      </c>
      <c r="C159" s="31">
        <v>4301071028</v>
      </c>
      <c r="D159" s="208">
        <v>4607111036216</v>
      </c>
      <c r="E159" s="209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3"/>
      <c r="R159" s="213"/>
      <c r="S159" s="213"/>
      <c r="T159" s="214"/>
      <c r="U159" s="34"/>
      <c r="V159" s="34"/>
      <c r="W159" s="35" t="s">
        <v>70</v>
      </c>
      <c r="X159" s="197">
        <v>0</v>
      </c>
      <c r="Y159" s="198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242</v>
      </c>
      <c r="B160" s="54" t="s">
        <v>243</v>
      </c>
      <c r="C160" s="31">
        <v>4301071027</v>
      </c>
      <c r="D160" s="208">
        <v>4607111036278</v>
      </c>
      <c r="E160" s="209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54" t="s">
        <v>244</v>
      </c>
      <c r="Q160" s="213"/>
      <c r="R160" s="213"/>
      <c r="S160" s="213"/>
      <c r="T160" s="214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0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11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199">
        <f>IFERROR(SUM(X157:X160),"0")</f>
        <v>0</v>
      </c>
      <c r="Y161" s="199">
        <f>IFERROR(SUM(Y157:Y160),"0")</f>
        <v>0</v>
      </c>
      <c r="Z161" s="199">
        <f>IFERROR(IF(Z157="",0,Z157),"0")+IFERROR(IF(Z158="",0,Z158),"0")+IFERROR(IF(Z159="",0,Z159),"0")+IFERROR(IF(Z160="",0,Z160),"0")</f>
        <v>0</v>
      </c>
      <c r="AA161" s="200"/>
      <c r="AB161" s="200"/>
      <c r="AC161" s="200"/>
    </row>
    <row r="162" spans="1:68" hidden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11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199">
        <f>IFERROR(SUMPRODUCT(X157:X160*H157:H160),"0")</f>
        <v>0</v>
      </c>
      <c r="Y162" s="199">
        <f>IFERROR(SUMPRODUCT(Y157:Y160*H157:H160),"0")</f>
        <v>0</v>
      </c>
      <c r="Z162" s="37"/>
      <c r="AA162" s="200"/>
      <c r="AB162" s="200"/>
      <c r="AC162" s="200"/>
    </row>
    <row r="163" spans="1:68" ht="14.25" hidden="1" customHeight="1" x14ac:dyDescent="0.25">
      <c r="A163" s="259" t="s">
        <v>245</v>
      </c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193"/>
      <c r="AB163" s="193"/>
      <c r="AC163" s="193"/>
    </row>
    <row r="164" spans="1:68" ht="27" hidden="1" customHeight="1" x14ac:dyDescent="0.25">
      <c r="A164" s="54" t="s">
        <v>246</v>
      </c>
      <c r="B164" s="54" t="s">
        <v>247</v>
      </c>
      <c r="C164" s="31">
        <v>4301080153</v>
      </c>
      <c r="D164" s="208">
        <v>4607111036827</v>
      </c>
      <c r="E164" s="209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3"/>
      <c r="R164" s="213"/>
      <c r="S164" s="213"/>
      <c r="T164" s="214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248</v>
      </c>
      <c r="B165" s="54" t="s">
        <v>249</v>
      </c>
      <c r="C165" s="31">
        <v>4301080154</v>
      </c>
      <c r="D165" s="208">
        <v>4607111036834</v>
      </c>
      <c r="E165" s="209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3"/>
      <c r="R165" s="213"/>
      <c r="S165" s="213"/>
      <c r="T165" s="214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0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11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hidden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11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hidden="1" customHeight="1" x14ac:dyDescent="0.2">
      <c r="A168" s="266" t="s">
        <v>250</v>
      </c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48"/>
      <c r="AB168" s="48"/>
      <c r="AC168" s="48"/>
    </row>
    <row r="169" spans="1:68" ht="16.5" hidden="1" customHeight="1" x14ac:dyDescent="0.25">
      <c r="A169" s="203" t="s">
        <v>251</v>
      </c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192"/>
      <c r="AB169" s="192"/>
      <c r="AC169" s="192"/>
    </row>
    <row r="170" spans="1:68" ht="14.25" hidden="1" customHeight="1" x14ac:dyDescent="0.25">
      <c r="A170" s="259" t="s">
        <v>76</v>
      </c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8">
        <v>4607111035721</v>
      </c>
      <c r="E171" s="209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3"/>
      <c r="R171" s="213"/>
      <c r="S171" s="213"/>
      <c r="T171" s="214"/>
      <c r="U171" s="34"/>
      <c r="V171" s="34"/>
      <c r="W171" s="35" t="s">
        <v>70</v>
      </c>
      <c r="X171" s="197">
        <v>14</v>
      </c>
      <c r="Y171" s="198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8">
        <v>4607111035691</v>
      </c>
      <c r="E172" s="209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3"/>
      <c r="R172" s="213"/>
      <c r="S172" s="213"/>
      <c r="T172" s="214"/>
      <c r="U172" s="34"/>
      <c r="V172" s="34"/>
      <c r="W172" s="35" t="s">
        <v>70</v>
      </c>
      <c r="X172" s="197">
        <v>70</v>
      </c>
      <c r="Y172" s="198">
        <f>IFERROR(IF(X172="","",X172),"")</f>
        <v>70</v>
      </c>
      <c r="Z172" s="36">
        <f>IFERROR(IF(X172="","",X172*0.01788),"")</f>
        <v>1.2516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237.16</v>
      </c>
      <c r="BN172" s="67">
        <f>IFERROR(Y172*I172,"0")</f>
        <v>237.16</v>
      </c>
      <c r="BO172" s="67">
        <f>IFERROR(X172/J172,"0")</f>
        <v>1</v>
      </c>
      <c r="BP172" s="67">
        <f>IFERROR(Y172/J172,"0")</f>
        <v>1</v>
      </c>
    </row>
    <row r="173" spans="1:68" ht="27" customHeight="1" x14ac:dyDescent="0.25">
      <c r="A173" s="54" t="s">
        <v>256</v>
      </c>
      <c r="B173" s="54" t="s">
        <v>257</v>
      </c>
      <c r="C173" s="31">
        <v>4301132079</v>
      </c>
      <c r="D173" s="208">
        <v>4607111038487</v>
      </c>
      <c r="E173" s="209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3"/>
      <c r="R173" s="213"/>
      <c r="S173" s="213"/>
      <c r="T173" s="214"/>
      <c r="U173" s="34"/>
      <c r="V173" s="34"/>
      <c r="W173" s="35" t="s">
        <v>70</v>
      </c>
      <c r="X173" s="197">
        <v>14</v>
      </c>
      <c r="Y173" s="198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0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11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199">
        <f>IFERROR(SUM(X171:X173),"0")</f>
        <v>98</v>
      </c>
      <c r="Y174" s="199">
        <f>IFERROR(SUM(Y171:Y173),"0")</f>
        <v>98</v>
      </c>
      <c r="Z174" s="199">
        <f>IFERROR(IF(Z171="",0,Z171),"0")+IFERROR(IF(Z172="",0,Z172),"0")+IFERROR(IF(Z173="",0,Z173),"0")</f>
        <v>1.75224</v>
      </c>
      <c r="AA174" s="200"/>
      <c r="AB174" s="200"/>
      <c r="AC174" s="200"/>
    </row>
    <row r="175" spans="1:68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11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199">
        <f>IFERROR(SUMPRODUCT(X171:X173*H171:H173),"0")</f>
        <v>294</v>
      </c>
      <c r="Y175" s="199">
        <f>IFERROR(SUMPRODUCT(Y171:Y173*H171:H173),"0")</f>
        <v>294</v>
      </c>
      <c r="Z175" s="37"/>
      <c r="AA175" s="200"/>
      <c r="AB175" s="200"/>
      <c r="AC175" s="200"/>
    </row>
    <row r="176" spans="1:68" ht="14.25" hidden="1" customHeight="1" x14ac:dyDescent="0.25">
      <c r="A176" s="259" t="s">
        <v>258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193"/>
      <c r="AB176" s="193"/>
      <c r="AC176" s="193"/>
    </row>
    <row r="177" spans="1:68" ht="27" hidden="1" customHeight="1" x14ac:dyDescent="0.25">
      <c r="A177" s="54" t="s">
        <v>259</v>
      </c>
      <c r="B177" s="54" t="s">
        <v>260</v>
      </c>
      <c r="C177" s="31">
        <v>4301051319</v>
      </c>
      <c r="D177" s="208">
        <v>4680115881204</v>
      </c>
      <c r="E177" s="209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3"/>
      <c r="R177" s="213"/>
      <c r="S177" s="213"/>
      <c r="T177" s="214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0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11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hidden="1" x14ac:dyDescent="0.2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11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hidden="1" customHeight="1" x14ac:dyDescent="0.2">
      <c r="A180" s="266" t="s">
        <v>263</v>
      </c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67"/>
      <c r="P180" s="267"/>
      <c r="Q180" s="267"/>
      <c r="R180" s="267"/>
      <c r="S180" s="267"/>
      <c r="T180" s="267"/>
      <c r="U180" s="267"/>
      <c r="V180" s="267"/>
      <c r="W180" s="267"/>
      <c r="X180" s="267"/>
      <c r="Y180" s="267"/>
      <c r="Z180" s="267"/>
      <c r="AA180" s="48"/>
      <c r="AB180" s="48"/>
      <c r="AC180" s="48"/>
    </row>
    <row r="181" spans="1:68" ht="16.5" hidden="1" customHeight="1" x14ac:dyDescent="0.25">
      <c r="A181" s="203" t="s">
        <v>264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192"/>
      <c r="AB181" s="192"/>
      <c r="AC181" s="192"/>
    </row>
    <row r="182" spans="1:68" ht="14.25" hidden="1" customHeight="1" x14ac:dyDescent="0.25">
      <c r="A182" s="259" t="s">
        <v>64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193"/>
      <c r="AB182" s="193"/>
      <c r="AC182" s="193"/>
    </row>
    <row r="183" spans="1:68" ht="16.5" hidden="1" customHeight="1" x14ac:dyDescent="0.25">
      <c r="A183" s="54" t="s">
        <v>265</v>
      </c>
      <c r="B183" s="54" t="s">
        <v>266</v>
      </c>
      <c r="C183" s="31">
        <v>4301070948</v>
      </c>
      <c r="D183" s="208">
        <v>4607111037022</v>
      </c>
      <c r="E183" s="209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3"/>
      <c r="R183" s="213"/>
      <c r="S183" s="213"/>
      <c r="T183" s="214"/>
      <c r="U183" s="34"/>
      <c r="V183" s="34"/>
      <c r="W183" s="35" t="s">
        <v>70</v>
      </c>
      <c r="X183" s="197">
        <v>0</v>
      </c>
      <c r="Y183" s="198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267</v>
      </c>
      <c r="B184" s="54" t="s">
        <v>268</v>
      </c>
      <c r="C184" s="31">
        <v>4301070990</v>
      </c>
      <c r="D184" s="208">
        <v>4607111038494</v>
      </c>
      <c r="E184" s="209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3"/>
      <c r="R184" s="213"/>
      <c r="S184" s="213"/>
      <c r="T184" s="214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269</v>
      </c>
      <c r="B185" s="54" t="s">
        <v>270</v>
      </c>
      <c r="C185" s="31">
        <v>4301070966</v>
      </c>
      <c r="D185" s="208">
        <v>4607111038135</v>
      </c>
      <c r="E185" s="209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3"/>
      <c r="R185" s="213"/>
      <c r="S185" s="213"/>
      <c r="T185" s="214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0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11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199">
        <f>IFERROR(SUM(X183:X185),"0")</f>
        <v>0</v>
      </c>
      <c r="Y186" s="199">
        <f>IFERROR(SUM(Y183:Y185),"0")</f>
        <v>0</v>
      </c>
      <c r="Z186" s="199">
        <f>IFERROR(IF(Z183="",0,Z183),"0")+IFERROR(IF(Z184="",0,Z184),"0")+IFERROR(IF(Z185="",0,Z185),"0")</f>
        <v>0</v>
      </c>
      <c r="AA186" s="200"/>
      <c r="AB186" s="200"/>
      <c r="AC186" s="200"/>
    </row>
    <row r="187" spans="1:68" hidden="1" x14ac:dyDescent="0.2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11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199">
        <f>IFERROR(SUMPRODUCT(X183:X185*H183:H185),"0")</f>
        <v>0</v>
      </c>
      <c r="Y187" s="199">
        <f>IFERROR(SUMPRODUCT(Y183:Y185*H183:H185),"0")</f>
        <v>0</v>
      </c>
      <c r="Z187" s="37"/>
      <c r="AA187" s="200"/>
      <c r="AB187" s="200"/>
      <c r="AC187" s="200"/>
    </row>
    <row r="188" spans="1:68" ht="16.5" hidden="1" customHeight="1" x14ac:dyDescent="0.25">
      <c r="A188" s="203" t="s">
        <v>271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192"/>
      <c r="AB188" s="192"/>
      <c r="AC188" s="192"/>
    </row>
    <row r="189" spans="1:68" ht="14.25" hidden="1" customHeight="1" x14ac:dyDescent="0.25">
      <c r="A189" s="259" t="s">
        <v>64</v>
      </c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193"/>
      <c r="AB189" s="193"/>
      <c r="AC189" s="193"/>
    </row>
    <row r="190" spans="1:68" ht="27" hidden="1" customHeight="1" x14ac:dyDescent="0.25">
      <c r="A190" s="54" t="s">
        <v>272</v>
      </c>
      <c r="B190" s="54" t="s">
        <v>273</v>
      </c>
      <c r="C190" s="31">
        <v>4301070996</v>
      </c>
      <c r="D190" s="208">
        <v>4607111038654</v>
      </c>
      <c r="E190" s="209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3"/>
      <c r="R190" s="213"/>
      <c r="S190" s="213"/>
      <c r="T190" s="214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274</v>
      </c>
      <c r="B191" s="54" t="s">
        <v>275</v>
      </c>
      <c r="C191" s="31">
        <v>4301070997</v>
      </c>
      <c r="D191" s="208">
        <v>4607111038586</v>
      </c>
      <c r="E191" s="209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3"/>
      <c r="R191" s="213"/>
      <c r="S191" s="213"/>
      <c r="T191" s="214"/>
      <c r="U191" s="34"/>
      <c r="V191" s="34"/>
      <c r="W191" s="35" t="s">
        <v>70</v>
      </c>
      <c r="X191" s="197">
        <v>0</v>
      </c>
      <c r="Y191" s="198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276</v>
      </c>
      <c r="B192" s="54" t="s">
        <v>277</v>
      </c>
      <c r="C192" s="31">
        <v>4301070962</v>
      </c>
      <c r="D192" s="208">
        <v>4607111038609</v>
      </c>
      <c r="E192" s="209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3"/>
      <c r="R192" s="213"/>
      <c r="S192" s="213"/>
      <c r="T192" s="214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278</v>
      </c>
      <c r="B193" s="54" t="s">
        <v>279</v>
      </c>
      <c r="C193" s="31">
        <v>4301070963</v>
      </c>
      <c r="D193" s="208">
        <v>4607111038630</v>
      </c>
      <c r="E193" s="209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3"/>
      <c r="R193" s="213"/>
      <c r="S193" s="213"/>
      <c r="T193" s="214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4301070959</v>
      </c>
      <c r="D194" s="208">
        <v>4607111038616</v>
      </c>
      <c r="E194" s="209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3"/>
      <c r="R194" s="213"/>
      <c r="S194" s="213"/>
      <c r="T194" s="214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4301070960</v>
      </c>
      <c r="D195" s="208">
        <v>4607111038623</v>
      </c>
      <c r="E195" s="209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3"/>
      <c r="R195" s="213"/>
      <c r="S195" s="213"/>
      <c r="T195" s="214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210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11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199">
        <f>IFERROR(SUM(X190:X195),"0")</f>
        <v>0</v>
      </c>
      <c r="Y196" s="199">
        <f>IFERROR(SUM(Y190:Y195),"0")</f>
        <v>0</v>
      </c>
      <c r="Z196" s="199">
        <f>IFERROR(IF(Z190="",0,Z190),"0")+IFERROR(IF(Z191="",0,Z191),"0")+IFERROR(IF(Z192="",0,Z192),"0")+IFERROR(IF(Z193="",0,Z193),"0")+IFERROR(IF(Z194="",0,Z194),"0")+IFERROR(IF(Z195="",0,Z195),"0")</f>
        <v>0</v>
      </c>
      <c r="AA196" s="200"/>
      <c r="AB196" s="200"/>
      <c r="AC196" s="200"/>
    </row>
    <row r="197" spans="1:68" hidden="1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11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199">
        <f>IFERROR(SUMPRODUCT(X190:X195*H190:H195),"0")</f>
        <v>0</v>
      </c>
      <c r="Y197" s="199">
        <f>IFERROR(SUMPRODUCT(Y190:Y195*H190:H195),"0")</f>
        <v>0</v>
      </c>
      <c r="Z197" s="37"/>
      <c r="AA197" s="200"/>
      <c r="AB197" s="200"/>
      <c r="AC197" s="200"/>
    </row>
    <row r="198" spans="1:68" ht="16.5" hidden="1" customHeight="1" x14ac:dyDescent="0.25">
      <c r="A198" s="203" t="s">
        <v>284</v>
      </c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192"/>
      <c r="AB198" s="192"/>
      <c r="AC198" s="192"/>
    </row>
    <row r="199" spans="1:68" ht="14.25" hidden="1" customHeight="1" x14ac:dyDescent="0.25">
      <c r="A199" s="259" t="s">
        <v>64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193"/>
      <c r="AB199" s="193"/>
      <c r="AC199" s="193"/>
    </row>
    <row r="200" spans="1:68" ht="27" hidden="1" customHeight="1" x14ac:dyDescent="0.25">
      <c r="A200" s="54" t="s">
        <v>285</v>
      </c>
      <c r="B200" s="54" t="s">
        <v>286</v>
      </c>
      <c r="C200" s="31">
        <v>4301070915</v>
      </c>
      <c r="D200" s="208">
        <v>4607111035882</v>
      </c>
      <c r="E200" s="209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3"/>
      <c r="R200" s="213"/>
      <c r="S200" s="213"/>
      <c r="T200" s="214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4301070921</v>
      </c>
      <c r="D201" s="208">
        <v>4607111035905</v>
      </c>
      <c r="E201" s="209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3"/>
      <c r="R201" s="213"/>
      <c r="S201" s="213"/>
      <c r="T201" s="214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4301070917</v>
      </c>
      <c r="D202" s="208">
        <v>4607111035912</v>
      </c>
      <c r="E202" s="209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3"/>
      <c r="R202" s="213"/>
      <c r="S202" s="213"/>
      <c r="T202" s="214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291</v>
      </c>
      <c r="B203" s="54" t="s">
        <v>292</v>
      </c>
      <c r="C203" s="31">
        <v>4301070920</v>
      </c>
      <c r="D203" s="208">
        <v>4607111035929</v>
      </c>
      <c r="E203" s="209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3"/>
      <c r="R203" s="213"/>
      <c r="S203" s="213"/>
      <c r="T203" s="214"/>
      <c r="U203" s="34"/>
      <c r="V203" s="34"/>
      <c r="W203" s="35" t="s">
        <v>70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0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11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199">
        <f>IFERROR(SUM(X200:X203),"0")</f>
        <v>0</v>
      </c>
      <c r="Y204" s="199">
        <f>IFERROR(SUM(Y200:Y203),"0")</f>
        <v>0</v>
      </c>
      <c r="Z204" s="199">
        <f>IFERROR(IF(Z200="",0,Z200),"0")+IFERROR(IF(Z201="",0,Z201),"0")+IFERROR(IF(Z202="",0,Z202),"0")+IFERROR(IF(Z203="",0,Z203),"0")</f>
        <v>0</v>
      </c>
      <c r="AA204" s="200"/>
      <c r="AB204" s="200"/>
      <c r="AC204" s="200"/>
    </row>
    <row r="205" spans="1:68" hidden="1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11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199">
        <f>IFERROR(SUMPRODUCT(X200:X203*H200:H203),"0")</f>
        <v>0</v>
      </c>
      <c r="Y205" s="199">
        <f>IFERROR(SUMPRODUCT(Y200:Y203*H200:H203),"0")</f>
        <v>0</v>
      </c>
      <c r="Z205" s="37"/>
      <c r="AA205" s="200"/>
      <c r="AB205" s="200"/>
      <c r="AC205" s="200"/>
    </row>
    <row r="206" spans="1:68" ht="16.5" hidden="1" customHeight="1" x14ac:dyDescent="0.25">
      <c r="A206" s="203" t="s">
        <v>293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192"/>
      <c r="AB206" s="192"/>
      <c r="AC206" s="192"/>
    </row>
    <row r="207" spans="1:68" ht="14.25" hidden="1" customHeight="1" x14ac:dyDescent="0.25">
      <c r="A207" s="259" t="s">
        <v>64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193"/>
      <c r="AB207" s="193"/>
      <c r="AC207" s="193"/>
    </row>
    <row r="208" spans="1:68" ht="16.5" hidden="1" customHeight="1" x14ac:dyDescent="0.25">
      <c r="A208" s="54" t="s">
        <v>294</v>
      </c>
      <c r="B208" s="54" t="s">
        <v>295</v>
      </c>
      <c r="C208" s="31">
        <v>4301071063</v>
      </c>
      <c r="D208" s="208">
        <v>4607111039019</v>
      </c>
      <c r="E208" s="209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0" t="s">
        <v>296</v>
      </c>
      <c r="Q208" s="213"/>
      <c r="R208" s="213"/>
      <c r="S208" s="213"/>
      <c r="T208" s="214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297</v>
      </c>
      <c r="B209" s="54" t="s">
        <v>298</v>
      </c>
      <c r="C209" s="31">
        <v>4301071000</v>
      </c>
      <c r="D209" s="208">
        <v>4607111038708</v>
      </c>
      <c r="E209" s="209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3"/>
      <c r="R209" s="213"/>
      <c r="S209" s="213"/>
      <c r="T209" s="214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0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11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hidden="1" x14ac:dyDescent="0.2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11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hidden="1" customHeight="1" x14ac:dyDescent="0.2">
      <c r="A212" s="266" t="s">
        <v>299</v>
      </c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48"/>
      <c r="AB212" s="48"/>
      <c r="AC212" s="48"/>
    </row>
    <row r="213" spans="1:68" ht="16.5" hidden="1" customHeight="1" x14ac:dyDescent="0.25">
      <c r="A213" s="203" t="s">
        <v>300</v>
      </c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192"/>
      <c r="AB213" s="192"/>
      <c r="AC213" s="192"/>
    </row>
    <row r="214" spans="1:68" ht="14.25" hidden="1" customHeight="1" x14ac:dyDescent="0.25">
      <c r="A214" s="259" t="s">
        <v>64</v>
      </c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193"/>
      <c r="AB214" s="193"/>
      <c r="AC214" s="193"/>
    </row>
    <row r="215" spans="1:68" ht="27" hidden="1" customHeight="1" x14ac:dyDescent="0.25">
      <c r="A215" s="54" t="s">
        <v>301</v>
      </c>
      <c r="B215" s="54" t="s">
        <v>302</v>
      </c>
      <c r="C215" s="31">
        <v>4301071036</v>
      </c>
      <c r="D215" s="208">
        <v>4607111036162</v>
      </c>
      <c r="E215" s="209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36" t="s">
        <v>303</v>
      </c>
      <c r="Q215" s="213"/>
      <c r="R215" s="213"/>
      <c r="S215" s="213"/>
      <c r="T215" s="214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11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hidden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11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hidden="1" customHeight="1" x14ac:dyDescent="0.2">
      <c r="A218" s="266" t="s">
        <v>304</v>
      </c>
      <c r="B218" s="267"/>
      <c r="C218" s="267"/>
      <c r="D218" s="267"/>
      <c r="E218" s="267"/>
      <c r="F218" s="267"/>
      <c r="G218" s="267"/>
      <c r="H218" s="267"/>
      <c r="I218" s="267"/>
      <c r="J218" s="267"/>
      <c r="K218" s="267"/>
      <c r="L218" s="267"/>
      <c r="M218" s="267"/>
      <c r="N218" s="267"/>
      <c r="O218" s="267"/>
      <c r="P218" s="267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48"/>
      <c r="AB218" s="48"/>
      <c r="AC218" s="48"/>
    </row>
    <row r="219" spans="1:68" ht="16.5" hidden="1" customHeight="1" x14ac:dyDescent="0.25">
      <c r="A219" s="203" t="s">
        <v>305</v>
      </c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192"/>
      <c r="AB219" s="192"/>
      <c r="AC219" s="192"/>
    </row>
    <row r="220" spans="1:68" ht="14.25" hidden="1" customHeight="1" x14ac:dyDescent="0.25">
      <c r="A220" s="259" t="s">
        <v>64</v>
      </c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193"/>
      <c r="AB220" s="193"/>
      <c r="AC220" s="193"/>
    </row>
    <row r="221" spans="1:68" ht="27" hidden="1" customHeight="1" x14ac:dyDescent="0.25">
      <c r="A221" s="54" t="s">
        <v>306</v>
      </c>
      <c r="B221" s="54" t="s">
        <v>307</v>
      </c>
      <c r="C221" s="31">
        <v>4301071029</v>
      </c>
      <c r="D221" s="208">
        <v>4607111035899</v>
      </c>
      <c r="E221" s="209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3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3"/>
      <c r="R221" s="213"/>
      <c r="S221" s="213"/>
      <c r="T221" s="214"/>
      <c r="U221" s="34"/>
      <c r="V221" s="34"/>
      <c r="W221" s="35" t="s">
        <v>70</v>
      </c>
      <c r="X221" s="197">
        <v>0</v>
      </c>
      <c r="Y221" s="198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308</v>
      </c>
      <c r="B222" s="54" t="s">
        <v>309</v>
      </c>
      <c r="C222" s="31">
        <v>4301070991</v>
      </c>
      <c r="D222" s="208">
        <v>4607111038180</v>
      </c>
      <c r="E222" s="209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3"/>
      <c r="R222" s="213"/>
      <c r="S222" s="213"/>
      <c r="T222" s="214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0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11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199">
        <f>IFERROR(SUM(X221:X222),"0")</f>
        <v>0</v>
      </c>
      <c r="Y223" s="199">
        <f>IFERROR(SUM(Y221:Y222),"0")</f>
        <v>0</v>
      </c>
      <c r="Z223" s="199">
        <f>IFERROR(IF(Z221="",0,Z221),"0")+IFERROR(IF(Z222="",0,Z222),"0")</f>
        <v>0</v>
      </c>
      <c r="AA223" s="200"/>
      <c r="AB223" s="200"/>
      <c r="AC223" s="200"/>
    </row>
    <row r="224" spans="1:68" hidden="1" x14ac:dyDescent="0.2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11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199">
        <f>IFERROR(SUMPRODUCT(X221:X222*H221:H222),"0")</f>
        <v>0</v>
      </c>
      <c r="Y224" s="199">
        <f>IFERROR(SUMPRODUCT(Y221:Y222*H221:H222),"0")</f>
        <v>0</v>
      </c>
      <c r="Z224" s="37"/>
      <c r="AA224" s="200"/>
      <c r="AB224" s="200"/>
      <c r="AC224" s="200"/>
    </row>
    <row r="225" spans="1:68" ht="27.75" hidden="1" customHeight="1" x14ac:dyDescent="0.2">
      <c r="A225" s="266" t="s">
        <v>229</v>
      </c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67"/>
      <c r="P225" s="267"/>
      <c r="Q225" s="267"/>
      <c r="R225" s="267"/>
      <c r="S225" s="267"/>
      <c r="T225" s="267"/>
      <c r="U225" s="267"/>
      <c r="V225" s="267"/>
      <c r="W225" s="267"/>
      <c r="X225" s="267"/>
      <c r="Y225" s="267"/>
      <c r="Z225" s="267"/>
      <c r="AA225" s="48"/>
      <c r="AB225" s="48"/>
      <c r="AC225" s="48"/>
    </row>
    <row r="226" spans="1:68" ht="16.5" hidden="1" customHeight="1" x14ac:dyDescent="0.25">
      <c r="A226" s="203" t="s">
        <v>229</v>
      </c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192"/>
      <c r="AB226" s="192"/>
      <c r="AC226" s="192"/>
    </row>
    <row r="227" spans="1:68" ht="14.25" hidden="1" customHeight="1" x14ac:dyDescent="0.25">
      <c r="A227" s="259" t="s">
        <v>64</v>
      </c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193"/>
      <c r="AB227" s="193"/>
      <c r="AC227" s="193"/>
    </row>
    <row r="228" spans="1:68" ht="27" hidden="1" customHeight="1" x14ac:dyDescent="0.25">
      <c r="A228" s="54" t="s">
        <v>310</v>
      </c>
      <c r="B228" s="54" t="s">
        <v>311</v>
      </c>
      <c r="C228" s="31">
        <v>4301071014</v>
      </c>
      <c r="D228" s="208">
        <v>4640242181264</v>
      </c>
      <c r="E228" s="209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9" t="s">
        <v>312</v>
      </c>
      <c r="Q228" s="213"/>
      <c r="R228" s="213"/>
      <c r="S228" s="213"/>
      <c r="T228" s="214"/>
      <c r="U228" s="34"/>
      <c r="V228" s="34"/>
      <c r="W228" s="35" t="s">
        <v>70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313</v>
      </c>
      <c r="B229" s="54" t="s">
        <v>314</v>
      </c>
      <c r="C229" s="31">
        <v>4301071021</v>
      </c>
      <c r="D229" s="208">
        <v>4640242181325</v>
      </c>
      <c r="E229" s="209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34" t="s">
        <v>315</v>
      </c>
      <c r="Q229" s="213"/>
      <c r="R229" s="213"/>
      <c r="S229" s="213"/>
      <c r="T229" s="214"/>
      <c r="U229" s="34"/>
      <c r="V229" s="34"/>
      <c r="W229" s="35" t="s">
        <v>70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316</v>
      </c>
      <c r="B230" s="54" t="s">
        <v>317</v>
      </c>
      <c r="C230" s="31">
        <v>4301070993</v>
      </c>
      <c r="D230" s="208">
        <v>4640242180670</v>
      </c>
      <c r="E230" s="209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13"/>
      <c r="R230" s="213"/>
      <c r="S230" s="213"/>
      <c r="T230" s="214"/>
      <c r="U230" s="34"/>
      <c r="V230" s="34"/>
      <c r="W230" s="35" t="s">
        <v>70</v>
      </c>
      <c r="X230" s="197">
        <v>0</v>
      </c>
      <c r="Y230" s="198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0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11"/>
      <c r="P231" s="205" t="s">
        <v>72</v>
      </c>
      <c r="Q231" s="206"/>
      <c r="R231" s="206"/>
      <c r="S231" s="206"/>
      <c r="T231" s="206"/>
      <c r="U231" s="206"/>
      <c r="V231" s="207"/>
      <c r="W231" s="37" t="s">
        <v>70</v>
      </c>
      <c r="X231" s="199">
        <f>IFERROR(SUM(X228:X230),"0")</f>
        <v>0</v>
      </c>
      <c r="Y231" s="199">
        <f>IFERROR(SUM(Y228:Y230),"0")</f>
        <v>0</v>
      </c>
      <c r="Z231" s="199">
        <f>IFERROR(IF(Z228="",0,Z228),"0")+IFERROR(IF(Z229="",0,Z229),"0")+IFERROR(IF(Z230="",0,Z230),"0")</f>
        <v>0</v>
      </c>
      <c r="AA231" s="200"/>
      <c r="AB231" s="200"/>
      <c r="AC231" s="200"/>
    </row>
    <row r="232" spans="1:68" hidden="1" x14ac:dyDescent="0.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11"/>
      <c r="P232" s="205" t="s">
        <v>72</v>
      </c>
      <c r="Q232" s="206"/>
      <c r="R232" s="206"/>
      <c r="S232" s="206"/>
      <c r="T232" s="206"/>
      <c r="U232" s="206"/>
      <c r="V232" s="207"/>
      <c r="W232" s="37" t="s">
        <v>73</v>
      </c>
      <c r="X232" s="199">
        <f>IFERROR(SUMPRODUCT(X228:X230*H228:H230),"0")</f>
        <v>0</v>
      </c>
      <c r="Y232" s="199">
        <f>IFERROR(SUMPRODUCT(Y228:Y230*H228:H230),"0")</f>
        <v>0</v>
      </c>
      <c r="Z232" s="37"/>
      <c r="AA232" s="200"/>
      <c r="AB232" s="200"/>
      <c r="AC232" s="200"/>
    </row>
    <row r="233" spans="1:68" ht="14.25" hidden="1" customHeight="1" x14ac:dyDescent="0.25">
      <c r="A233" s="259" t="s">
        <v>148</v>
      </c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193"/>
      <c r="AB233" s="193"/>
      <c r="AC233" s="193"/>
    </row>
    <row r="234" spans="1:68" ht="27" customHeight="1" x14ac:dyDescent="0.25">
      <c r="A234" s="54" t="s">
        <v>319</v>
      </c>
      <c r="B234" s="54" t="s">
        <v>320</v>
      </c>
      <c r="C234" s="31">
        <v>4301131019</v>
      </c>
      <c r="D234" s="208">
        <v>4640242180427</v>
      </c>
      <c r="E234" s="209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405" t="s">
        <v>321</v>
      </c>
      <c r="Q234" s="213"/>
      <c r="R234" s="213"/>
      <c r="S234" s="213"/>
      <c r="T234" s="214"/>
      <c r="U234" s="34"/>
      <c r="V234" s="34"/>
      <c r="W234" s="35" t="s">
        <v>70</v>
      </c>
      <c r="X234" s="197">
        <v>36</v>
      </c>
      <c r="Y234" s="198">
        <f>IFERROR(IF(X234="","",X234),"")</f>
        <v>36</v>
      </c>
      <c r="Z234" s="36">
        <f>IFERROR(IF(X234="","",X234*0.00502),"")</f>
        <v>0.18071999999999999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68.94</v>
      </c>
      <c r="BN234" s="67">
        <f>IFERROR(Y234*I234,"0")</f>
        <v>68.94</v>
      </c>
      <c r="BO234" s="67">
        <f>IFERROR(X234/J234,"0")</f>
        <v>0.15384615384615385</v>
      </c>
      <c r="BP234" s="67">
        <f>IFERROR(Y234/J234,"0")</f>
        <v>0.15384615384615385</v>
      </c>
    </row>
    <row r="235" spans="1:68" x14ac:dyDescent="0.2">
      <c r="A235" s="210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11"/>
      <c r="P235" s="205" t="s">
        <v>72</v>
      </c>
      <c r="Q235" s="206"/>
      <c r="R235" s="206"/>
      <c r="S235" s="206"/>
      <c r="T235" s="206"/>
      <c r="U235" s="206"/>
      <c r="V235" s="207"/>
      <c r="W235" s="37" t="s">
        <v>70</v>
      </c>
      <c r="X235" s="199">
        <f>IFERROR(SUM(X234:X234),"0")</f>
        <v>36</v>
      </c>
      <c r="Y235" s="199">
        <f>IFERROR(SUM(Y234:Y234),"0")</f>
        <v>36</v>
      </c>
      <c r="Z235" s="199">
        <f>IFERROR(IF(Z234="",0,Z234),"0")</f>
        <v>0.18071999999999999</v>
      </c>
      <c r="AA235" s="200"/>
      <c r="AB235" s="200"/>
      <c r="AC235" s="200"/>
    </row>
    <row r="236" spans="1:68" x14ac:dyDescent="0.2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11"/>
      <c r="P236" s="205" t="s">
        <v>72</v>
      </c>
      <c r="Q236" s="206"/>
      <c r="R236" s="206"/>
      <c r="S236" s="206"/>
      <c r="T236" s="206"/>
      <c r="U236" s="206"/>
      <c r="V236" s="207"/>
      <c r="W236" s="37" t="s">
        <v>73</v>
      </c>
      <c r="X236" s="199">
        <f>IFERROR(SUMPRODUCT(X234:X234*H234:H234),"0")</f>
        <v>64.8</v>
      </c>
      <c r="Y236" s="199">
        <f>IFERROR(SUMPRODUCT(Y234:Y234*H234:H234),"0")</f>
        <v>64.8</v>
      </c>
      <c r="Z236" s="37"/>
      <c r="AA236" s="200"/>
      <c r="AB236" s="200"/>
      <c r="AC236" s="200"/>
    </row>
    <row r="237" spans="1:68" ht="14.25" hidden="1" customHeight="1" x14ac:dyDescent="0.25">
      <c r="A237" s="259" t="s">
        <v>76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8">
        <v>4640242180397</v>
      </c>
      <c r="E238" s="209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33" t="s">
        <v>324</v>
      </c>
      <c r="Q238" s="213"/>
      <c r="R238" s="213"/>
      <c r="S238" s="213"/>
      <c r="T238" s="214"/>
      <c r="U238" s="34"/>
      <c r="V238" s="34"/>
      <c r="W238" s="35" t="s">
        <v>70</v>
      </c>
      <c r="X238" s="197">
        <v>60</v>
      </c>
      <c r="Y238" s="198">
        <f>IFERROR(IF(X238="","",X238),"")</f>
        <v>60</v>
      </c>
      <c r="Z238" s="36">
        <f>IFERROR(IF(X238="","",X238*0.0155),"")</f>
        <v>0.92999999999999994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375.59999999999997</v>
      </c>
      <c r="BN238" s="67">
        <f>IFERROR(Y238*I238,"0")</f>
        <v>375.59999999999997</v>
      </c>
      <c r="BO238" s="67">
        <f>IFERROR(X238/J238,"0")</f>
        <v>0.7142857142857143</v>
      </c>
      <c r="BP238" s="67">
        <f>IFERROR(Y238/J238,"0")</f>
        <v>0.7142857142857143</v>
      </c>
    </row>
    <row r="239" spans="1:68" ht="27" hidden="1" customHeight="1" x14ac:dyDescent="0.25">
      <c r="A239" s="54" t="s">
        <v>325</v>
      </c>
      <c r="B239" s="54" t="s">
        <v>326</v>
      </c>
      <c r="C239" s="31">
        <v>4301132104</v>
      </c>
      <c r="D239" s="208">
        <v>4640242181219</v>
      </c>
      <c r="E239" s="209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292" t="s">
        <v>327</v>
      </c>
      <c r="Q239" s="213"/>
      <c r="R239" s="213"/>
      <c r="S239" s="213"/>
      <c r="T239" s="214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0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11"/>
      <c r="P240" s="205" t="s">
        <v>72</v>
      </c>
      <c r="Q240" s="206"/>
      <c r="R240" s="206"/>
      <c r="S240" s="206"/>
      <c r="T240" s="206"/>
      <c r="U240" s="206"/>
      <c r="V240" s="207"/>
      <c r="W240" s="37" t="s">
        <v>70</v>
      </c>
      <c r="X240" s="199">
        <f>IFERROR(SUM(X238:X239),"0")</f>
        <v>60</v>
      </c>
      <c r="Y240" s="199">
        <f>IFERROR(SUM(Y238:Y239),"0")</f>
        <v>60</v>
      </c>
      <c r="Z240" s="199">
        <f>IFERROR(IF(Z238="",0,Z238),"0")+IFERROR(IF(Z239="",0,Z239),"0")</f>
        <v>0.92999999999999994</v>
      </c>
      <c r="AA240" s="200"/>
      <c r="AB240" s="200"/>
      <c r="AC240" s="200"/>
    </row>
    <row r="241" spans="1:68" x14ac:dyDescent="0.2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11"/>
      <c r="P241" s="205" t="s">
        <v>72</v>
      </c>
      <c r="Q241" s="206"/>
      <c r="R241" s="206"/>
      <c r="S241" s="206"/>
      <c r="T241" s="206"/>
      <c r="U241" s="206"/>
      <c r="V241" s="207"/>
      <c r="W241" s="37" t="s">
        <v>73</v>
      </c>
      <c r="X241" s="199">
        <f>IFERROR(SUMPRODUCT(X238:X239*H238:H239),"0")</f>
        <v>360</v>
      </c>
      <c r="Y241" s="199">
        <f>IFERROR(SUMPRODUCT(Y238:Y239*H238:H239),"0")</f>
        <v>360</v>
      </c>
      <c r="Z241" s="37"/>
      <c r="AA241" s="200"/>
      <c r="AB241" s="200"/>
      <c r="AC241" s="200"/>
    </row>
    <row r="242" spans="1:68" ht="14.25" hidden="1" customHeight="1" x14ac:dyDescent="0.25">
      <c r="A242" s="259" t="s">
        <v>167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193"/>
      <c r="AB242" s="193"/>
      <c r="AC242" s="193"/>
    </row>
    <row r="243" spans="1:68" ht="27" customHeight="1" x14ac:dyDescent="0.25">
      <c r="A243" s="54" t="s">
        <v>328</v>
      </c>
      <c r="B243" s="54" t="s">
        <v>329</v>
      </c>
      <c r="C243" s="31">
        <v>4301136028</v>
      </c>
      <c r="D243" s="208">
        <v>4640242180304</v>
      </c>
      <c r="E243" s="209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9" t="s">
        <v>330</v>
      </c>
      <c r="Q243" s="213"/>
      <c r="R243" s="213"/>
      <c r="S243" s="213"/>
      <c r="T243" s="214"/>
      <c r="U243" s="34"/>
      <c r="V243" s="34"/>
      <c r="W243" s="35" t="s">
        <v>70</v>
      </c>
      <c r="X243" s="197">
        <v>42</v>
      </c>
      <c r="Y243" s="198">
        <f>IFERROR(IF(X243="","",X243),"")</f>
        <v>42</v>
      </c>
      <c r="Z243" s="36">
        <f>IFERROR(IF(X243="","",X243*0.00936),"")</f>
        <v>0.39312000000000002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121.40520000000001</v>
      </c>
      <c r="BN243" s="67">
        <f>IFERROR(Y243*I243,"0")</f>
        <v>121.40520000000001</v>
      </c>
      <c r="BO243" s="67">
        <f>IFERROR(X243/J243,"0")</f>
        <v>0.33333333333333331</v>
      </c>
      <c r="BP243" s="67">
        <f>IFERROR(Y243/J243,"0")</f>
        <v>0.33333333333333331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8">
        <v>4640242180236</v>
      </c>
      <c r="E244" s="209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22" t="s">
        <v>333</v>
      </c>
      <c r="Q244" s="213"/>
      <c r="R244" s="213"/>
      <c r="S244" s="213"/>
      <c r="T244" s="214"/>
      <c r="U244" s="34"/>
      <c r="V244" s="34"/>
      <c r="W244" s="35" t="s">
        <v>70</v>
      </c>
      <c r="X244" s="197">
        <v>60</v>
      </c>
      <c r="Y244" s="198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314.10000000000002</v>
      </c>
      <c r="BN244" s="67">
        <f>IFERROR(Y244*I244,"0")</f>
        <v>314.10000000000002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hidden="1" customHeight="1" x14ac:dyDescent="0.25">
      <c r="A245" s="54" t="s">
        <v>334</v>
      </c>
      <c r="B245" s="54" t="s">
        <v>335</v>
      </c>
      <c r="C245" s="31">
        <v>4301136029</v>
      </c>
      <c r="D245" s="208">
        <v>4640242180410</v>
      </c>
      <c r="E245" s="209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13"/>
      <c r="R245" s="213"/>
      <c r="S245" s="213"/>
      <c r="T245" s="214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11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199">
        <f>IFERROR(SUM(X243:X245),"0")</f>
        <v>102</v>
      </c>
      <c r="Y246" s="199">
        <f>IFERROR(SUM(Y243:Y245),"0")</f>
        <v>102</v>
      </c>
      <c r="Z246" s="199">
        <f>IFERROR(IF(Z243="",0,Z243),"0")+IFERROR(IF(Z244="",0,Z244),"0")+IFERROR(IF(Z245="",0,Z245),"0")</f>
        <v>1.3231199999999999</v>
      </c>
      <c r="AA246" s="200"/>
      <c r="AB246" s="200"/>
      <c r="AC246" s="200"/>
    </row>
    <row r="247" spans="1:68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11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199">
        <f>IFERROR(SUMPRODUCT(X243:X245*H243:H245),"0")</f>
        <v>413.4</v>
      </c>
      <c r="Y247" s="199">
        <f>IFERROR(SUMPRODUCT(Y243:Y245*H243:H245),"0")</f>
        <v>413.4</v>
      </c>
      <c r="Z247" s="37"/>
      <c r="AA247" s="200"/>
      <c r="AB247" s="200"/>
      <c r="AC247" s="200"/>
    </row>
    <row r="248" spans="1:68" ht="14.25" hidden="1" customHeight="1" x14ac:dyDescent="0.25">
      <c r="A248" s="259" t="s">
        <v>144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193"/>
      <c r="AB248" s="193"/>
      <c r="AC248" s="193"/>
    </row>
    <row r="249" spans="1:68" ht="27" hidden="1" customHeight="1" x14ac:dyDescent="0.25">
      <c r="A249" s="54" t="s">
        <v>336</v>
      </c>
      <c r="B249" s="54" t="s">
        <v>337</v>
      </c>
      <c r="C249" s="31">
        <v>4301135193</v>
      </c>
      <c r="D249" s="208">
        <v>4640242180403</v>
      </c>
      <c r="E249" s="209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6" t="s">
        <v>338</v>
      </c>
      <c r="Q249" s="213"/>
      <c r="R249" s="213"/>
      <c r="S249" s="213"/>
      <c r="T249" s="214"/>
      <c r="U249" s="34"/>
      <c r="V249" s="34"/>
      <c r="W249" s="35" t="s">
        <v>70</v>
      </c>
      <c r="X249" s="197">
        <v>0</v>
      </c>
      <c r="Y249" s="198">
        <f t="shared" ref="Y249:Y268" si="24"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0</v>
      </c>
      <c r="BN249" s="67">
        <f t="shared" ref="BN249:BN268" si="26">IFERROR(Y249*I249,"0")</f>
        <v>0</v>
      </c>
      <c r="BO249" s="67">
        <f t="shared" ref="BO249:BO268" si="27">IFERROR(X249/J249,"0")</f>
        <v>0</v>
      </c>
      <c r="BP249" s="67">
        <f t="shared" ref="BP249:BP268" si="28">IFERROR(Y249/J249,"0")</f>
        <v>0</v>
      </c>
    </row>
    <row r="250" spans="1:68" ht="27" hidden="1" customHeight="1" x14ac:dyDescent="0.25">
      <c r="A250" s="54" t="s">
        <v>339</v>
      </c>
      <c r="B250" s="54" t="s">
        <v>340</v>
      </c>
      <c r="C250" s="31">
        <v>4301135394</v>
      </c>
      <c r="D250" s="208">
        <v>4640242181561</v>
      </c>
      <c r="E250" s="209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99" t="s">
        <v>341</v>
      </c>
      <c r="Q250" s="213"/>
      <c r="R250" s="213"/>
      <c r="S250" s="213"/>
      <c r="T250" s="214"/>
      <c r="U250" s="34"/>
      <c r="V250" s="34"/>
      <c r="W250" s="35" t="s">
        <v>70</v>
      </c>
      <c r="X250" s="197">
        <v>0</v>
      </c>
      <c r="Y250" s="198">
        <f t="shared" si="24"/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37.5" hidden="1" customHeight="1" x14ac:dyDescent="0.25">
      <c r="A251" s="54" t="s">
        <v>342</v>
      </c>
      <c r="B251" s="54" t="s">
        <v>343</v>
      </c>
      <c r="C251" s="31">
        <v>4301135187</v>
      </c>
      <c r="D251" s="208">
        <v>4640242180328</v>
      </c>
      <c r="E251" s="209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5" t="s">
        <v>344</v>
      </c>
      <c r="Q251" s="213"/>
      <c r="R251" s="213"/>
      <c r="S251" s="213"/>
      <c r="T251" s="214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345</v>
      </c>
      <c r="B252" s="54" t="s">
        <v>346</v>
      </c>
      <c r="C252" s="31">
        <v>4301135374</v>
      </c>
      <c r="D252" s="208">
        <v>4640242181424</v>
      </c>
      <c r="E252" s="209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20" t="s">
        <v>347</v>
      </c>
      <c r="Q252" s="213"/>
      <c r="R252" s="213"/>
      <c r="S252" s="213"/>
      <c r="T252" s="214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4301135320</v>
      </c>
      <c r="D253" s="208">
        <v>4640242181592</v>
      </c>
      <c r="E253" s="209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2" t="s">
        <v>350</v>
      </c>
      <c r="Q253" s="213"/>
      <c r="R253" s="213"/>
      <c r="S253" s="213"/>
      <c r="T253" s="214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351</v>
      </c>
      <c r="B254" s="54" t="s">
        <v>352</v>
      </c>
      <c r="C254" s="31">
        <v>4301135405</v>
      </c>
      <c r="D254" s="208">
        <v>4640242181523</v>
      </c>
      <c r="E254" s="209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4" t="s">
        <v>353</v>
      </c>
      <c r="Q254" s="213"/>
      <c r="R254" s="213"/>
      <c r="S254" s="213"/>
      <c r="T254" s="214"/>
      <c r="U254" s="34"/>
      <c r="V254" s="34"/>
      <c r="W254" s="35" t="s">
        <v>70</v>
      </c>
      <c r="X254" s="197">
        <v>98</v>
      </c>
      <c r="Y254" s="198">
        <f t="shared" si="24"/>
        <v>98</v>
      </c>
      <c r="Z254" s="36">
        <f t="shared" si="29"/>
        <v>0.91727999999999998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312.81600000000003</v>
      </c>
      <c r="BN254" s="67">
        <f t="shared" si="26"/>
        <v>312.81600000000003</v>
      </c>
      <c r="BO254" s="67">
        <f t="shared" si="27"/>
        <v>0.77777777777777779</v>
      </c>
      <c r="BP254" s="67">
        <f t="shared" si="28"/>
        <v>0.77777777777777779</v>
      </c>
    </row>
    <row r="255" spans="1:68" ht="27" hidden="1" customHeight="1" x14ac:dyDescent="0.25">
      <c r="A255" s="54" t="s">
        <v>354</v>
      </c>
      <c r="B255" s="54" t="s">
        <v>355</v>
      </c>
      <c r="C255" s="31">
        <v>4301135404</v>
      </c>
      <c r="D255" s="208">
        <v>4640242181516</v>
      </c>
      <c r="E255" s="209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7" t="s">
        <v>356</v>
      </c>
      <c r="Q255" s="213"/>
      <c r="R255" s="213"/>
      <c r="S255" s="213"/>
      <c r="T255" s="214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hidden="1" customHeight="1" x14ac:dyDescent="0.25">
      <c r="A256" s="54" t="s">
        <v>357</v>
      </c>
      <c r="B256" s="54" t="s">
        <v>358</v>
      </c>
      <c r="C256" s="31">
        <v>4301135402</v>
      </c>
      <c r="D256" s="208">
        <v>4640242181493</v>
      </c>
      <c r="E256" s="209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274" t="s">
        <v>359</v>
      </c>
      <c r="Q256" s="213"/>
      <c r="R256" s="213"/>
      <c r="S256" s="213"/>
      <c r="T256" s="214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360</v>
      </c>
      <c r="B257" s="54" t="s">
        <v>361</v>
      </c>
      <c r="C257" s="31">
        <v>4301135375</v>
      </c>
      <c r="D257" s="208">
        <v>4640242181486</v>
      </c>
      <c r="E257" s="209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13"/>
      <c r="R257" s="213"/>
      <c r="S257" s="213"/>
      <c r="T257" s="214"/>
      <c r="U257" s="34"/>
      <c r="V257" s="34"/>
      <c r="W257" s="35" t="s">
        <v>70</v>
      </c>
      <c r="X257" s="197">
        <v>112</v>
      </c>
      <c r="Y257" s="198">
        <f t="shared" si="24"/>
        <v>112</v>
      </c>
      <c r="Z257" s="36">
        <f t="shared" si="29"/>
        <v>1.0483199999999999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435.904</v>
      </c>
      <c r="BN257" s="67">
        <f t="shared" si="26"/>
        <v>435.904</v>
      </c>
      <c r="BO257" s="67">
        <f t="shared" si="27"/>
        <v>0.88888888888888884</v>
      </c>
      <c r="BP257" s="67">
        <f t="shared" si="28"/>
        <v>0.88888888888888884</v>
      </c>
    </row>
    <row r="258" spans="1:68" ht="27" hidden="1" customHeight="1" x14ac:dyDescent="0.25">
      <c r="A258" s="54" t="s">
        <v>363</v>
      </c>
      <c r="B258" s="54" t="s">
        <v>364</v>
      </c>
      <c r="C258" s="31">
        <v>4301135403</v>
      </c>
      <c r="D258" s="208">
        <v>4640242181509</v>
      </c>
      <c r="E258" s="209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00" t="s">
        <v>365</v>
      </c>
      <c r="Q258" s="213"/>
      <c r="R258" s="213"/>
      <c r="S258" s="213"/>
      <c r="T258" s="214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366</v>
      </c>
      <c r="B259" s="54" t="s">
        <v>367</v>
      </c>
      <c r="C259" s="31">
        <v>4301135304</v>
      </c>
      <c r="D259" s="208">
        <v>4640242181240</v>
      </c>
      <c r="E259" s="209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5" t="s">
        <v>368</v>
      </c>
      <c r="Q259" s="213"/>
      <c r="R259" s="213"/>
      <c r="S259" s="213"/>
      <c r="T259" s="214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4301135310</v>
      </c>
      <c r="D260" s="208">
        <v>4640242181318</v>
      </c>
      <c r="E260" s="209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1" t="s">
        <v>371</v>
      </c>
      <c r="Q260" s="213"/>
      <c r="R260" s="213"/>
      <c r="S260" s="213"/>
      <c r="T260" s="214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372</v>
      </c>
      <c r="B261" s="54" t="s">
        <v>373</v>
      </c>
      <c r="C261" s="31">
        <v>4301135306</v>
      </c>
      <c r="D261" s="208">
        <v>4640242181578</v>
      </c>
      <c r="E261" s="209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8" t="s">
        <v>374</v>
      </c>
      <c r="Q261" s="213"/>
      <c r="R261" s="213"/>
      <c r="S261" s="213"/>
      <c r="T261" s="214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375</v>
      </c>
      <c r="B262" s="54" t="s">
        <v>376</v>
      </c>
      <c r="C262" s="31">
        <v>4301135305</v>
      </c>
      <c r="D262" s="208">
        <v>4640242181394</v>
      </c>
      <c r="E262" s="209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76" t="s">
        <v>377</v>
      </c>
      <c r="Q262" s="213"/>
      <c r="R262" s="213"/>
      <c r="S262" s="213"/>
      <c r="T262" s="214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378</v>
      </c>
      <c r="B263" s="54" t="s">
        <v>379</v>
      </c>
      <c r="C263" s="31">
        <v>4301135309</v>
      </c>
      <c r="D263" s="208">
        <v>4640242181332</v>
      </c>
      <c r="E263" s="209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88" t="s">
        <v>380</v>
      </c>
      <c r="Q263" s="213"/>
      <c r="R263" s="213"/>
      <c r="S263" s="213"/>
      <c r="T263" s="214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4301135308</v>
      </c>
      <c r="D264" s="208">
        <v>4640242181349</v>
      </c>
      <c r="E264" s="209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273" t="s">
        <v>383</v>
      </c>
      <c r="Q264" s="213"/>
      <c r="R264" s="213"/>
      <c r="S264" s="213"/>
      <c r="T264" s="214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4301135307</v>
      </c>
      <c r="D265" s="208">
        <v>4640242181370</v>
      </c>
      <c r="E265" s="209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46" t="s">
        <v>386</v>
      </c>
      <c r="Q265" s="213"/>
      <c r="R265" s="213"/>
      <c r="S265" s="213"/>
      <c r="T265" s="214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4301135318</v>
      </c>
      <c r="D266" s="208">
        <v>4607111037480</v>
      </c>
      <c r="E266" s="209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3" t="s">
        <v>389</v>
      </c>
      <c r="Q266" s="213"/>
      <c r="R266" s="213"/>
      <c r="S266" s="213"/>
      <c r="T266" s="214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4301135319</v>
      </c>
      <c r="D267" s="208">
        <v>4607111037473</v>
      </c>
      <c r="E267" s="209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22" t="s">
        <v>392</v>
      </c>
      <c r="Q267" s="213"/>
      <c r="R267" s="213"/>
      <c r="S267" s="213"/>
      <c r="T267" s="214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393</v>
      </c>
      <c r="B268" s="54" t="s">
        <v>394</v>
      </c>
      <c r="C268" s="31">
        <v>4301135198</v>
      </c>
      <c r="D268" s="208">
        <v>4640242180663</v>
      </c>
      <c r="E268" s="209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13"/>
      <c r="R268" s="213"/>
      <c r="S268" s="213"/>
      <c r="T268" s="214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0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11"/>
      <c r="P269" s="205" t="s">
        <v>72</v>
      </c>
      <c r="Q269" s="206"/>
      <c r="R269" s="206"/>
      <c r="S269" s="206"/>
      <c r="T269" s="206"/>
      <c r="U269" s="206"/>
      <c r="V269" s="207"/>
      <c r="W269" s="37" t="s">
        <v>70</v>
      </c>
      <c r="X269" s="199">
        <f>IFERROR(SUM(X249:X268),"0")</f>
        <v>210</v>
      </c>
      <c r="Y269" s="199">
        <f>IFERROR(SUM(Y249:Y268),"0")</f>
        <v>210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1.9655999999999998</v>
      </c>
      <c r="AA269" s="200"/>
      <c r="AB269" s="200"/>
      <c r="AC269" s="200"/>
    </row>
    <row r="270" spans="1:68" x14ac:dyDescent="0.2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11"/>
      <c r="P270" s="205" t="s">
        <v>72</v>
      </c>
      <c r="Q270" s="206"/>
      <c r="R270" s="206"/>
      <c r="S270" s="206"/>
      <c r="T270" s="206"/>
      <c r="U270" s="206"/>
      <c r="V270" s="207"/>
      <c r="W270" s="37" t="s">
        <v>73</v>
      </c>
      <c r="X270" s="199">
        <f>IFERROR(SUMPRODUCT(X249:X268*H249:H268),"0")</f>
        <v>708.40000000000009</v>
      </c>
      <c r="Y270" s="199">
        <f>IFERROR(SUMPRODUCT(Y249:Y268*H249:H268),"0")</f>
        <v>708.40000000000009</v>
      </c>
      <c r="Z270" s="37"/>
      <c r="AA270" s="200"/>
      <c r="AB270" s="200"/>
      <c r="AC270" s="200"/>
    </row>
    <row r="271" spans="1:68" ht="15" customHeight="1" x14ac:dyDescent="0.2">
      <c r="A271" s="22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25"/>
      <c r="P271" s="256" t="s">
        <v>396</v>
      </c>
      <c r="Q271" s="257"/>
      <c r="R271" s="257"/>
      <c r="S271" s="257"/>
      <c r="T271" s="257"/>
      <c r="U271" s="257"/>
      <c r="V271" s="258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3931.6000000000004</v>
      </c>
      <c r="Y271" s="199">
        <f>IFERROR(Y24+Y33+Y40+Y49+Y66+Y72+Y77+Y83+Y93+Y100+Y113+Y119+Y125+Y132+Y137+Y143+Y148+Y154+Y162+Y167+Y175+Y179+Y187+Y197+Y205+Y211+Y217+Y224+Y232+Y236+Y241+Y247+Y270,"0")</f>
        <v>3931.6000000000004</v>
      </c>
      <c r="Z271" s="37"/>
      <c r="AA271" s="200"/>
      <c r="AB271" s="200"/>
      <c r="AC271" s="200"/>
    </row>
    <row r="272" spans="1:68" x14ac:dyDescent="0.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25"/>
      <c r="P272" s="256" t="s">
        <v>397</v>
      </c>
      <c r="Q272" s="257"/>
      <c r="R272" s="257"/>
      <c r="S272" s="257"/>
      <c r="T272" s="257"/>
      <c r="U272" s="257"/>
      <c r="V272" s="258"/>
      <c r="W272" s="37" t="s">
        <v>73</v>
      </c>
      <c r="X272" s="199">
        <f>IFERROR(SUM(BM22:BM268),"0")</f>
        <v>4398.6208000000006</v>
      </c>
      <c r="Y272" s="199">
        <f>IFERROR(SUM(BN22:BN268),"0")</f>
        <v>4398.6208000000006</v>
      </c>
      <c r="Z272" s="37"/>
      <c r="AA272" s="200"/>
      <c r="AB272" s="200"/>
      <c r="AC272" s="200"/>
    </row>
    <row r="273" spans="1:32" x14ac:dyDescent="0.2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25"/>
      <c r="P273" s="256" t="s">
        <v>398</v>
      </c>
      <c r="Q273" s="257"/>
      <c r="R273" s="257"/>
      <c r="S273" s="257"/>
      <c r="T273" s="257"/>
      <c r="U273" s="257"/>
      <c r="V273" s="258"/>
      <c r="W273" s="37" t="s">
        <v>399</v>
      </c>
      <c r="X273" s="38">
        <f>ROUNDUP(SUM(BO22:BO268),0)</f>
        <v>13</v>
      </c>
      <c r="Y273" s="38">
        <f>ROUNDUP(SUM(BP22:BP268),0)</f>
        <v>13</v>
      </c>
      <c r="Z273" s="37"/>
      <c r="AA273" s="200"/>
      <c r="AB273" s="200"/>
      <c r="AC273" s="200"/>
    </row>
    <row r="274" spans="1:32" x14ac:dyDescent="0.2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25"/>
      <c r="P274" s="256" t="s">
        <v>400</v>
      </c>
      <c r="Q274" s="257"/>
      <c r="R274" s="257"/>
      <c r="S274" s="257"/>
      <c r="T274" s="257"/>
      <c r="U274" s="257"/>
      <c r="V274" s="258"/>
      <c r="W274" s="37" t="s">
        <v>73</v>
      </c>
      <c r="X274" s="199">
        <f>GrossWeightTotal+PalletQtyTotal*25</f>
        <v>4723.6208000000006</v>
      </c>
      <c r="Y274" s="199">
        <f>GrossWeightTotalR+PalletQtyTotalR*25</f>
        <v>4723.6208000000006</v>
      </c>
      <c r="Z274" s="37"/>
      <c r="AA274" s="200"/>
      <c r="AB274" s="200"/>
      <c r="AC274" s="200"/>
    </row>
    <row r="275" spans="1:32" x14ac:dyDescent="0.2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25"/>
      <c r="P275" s="256" t="s">
        <v>401</v>
      </c>
      <c r="Q275" s="257"/>
      <c r="R275" s="257"/>
      <c r="S275" s="257"/>
      <c r="T275" s="257"/>
      <c r="U275" s="257"/>
      <c r="V275" s="258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1158</v>
      </c>
      <c r="Y275" s="199">
        <f>IFERROR(Y23+Y32+Y39+Y48+Y65+Y71+Y76+Y82+Y92+Y99+Y112+Y118+Y124+Y131+Y136+Y142+Y147+Y153+Y161+Y166+Y174+Y178+Y186+Y196+Y204+Y210+Y216+Y223+Y231+Y235+Y240+Y246+Y269,"0")</f>
        <v>1158</v>
      </c>
      <c r="Z275" s="37"/>
      <c r="AA275" s="200"/>
      <c r="AB275" s="200"/>
      <c r="AC275" s="200"/>
    </row>
    <row r="276" spans="1:32" ht="14.25" hidden="1" customHeight="1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25"/>
      <c r="P276" s="256" t="s">
        <v>402</v>
      </c>
      <c r="Q276" s="257"/>
      <c r="R276" s="257"/>
      <c r="S276" s="257"/>
      <c r="T276" s="257"/>
      <c r="U276" s="257"/>
      <c r="V276" s="258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16.060879999999997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01" t="s">
        <v>74</v>
      </c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260"/>
      <c r="T278" s="201" t="s">
        <v>228</v>
      </c>
      <c r="U278" s="260"/>
      <c r="V278" s="194" t="s">
        <v>250</v>
      </c>
      <c r="W278" s="201" t="s">
        <v>263</v>
      </c>
      <c r="X278" s="302"/>
      <c r="Y278" s="302"/>
      <c r="Z278" s="260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01" t="s">
        <v>63</v>
      </c>
      <c r="C279" s="201" t="s">
        <v>75</v>
      </c>
      <c r="D279" s="201" t="s">
        <v>87</v>
      </c>
      <c r="E279" s="201" t="s">
        <v>95</v>
      </c>
      <c r="F279" s="201" t="s">
        <v>108</v>
      </c>
      <c r="G279" s="201" t="s">
        <v>137</v>
      </c>
      <c r="H279" s="201" t="s">
        <v>143</v>
      </c>
      <c r="I279" s="201" t="s">
        <v>147</v>
      </c>
      <c r="J279" s="201" t="s">
        <v>153</v>
      </c>
      <c r="K279" s="201" t="s">
        <v>166</v>
      </c>
      <c r="L279" s="201" t="s">
        <v>174</v>
      </c>
      <c r="M279" s="201" t="s">
        <v>197</v>
      </c>
      <c r="N279" s="195"/>
      <c r="O279" s="201" t="s">
        <v>202</v>
      </c>
      <c r="P279" s="201" t="s">
        <v>207</v>
      </c>
      <c r="Q279" s="201" t="s">
        <v>214</v>
      </c>
      <c r="R279" s="201" t="s">
        <v>217</v>
      </c>
      <c r="S279" s="201" t="s">
        <v>225</v>
      </c>
      <c r="T279" s="201" t="s">
        <v>229</v>
      </c>
      <c r="U279" s="201" t="s">
        <v>233</v>
      </c>
      <c r="V279" s="201" t="s">
        <v>251</v>
      </c>
      <c r="W279" s="201" t="s">
        <v>264</v>
      </c>
      <c r="X279" s="201" t="s">
        <v>271</v>
      </c>
      <c r="Y279" s="201" t="s">
        <v>284</v>
      </c>
      <c r="Z279" s="201" t="s">
        <v>293</v>
      </c>
      <c r="AA279" s="201" t="s">
        <v>300</v>
      </c>
      <c r="AB279" s="201" t="s">
        <v>305</v>
      </c>
      <c r="AC279" s="201" t="s">
        <v>229</v>
      </c>
      <c r="AF279" s="195"/>
    </row>
    <row r="280" spans="1:32" ht="13.5" customHeight="1" thickBot="1" x14ac:dyDescent="0.25">
      <c r="A280" s="409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195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105</v>
      </c>
      <c r="D281" s="46">
        <f>IFERROR(X36*H36,"0")+IFERROR(X37*H37,"0")+IFERROR(X38*H38,"0")</f>
        <v>288</v>
      </c>
      <c r="E281" s="46">
        <f>IFERROR(X43*H43,"0")+IFERROR(X44*H44,"0")+IFERROR(X45*H45,"0")+IFERROR(X46*H46,"0")+IFERROR(X47*H47,"0")</f>
        <v>120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259.20000000000005</v>
      </c>
      <c r="G281" s="46">
        <f>IFERROR(X69*H69,"0")+IFERROR(X70*H70,"0")</f>
        <v>0</v>
      </c>
      <c r="H281" s="46">
        <f>IFERROR(X75*H75,"0")</f>
        <v>0</v>
      </c>
      <c r="I281" s="46">
        <f>IFERROR(X80*H80,"0")+IFERROR(X81*H81,"0")</f>
        <v>0</v>
      </c>
      <c r="J281" s="46">
        <f>IFERROR(X86*H86,"0")+IFERROR(X87*H87,"0")+IFERROR(X88*H88,"0")+IFERROR(X89*H89,"0")+IFERROR(X90*H90,"0")+IFERROR(X91*H91,"0")</f>
        <v>658.56000000000006</v>
      </c>
      <c r="K281" s="46">
        <f>IFERROR(X96*H96,"0")+IFERROR(X97*H97,"0")+IFERROR(X98*H98,"0")</f>
        <v>198.24</v>
      </c>
      <c r="L281" s="46">
        <f>IFERROR(X103*H103,"0")+IFERROR(X104*H104,"0")+IFERROR(X105*H105,"0")+IFERROR(X106*H106,"0")+IFERROR(X107*H107,"0")+IFERROR(X108*H108,"0")+IFERROR(X109*H109,"0")+IFERROR(X110*H110,"0")+IFERROR(X111*H111,"0")</f>
        <v>0</v>
      </c>
      <c r="M281" s="46">
        <f>IFERROR(X116*H116,"0")+IFERROR(X117*H117,"0")</f>
        <v>168</v>
      </c>
      <c r="N281" s="195"/>
      <c r="O281" s="46">
        <f>IFERROR(X122*H122,"0")+IFERROR(X123*H123,"0")</f>
        <v>168</v>
      </c>
      <c r="P281" s="46">
        <f>IFERROR(X128*H128,"0")+IFERROR(X129*H129,"0")+IFERROR(X130*H130,"0")</f>
        <v>84</v>
      </c>
      <c r="Q281" s="46">
        <f>IFERROR(X135*H135,"0")</f>
        <v>42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0</v>
      </c>
      <c r="V281" s="46">
        <f>IFERROR(X171*H171,"0")+IFERROR(X172*H172,"0")+IFERROR(X173*H173,"0")+IFERROR(X177*H177,"0")</f>
        <v>294</v>
      </c>
      <c r="W281" s="46">
        <f>IFERROR(X183*H183,"0")+IFERROR(X184*H184,"0")+IFERROR(X185*H185,"0")</f>
        <v>0</v>
      </c>
      <c r="X281" s="46">
        <f>IFERROR(X190*H190,"0")+IFERROR(X191*H191,"0")+IFERROR(X192*H192,"0")+IFERROR(X193*H193,"0")+IFERROR(X194*H194,"0")+IFERROR(X195*H195,"0")</f>
        <v>0</v>
      </c>
      <c r="Y281" s="46">
        <f>IFERROR(X200*H200,"0")+IFERROR(X201*H201,"0")+IFERROR(X202*H202,"0")+IFERROR(X203*H203,"0")</f>
        <v>0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1546.6000000000001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547.20000000000005</v>
      </c>
      <c r="B284" s="60">
        <f>SUMPRODUCT(--(BB:BB="ПГП"),--(W:W="кор"),H:H,Y:Y)+SUMPRODUCT(--(BB:BB="ПГП"),--(W:W="кг"),Y:Y)</f>
        <v>3384.4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58,00"/>
        <filter val="100,00"/>
        <filter val="102,00"/>
        <filter val="105,00"/>
        <filter val="112,00"/>
        <filter val="12,00"/>
        <filter val="120,00"/>
        <filter val="13"/>
        <filter val="14,00"/>
        <filter val="168,00"/>
        <filter val="182,00"/>
        <filter val="198,24"/>
        <filter val="210,00"/>
        <filter val="24,00"/>
        <filter val="259,20"/>
        <filter val="28,00"/>
        <filter val="288,00"/>
        <filter val="294,00"/>
        <filter val="3 931,60"/>
        <filter val="36,00"/>
        <filter val="360,00"/>
        <filter val="4 398,62"/>
        <filter val="4 723,62"/>
        <filter val="413,40"/>
        <filter val="42,00"/>
        <filter val="48,00"/>
        <filter val="50,00"/>
        <filter val="56,00"/>
        <filter val="60,00"/>
        <filter val="62,00"/>
        <filter val="64,80"/>
        <filter val="658,56"/>
        <filter val="70,00"/>
        <filter val="708,40"/>
        <filter val="84,00"/>
        <filter val="98,00"/>
      </filters>
    </filterColumn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U17:V17"/>
    <mergeCell ref="Y17:Y18"/>
    <mergeCell ref="D57:E57"/>
    <mergeCell ref="G17:G18"/>
    <mergeCell ref="A19:Z19"/>
    <mergeCell ref="P234:T234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M279:M280"/>
    <mergeCell ref="O279:O280"/>
    <mergeCell ref="D265:E265"/>
    <mergeCell ref="E279:E280"/>
    <mergeCell ref="P271:V271"/>
    <mergeCell ref="D256:E256"/>
    <mergeCell ref="P164:T164"/>
    <mergeCell ref="A231:O232"/>
    <mergeCell ref="D222:E222"/>
    <mergeCell ref="D159:E159"/>
    <mergeCell ref="Y279:Y280"/>
    <mergeCell ref="F279:F280"/>
    <mergeCell ref="Q279:Q280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F10:G10"/>
    <mergeCell ref="D243:E243"/>
    <mergeCell ref="P205:V205"/>
    <mergeCell ref="P128:T128"/>
    <mergeCell ref="H5:M5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D194:E194"/>
    <mergeCell ref="Z17:Z18"/>
    <mergeCell ref="AB17:AB18"/>
    <mergeCell ref="P100:V100"/>
    <mergeCell ref="A212:Z212"/>
    <mergeCell ref="A41:Z41"/>
    <mergeCell ref="A27:Z27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A180:Z180"/>
    <mergeCell ref="A68:Z68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P154:V154"/>
    <mergeCell ref="A150:Z150"/>
    <mergeCell ref="A144:Z144"/>
    <mergeCell ref="D129:E129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D191:E191"/>
    <mergeCell ref="D262:E262"/>
    <mergeCell ref="A142:O143"/>
    <mergeCell ref="P60:T60"/>
    <mergeCell ref="D239:E239"/>
    <mergeCell ref="D266:E266"/>
    <mergeCell ref="A32:O33"/>
    <mergeCell ref="P259:T259"/>
    <mergeCell ref="D69:E69"/>
    <mergeCell ref="P175:V175"/>
    <mergeCell ref="A240:O241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P62:T62"/>
    <mergeCell ref="P132:V132"/>
    <mergeCell ref="N17:N18"/>
    <mergeCell ref="R1:T1"/>
    <mergeCell ref="P28:T28"/>
    <mergeCell ref="P221:T221"/>
    <mergeCell ref="P215:T215"/>
    <mergeCell ref="H9:I9"/>
    <mergeCell ref="V10:W10"/>
    <mergeCell ref="D7:M7"/>
    <mergeCell ref="P173:T173"/>
    <mergeCell ref="P29:T29"/>
    <mergeCell ref="D81:E81"/>
    <mergeCell ref="D208:E208"/>
    <mergeCell ref="D8:M8"/>
    <mergeCell ref="P44:T44"/>
    <mergeCell ref="A161:O162"/>
    <mergeCell ref="P31:T31"/>
    <mergeCell ref="P158:T158"/>
    <mergeCell ref="P118:V118"/>
    <mergeCell ref="P162:V162"/>
    <mergeCell ref="D55:E55"/>
    <mergeCell ref="D30:E30"/>
    <mergeCell ref="D5:E5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D45:E45"/>
    <mergeCell ref="P224:V224"/>
    <mergeCell ref="P24:V24"/>
    <mergeCell ref="P211:V211"/>
    <mergeCell ref="P56:T56"/>
    <mergeCell ref="P165:T165"/>
    <mergeCell ref="D98:E98"/>
    <mergeCell ref="P152:T152"/>
    <mergeCell ref="P77:V77"/>
    <mergeCell ref="P30:T30"/>
    <mergeCell ref="A76:O77"/>
    <mergeCell ref="P179:V179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113:V113"/>
    <mergeCell ref="D253:E253"/>
    <mergeCell ref="A271:O276"/>
    <mergeCell ref="A147:O148"/>
    <mergeCell ref="P166:V166"/>
    <mergeCell ref="P104:T104"/>
    <mergeCell ref="P183:T183"/>
    <mergeCell ref="D164:E164"/>
    <mergeCell ref="U279:U280"/>
    <mergeCell ref="P265:T265"/>
    <mergeCell ref="A226:Z226"/>
    <mergeCell ref="P266:T2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