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972A1E0-74E4-4E15-80C9-33570BC896E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заказа'!$B$18:$Z$276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заказа'!$X$272:$X$272</definedName>
    <definedName name="GrossWeightTotalR">'Бланк заказа'!$Y$272:$Y$272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заказа'!$X$273:$X$273</definedName>
    <definedName name="PalletQtyTotalR">'Бланк заказа'!$Y$273:$Y$273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заказа'!$B$250:$B$250</definedName>
    <definedName name="ProductId101">'Бланк заказа'!$B$251:$B$251</definedName>
    <definedName name="ProductId102">'Бланк заказа'!$B$252:$B$252</definedName>
    <definedName name="ProductId103">'Бланк заказа'!$B$253:$B$253</definedName>
    <definedName name="ProductId104">'Бланк заказа'!$B$254:$B$254</definedName>
    <definedName name="ProductId105">'Бланк заказа'!$B$255:$B$255</definedName>
    <definedName name="ProductId106">'Бланк заказа'!$B$256:$B$256</definedName>
    <definedName name="ProductId107">'Бланк заказа'!$B$257:$B$257</definedName>
    <definedName name="ProductId108">'Бланк заказа'!$B$258:$B$258</definedName>
    <definedName name="ProductId109">'Бланк заказа'!$B$259:$B$259</definedName>
    <definedName name="ProductId11">'Бланк заказа'!$B$45:$B$45</definedName>
    <definedName name="ProductId110">'Бланк заказа'!$B$260:$B$260</definedName>
    <definedName name="ProductId111">'Бланк заказа'!$B$261:$B$261</definedName>
    <definedName name="ProductId112">'Бланк заказа'!$B$262:$B$262</definedName>
    <definedName name="ProductId113">'Бланк заказа'!$B$263:$B$263</definedName>
    <definedName name="ProductId114">'Бланк заказа'!$B$264:$B$264</definedName>
    <definedName name="ProductId115">'Бланк заказа'!$B$265:$B$265</definedName>
    <definedName name="ProductId116">'Бланк заказа'!$B$266:$B$266</definedName>
    <definedName name="ProductId117">'Бланк заказа'!$B$267:$B$267</definedName>
    <definedName name="ProductId118">'Бланк заказа'!$B$268:$B$268</definedName>
    <definedName name="ProductId12">'Бланк заказа'!$B$46:$B$46</definedName>
    <definedName name="ProductId13">'Бланк заказа'!$B$47:$B$47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заказа'!$B$63:$B$63</definedName>
    <definedName name="ProductId26">'Бланк заказа'!$B$64:$B$64</definedName>
    <definedName name="ProductId27">'Бланк заказа'!$B$69:$B$69</definedName>
    <definedName name="ProductId28">'Бланк заказа'!$B$70:$B$70</definedName>
    <definedName name="ProductId29">'Бланк заказа'!$B$75:$B$75</definedName>
    <definedName name="ProductId3">'Бланк заказа'!$B$29:$B$29</definedName>
    <definedName name="ProductId30">'Бланк заказа'!$B$80:$B$80</definedName>
    <definedName name="ProductId31">'Бланк заказа'!$B$81:$B$81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заказа'!$B$90:$B$90</definedName>
    <definedName name="ProductId37">'Бланк заказа'!$B$91:$B$91</definedName>
    <definedName name="ProductId38">'Бланк заказа'!$B$96:$B$96</definedName>
    <definedName name="ProductId39">'Бланк заказа'!$B$97:$B$97</definedName>
    <definedName name="ProductId4">'Бланк заказа'!$B$30:$B$30</definedName>
    <definedName name="ProductId40">'Бланк заказа'!$B$98:$B$98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заказа'!$B$31:$B$31</definedName>
    <definedName name="ProductId50">'Бланк заказа'!$B$116:$B$116</definedName>
    <definedName name="ProductId51">'Бланк заказа'!$B$117:$B$117</definedName>
    <definedName name="ProductId52">'Бланк заказа'!$B$122:$B$122</definedName>
    <definedName name="ProductId53">'Бланк заказа'!$B$123:$B$123</definedName>
    <definedName name="ProductId54">'Бланк заказа'!$B$128:$B$128</definedName>
    <definedName name="ProductId55">'Бланк заказа'!$B$129:$B$129</definedName>
    <definedName name="ProductId56">'Бланк заказа'!$B$130:$B$130</definedName>
    <definedName name="ProductId57">'Бланк заказа'!$B$135:$B$135</definedName>
    <definedName name="ProductId58">'Бланк заказа'!$B$140:$B$140</definedName>
    <definedName name="ProductId59">'Бланк заказа'!$B$141:$B$141</definedName>
    <definedName name="ProductId6">'Бланк заказа'!$B$36:$B$36</definedName>
    <definedName name="ProductId60">'Бланк заказа'!$B$146:$B$146</definedName>
    <definedName name="ProductId61">'Бланк заказа'!$B$152:$B$152</definedName>
    <definedName name="ProductId62">'Бланк заказа'!$B$157:$B$157</definedName>
    <definedName name="ProductId63">'Бланк заказа'!$B$158:$B$158</definedName>
    <definedName name="ProductId64">'Бланк заказа'!$B$159:$B$159</definedName>
    <definedName name="ProductId65">'Бланк заказа'!$B$160:$B$160</definedName>
    <definedName name="ProductId66">'Бланк заказа'!$B$164:$B$164</definedName>
    <definedName name="ProductId67">'Бланк заказа'!$B$165:$B$165</definedName>
    <definedName name="ProductId68">'Бланк заказа'!$B$171:$B$171</definedName>
    <definedName name="ProductId69">'Бланк заказа'!$B$172:$B$172</definedName>
    <definedName name="ProductId7">'Бланк заказа'!$B$37:$B$37</definedName>
    <definedName name="ProductId70">'Бланк заказа'!$B$173:$B$173</definedName>
    <definedName name="ProductId71">'Бланк заказа'!$B$177:$B$177</definedName>
    <definedName name="ProductId72">'Бланк заказа'!$B$183:$B$183</definedName>
    <definedName name="ProductId73">'Бланк заказа'!$B$184:$B$184</definedName>
    <definedName name="ProductId74">'Бланк заказа'!$B$185:$B$185</definedName>
    <definedName name="ProductId75">'Бланк заказа'!$B$190:$B$190</definedName>
    <definedName name="ProductId76">'Бланк заказа'!$B$191:$B$191</definedName>
    <definedName name="ProductId77">'Бланк заказа'!$B$192:$B$192</definedName>
    <definedName name="ProductId78">'Бланк заказа'!$B$193:$B$193</definedName>
    <definedName name="ProductId79">'Бланк заказа'!$B$194:$B$194</definedName>
    <definedName name="ProductId8">'Бланк заказа'!$B$38:$B$38</definedName>
    <definedName name="ProductId80">'Бланк заказа'!$B$195:$B$195</definedName>
    <definedName name="ProductId81">'Бланк заказа'!$B$200:$B$200</definedName>
    <definedName name="ProductId82">'Бланк заказа'!$B$201:$B$201</definedName>
    <definedName name="ProductId83">'Бланк заказа'!$B$202:$B$202</definedName>
    <definedName name="ProductId84">'Бланк заказа'!$B$203:$B$203</definedName>
    <definedName name="ProductId85">'Бланк заказа'!$B$208:$B$208</definedName>
    <definedName name="ProductId86">'Бланк заказа'!$B$209:$B$209</definedName>
    <definedName name="ProductId87">'Бланк заказа'!$B$215:$B$215</definedName>
    <definedName name="ProductId88">'Бланк заказа'!$B$221:$B$221</definedName>
    <definedName name="ProductId89">'Бланк заказа'!$B$222:$B$222</definedName>
    <definedName name="ProductId9">'Бланк заказа'!$B$43:$B$43</definedName>
    <definedName name="ProductId90">'Бланк заказа'!$B$228:$B$228</definedName>
    <definedName name="ProductId91">'Бланк заказа'!$B$229:$B$229</definedName>
    <definedName name="ProductId92">'Бланк заказа'!$B$230:$B$230</definedName>
    <definedName name="ProductId93">'Бланк заказа'!$B$234:$B$234</definedName>
    <definedName name="ProductId94">'Бланк заказа'!$B$238:$B$238</definedName>
    <definedName name="ProductId95">'Бланк заказа'!$B$239:$B$239</definedName>
    <definedName name="ProductId96">'Бланк заказа'!$B$243:$B$243</definedName>
    <definedName name="ProductId97">'Бланк заказа'!$B$244:$B$244</definedName>
    <definedName name="ProductId98">'Бланк заказа'!$B$245:$B$245</definedName>
    <definedName name="ProductId99">'Бланк заказа'!$B$249:$B$249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заказа'!$X$250:$X$250</definedName>
    <definedName name="SalesQty101">'Бланк заказа'!$X$251:$X$251</definedName>
    <definedName name="SalesQty102">'Бланк заказа'!$X$252:$X$252</definedName>
    <definedName name="SalesQty103">'Бланк заказа'!$X$253:$X$253</definedName>
    <definedName name="SalesQty104">'Бланк заказа'!$X$254:$X$254</definedName>
    <definedName name="SalesQty105">'Бланк заказа'!$X$255:$X$255</definedName>
    <definedName name="SalesQty106">'Бланк заказа'!$X$256:$X$256</definedName>
    <definedName name="SalesQty107">'Бланк заказа'!$X$257:$X$257</definedName>
    <definedName name="SalesQty108">'Бланк заказа'!$X$258:$X$258</definedName>
    <definedName name="SalesQty109">'Бланк заказа'!$X$259:$X$259</definedName>
    <definedName name="SalesQty11">'Бланк заказа'!$X$45:$X$45</definedName>
    <definedName name="SalesQty110">'Бланк заказа'!$X$260:$X$260</definedName>
    <definedName name="SalesQty111">'Бланк заказа'!$X$261:$X$261</definedName>
    <definedName name="SalesQty112">'Бланк заказа'!$X$262:$X$262</definedName>
    <definedName name="SalesQty113">'Бланк заказа'!$X$263:$X$263</definedName>
    <definedName name="SalesQty114">'Бланк заказа'!$X$264:$X$264</definedName>
    <definedName name="SalesQty115">'Бланк заказа'!$X$265:$X$265</definedName>
    <definedName name="SalesQty116">'Бланк заказа'!$X$266:$X$266</definedName>
    <definedName name="SalesQty117">'Бланк заказа'!$X$267:$X$267</definedName>
    <definedName name="SalesQty118">'Бланк заказа'!$X$268:$X$268</definedName>
    <definedName name="SalesQty12">'Бланк заказа'!$X$46:$X$46</definedName>
    <definedName name="SalesQty13">'Бланк заказа'!$X$47:$X$47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заказа'!$X$63:$X$63</definedName>
    <definedName name="SalesQty26">'Бланк заказа'!$X$64:$X$64</definedName>
    <definedName name="SalesQty27">'Бланк заказа'!$X$69:$X$69</definedName>
    <definedName name="SalesQty28">'Бланк заказа'!$X$70:$X$70</definedName>
    <definedName name="SalesQty29">'Бланк заказа'!$X$75:$X$75</definedName>
    <definedName name="SalesQty3">'Бланк заказа'!$X$29:$X$29</definedName>
    <definedName name="SalesQty30">'Бланк заказа'!$X$80:$X$80</definedName>
    <definedName name="SalesQty31">'Бланк заказа'!$X$81:$X$81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заказа'!$X$90:$X$90</definedName>
    <definedName name="SalesQty37">'Бланк заказа'!$X$91:$X$91</definedName>
    <definedName name="SalesQty38">'Бланк заказа'!$X$96:$X$96</definedName>
    <definedName name="SalesQty39">'Бланк заказа'!$X$97:$X$97</definedName>
    <definedName name="SalesQty4">'Бланк заказа'!$X$30:$X$30</definedName>
    <definedName name="SalesQty40">'Бланк заказа'!$X$98:$X$98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заказа'!$X$31:$X$31</definedName>
    <definedName name="SalesQty50">'Бланк заказа'!$X$116:$X$116</definedName>
    <definedName name="SalesQty51">'Бланк заказа'!$X$117:$X$117</definedName>
    <definedName name="SalesQty52">'Бланк заказа'!$X$122:$X$122</definedName>
    <definedName name="SalesQty53">'Бланк заказа'!$X$123:$X$123</definedName>
    <definedName name="SalesQty54">'Бланк заказа'!$X$128:$X$128</definedName>
    <definedName name="SalesQty55">'Бланк заказа'!$X$129:$X$129</definedName>
    <definedName name="SalesQty56">'Бланк заказа'!$X$130:$X$130</definedName>
    <definedName name="SalesQty57">'Бланк заказа'!$X$135:$X$135</definedName>
    <definedName name="SalesQty58">'Бланк заказа'!$X$140:$X$140</definedName>
    <definedName name="SalesQty59">'Бланк заказа'!$X$141:$X$141</definedName>
    <definedName name="SalesQty6">'Бланк заказа'!$X$36:$X$36</definedName>
    <definedName name="SalesQty60">'Бланк заказа'!$X$146:$X$146</definedName>
    <definedName name="SalesQty61">'Бланк заказа'!$X$152:$X$152</definedName>
    <definedName name="SalesQty62">'Бланк заказа'!$X$157:$X$157</definedName>
    <definedName name="SalesQty63">'Бланк заказа'!$X$158:$X$158</definedName>
    <definedName name="SalesQty64">'Бланк заказа'!$X$159:$X$159</definedName>
    <definedName name="SalesQty65">'Бланк заказа'!$X$160:$X$160</definedName>
    <definedName name="SalesQty66">'Бланк заказа'!$X$164:$X$164</definedName>
    <definedName name="SalesQty67">'Бланк заказа'!$X$165:$X$165</definedName>
    <definedName name="SalesQty68">'Бланк заказа'!$X$171:$X$171</definedName>
    <definedName name="SalesQty69">'Бланк заказа'!$X$172:$X$172</definedName>
    <definedName name="SalesQty7">'Бланк заказа'!$X$37:$X$37</definedName>
    <definedName name="SalesQty70">'Бланк заказа'!$X$173:$X$173</definedName>
    <definedName name="SalesQty71">'Бланк заказа'!$X$177:$X$177</definedName>
    <definedName name="SalesQty72">'Бланк заказа'!$X$183:$X$183</definedName>
    <definedName name="SalesQty73">'Бланк заказа'!$X$184:$X$184</definedName>
    <definedName name="SalesQty74">'Бланк заказа'!$X$185:$X$185</definedName>
    <definedName name="SalesQty75">'Бланк заказа'!$X$190:$X$190</definedName>
    <definedName name="SalesQty76">'Бланк заказа'!$X$191:$X$191</definedName>
    <definedName name="SalesQty77">'Бланк заказа'!$X$192:$X$192</definedName>
    <definedName name="SalesQty78">'Бланк заказа'!$X$193:$X$193</definedName>
    <definedName name="SalesQty79">'Бланк заказа'!$X$194:$X$194</definedName>
    <definedName name="SalesQty8">'Бланк заказа'!$X$38:$X$38</definedName>
    <definedName name="SalesQty80">'Бланк заказа'!$X$195:$X$195</definedName>
    <definedName name="SalesQty81">'Бланк заказа'!$X$200:$X$200</definedName>
    <definedName name="SalesQty82">'Бланк заказа'!$X$201:$X$201</definedName>
    <definedName name="SalesQty83">'Бланк заказа'!$X$202:$X$202</definedName>
    <definedName name="SalesQty84">'Бланк заказа'!$X$203:$X$203</definedName>
    <definedName name="SalesQty85">'Бланк заказа'!$X$208:$X$208</definedName>
    <definedName name="SalesQty86">'Бланк заказа'!$X$209:$X$209</definedName>
    <definedName name="SalesQty87">'Бланк заказа'!$X$215:$X$215</definedName>
    <definedName name="SalesQty88">'Бланк заказа'!$X$221:$X$221</definedName>
    <definedName name="SalesQty89">'Бланк заказа'!$X$222:$X$222</definedName>
    <definedName name="SalesQty9">'Бланк заказа'!$X$43:$X$43</definedName>
    <definedName name="SalesQty90">'Бланк заказа'!$X$228:$X$228</definedName>
    <definedName name="SalesQty91">'Бланк заказа'!$X$229:$X$229</definedName>
    <definedName name="SalesQty92">'Бланк заказа'!$X$230:$X$230</definedName>
    <definedName name="SalesQty93">'Бланк заказа'!$X$234:$X$234</definedName>
    <definedName name="SalesQty94">'Бланк заказа'!$X$238:$X$238</definedName>
    <definedName name="SalesQty95">'Бланк заказа'!$X$239:$X$239</definedName>
    <definedName name="SalesQty96">'Бланк заказа'!$X$243:$X$243</definedName>
    <definedName name="SalesQty97">'Бланк заказа'!$X$244:$X$244</definedName>
    <definedName name="SalesQty98">'Бланк заказа'!$X$245:$X$245</definedName>
    <definedName name="SalesQty99">'Бланк заказа'!$X$249:$X$249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заказа'!$Y$250:$Y$250</definedName>
    <definedName name="SalesRoundBox101">'Бланк заказа'!$Y$251:$Y$251</definedName>
    <definedName name="SalesRoundBox102">'Бланк заказа'!$Y$252:$Y$252</definedName>
    <definedName name="SalesRoundBox103">'Бланк заказа'!$Y$253:$Y$253</definedName>
    <definedName name="SalesRoundBox104">'Бланк заказа'!$Y$254:$Y$254</definedName>
    <definedName name="SalesRoundBox105">'Бланк заказа'!$Y$255:$Y$255</definedName>
    <definedName name="SalesRoundBox106">'Бланк заказа'!$Y$256:$Y$256</definedName>
    <definedName name="SalesRoundBox107">'Бланк заказа'!$Y$257:$Y$257</definedName>
    <definedName name="SalesRoundBox108">'Бланк заказа'!$Y$258:$Y$258</definedName>
    <definedName name="SalesRoundBox109">'Бланк заказа'!$Y$259:$Y$259</definedName>
    <definedName name="SalesRoundBox11">'Бланк заказа'!$Y$45:$Y$45</definedName>
    <definedName name="SalesRoundBox110">'Бланк заказа'!$Y$260:$Y$260</definedName>
    <definedName name="SalesRoundBox111">'Бланк заказа'!$Y$261:$Y$261</definedName>
    <definedName name="SalesRoundBox112">'Бланк заказа'!$Y$262:$Y$262</definedName>
    <definedName name="SalesRoundBox113">'Бланк заказа'!$Y$263:$Y$263</definedName>
    <definedName name="SalesRoundBox114">'Бланк заказа'!$Y$264:$Y$264</definedName>
    <definedName name="SalesRoundBox115">'Бланк заказа'!$Y$265:$Y$265</definedName>
    <definedName name="SalesRoundBox116">'Бланк заказа'!$Y$266:$Y$266</definedName>
    <definedName name="SalesRoundBox117">'Бланк заказа'!$Y$267:$Y$267</definedName>
    <definedName name="SalesRoundBox118">'Бланк заказа'!$Y$268:$Y$268</definedName>
    <definedName name="SalesRoundBox12">'Бланк заказа'!$Y$46:$Y$46</definedName>
    <definedName name="SalesRoundBox13">'Бланк заказа'!$Y$47:$Y$47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заказа'!$Y$63:$Y$63</definedName>
    <definedName name="SalesRoundBox26">'Бланк заказа'!$Y$64:$Y$64</definedName>
    <definedName name="SalesRoundBox27">'Бланк заказа'!$Y$69:$Y$69</definedName>
    <definedName name="SalesRoundBox28">'Бланк заказа'!$Y$70:$Y$70</definedName>
    <definedName name="SalesRoundBox29">'Бланк заказа'!$Y$75:$Y$75</definedName>
    <definedName name="SalesRoundBox3">'Бланк заказа'!$Y$29:$Y$29</definedName>
    <definedName name="SalesRoundBox30">'Бланк заказа'!$Y$80:$Y$80</definedName>
    <definedName name="SalesRoundBox31">'Бланк заказа'!$Y$81:$Y$81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заказа'!$Y$90:$Y$90</definedName>
    <definedName name="SalesRoundBox37">'Бланк заказа'!$Y$91:$Y$91</definedName>
    <definedName name="SalesRoundBox38">'Бланк заказа'!$Y$96:$Y$96</definedName>
    <definedName name="SalesRoundBox39">'Бланк заказа'!$Y$97:$Y$97</definedName>
    <definedName name="SalesRoundBox4">'Бланк заказа'!$Y$30:$Y$30</definedName>
    <definedName name="SalesRoundBox40">'Бланк заказа'!$Y$98:$Y$98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заказа'!$Y$31:$Y$31</definedName>
    <definedName name="SalesRoundBox50">'Бланк заказа'!$Y$116:$Y$116</definedName>
    <definedName name="SalesRoundBox51">'Бланк заказа'!$Y$117:$Y$117</definedName>
    <definedName name="SalesRoundBox52">'Бланк заказа'!$Y$122:$Y$122</definedName>
    <definedName name="SalesRoundBox53">'Бланк заказа'!$Y$123:$Y$123</definedName>
    <definedName name="SalesRoundBox54">'Бланк заказа'!$Y$128:$Y$128</definedName>
    <definedName name="SalesRoundBox55">'Бланк заказа'!$Y$129:$Y$129</definedName>
    <definedName name="SalesRoundBox56">'Бланк заказа'!$Y$130:$Y$130</definedName>
    <definedName name="SalesRoundBox57">'Бланк заказа'!$Y$135:$Y$135</definedName>
    <definedName name="SalesRoundBox58">'Бланк заказа'!$Y$140:$Y$140</definedName>
    <definedName name="SalesRoundBox59">'Бланк заказа'!$Y$141:$Y$141</definedName>
    <definedName name="SalesRoundBox6">'Бланк заказа'!$Y$36:$Y$36</definedName>
    <definedName name="SalesRoundBox60">'Бланк заказа'!$Y$146:$Y$146</definedName>
    <definedName name="SalesRoundBox61">'Бланк заказа'!$Y$152:$Y$152</definedName>
    <definedName name="SalesRoundBox62">'Бланк заказа'!$Y$157:$Y$157</definedName>
    <definedName name="SalesRoundBox63">'Бланк заказа'!$Y$158:$Y$158</definedName>
    <definedName name="SalesRoundBox64">'Бланк заказа'!$Y$159:$Y$159</definedName>
    <definedName name="SalesRoundBox65">'Бланк заказа'!$Y$160:$Y$160</definedName>
    <definedName name="SalesRoundBox66">'Бланк заказа'!$Y$164:$Y$164</definedName>
    <definedName name="SalesRoundBox67">'Бланк заказа'!$Y$165:$Y$165</definedName>
    <definedName name="SalesRoundBox68">'Бланк заказа'!$Y$171:$Y$171</definedName>
    <definedName name="SalesRoundBox69">'Бланк заказа'!$Y$172:$Y$172</definedName>
    <definedName name="SalesRoundBox7">'Бланк заказа'!$Y$37:$Y$37</definedName>
    <definedName name="SalesRoundBox70">'Бланк заказа'!$Y$173:$Y$173</definedName>
    <definedName name="SalesRoundBox71">'Бланк заказа'!$Y$177:$Y$177</definedName>
    <definedName name="SalesRoundBox72">'Бланк заказа'!$Y$183:$Y$183</definedName>
    <definedName name="SalesRoundBox73">'Бланк заказа'!$Y$184:$Y$184</definedName>
    <definedName name="SalesRoundBox74">'Бланк заказа'!$Y$185:$Y$185</definedName>
    <definedName name="SalesRoundBox75">'Бланк заказа'!$Y$190:$Y$190</definedName>
    <definedName name="SalesRoundBox76">'Бланк заказа'!$Y$191:$Y$191</definedName>
    <definedName name="SalesRoundBox77">'Бланк заказа'!$Y$192:$Y$192</definedName>
    <definedName name="SalesRoundBox78">'Бланк заказа'!$Y$193:$Y$193</definedName>
    <definedName name="SalesRoundBox79">'Бланк заказа'!$Y$194:$Y$194</definedName>
    <definedName name="SalesRoundBox8">'Бланк заказа'!$Y$38:$Y$38</definedName>
    <definedName name="SalesRoundBox80">'Бланк заказа'!$Y$195:$Y$195</definedName>
    <definedName name="SalesRoundBox81">'Бланк заказа'!$Y$200:$Y$200</definedName>
    <definedName name="SalesRoundBox82">'Бланк заказа'!$Y$201:$Y$201</definedName>
    <definedName name="SalesRoundBox83">'Бланк заказа'!$Y$202:$Y$202</definedName>
    <definedName name="SalesRoundBox84">'Бланк заказа'!$Y$203:$Y$203</definedName>
    <definedName name="SalesRoundBox85">'Бланк заказа'!$Y$208:$Y$208</definedName>
    <definedName name="SalesRoundBox86">'Бланк заказа'!$Y$209:$Y$209</definedName>
    <definedName name="SalesRoundBox87">'Бланк заказа'!$Y$215:$Y$215</definedName>
    <definedName name="SalesRoundBox88">'Бланк заказа'!$Y$221:$Y$221</definedName>
    <definedName name="SalesRoundBox89">'Бланк заказа'!$Y$222:$Y$222</definedName>
    <definedName name="SalesRoundBox9">'Бланк заказа'!$Y$43:$Y$43</definedName>
    <definedName name="SalesRoundBox90">'Бланк заказа'!$Y$228:$Y$228</definedName>
    <definedName name="SalesRoundBox91">'Бланк заказа'!$Y$229:$Y$229</definedName>
    <definedName name="SalesRoundBox92">'Бланк заказа'!$Y$230:$Y$230</definedName>
    <definedName name="SalesRoundBox93">'Бланк заказа'!$Y$234:$Y$234</definedName>
    <definedName name="SalesRoundBox94">'Бланк заказа'!$Y$238:$Y$238</definedName>
    <definedName name="SalesRoundBox95">'Бланк заказа'!$Y$239:$Y$239</definedName>
    <definedName name="SalesRoundBox96">'Бланк заказа'!$Y$243:$Y$243</definedName>
    <definedName name="SalesRoundBox97">'Бланк заказа'!$Y$244:$Y$244</definedName>
    <definedName name="SalesRoundBox98">'Бланк заказа'!$Y$245:$Y$245</definedName>
    <definedName name="SalesRoundBox99">'Бланк заказа'!$Y$249:$Y$249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заказа'!$W$250:$W$250</definedName>
    <definedName name="UnitOfMeasure101">'Бланк заказа'!$W$251:$W$251</definedName>
    <definedName name="UnitOfMeasure102">'Бланк заказа'!$W$252:$W$252</definedName>
    <definedName name="UnitOfMeasure103">'Бланк заказа'!$W$253:$W$253</definedName>
    <definedName name="UnitOfMeasure104">'Бланк заказа'!$W$254:$W$254</definedName>
    <definedName name="UnitOfMeasure105">'Бланк заказа'!$W$255:$W$255</definedName>
    <definedName name="UnitOfMeasure106">'Бланк заказа'!$W$256:$W$256</definedName>
    <definedName name="UnitOfMeasure107">'Бланк заказа'!$W$257:$W$257</definedName>
    <definedName name="UnitOfMeasure108">'Бланк заказа'!$W$258:$W$258</definedName>
    <definedName name="UnitOfMeasure109">'Бланк заказа'!$W$259:$W$259</definedName>
    <definedName name="UnitOfMeasure11">'Бланк заказа'!$W$45:$W$45</definedName>
    <definedName name="UnitOfMeasure110">'Бланк заказа'!$W$260:$W$260</definedName>
    <definedName name="UnitOfMeasure111">'Бланк заказа'!$W$261:$W$261</definedName>
    <definedName name="UnitOfMeasure112">'Бланк заказа'!$W$262:$W$262</definedName>
    <definedName name="UnitOfMeasure113">'Бланк заказа'!$W$263:$W$263</definedName>
    <definedName name="UnitOfMeasure114">'Бланк заказа'!$W$264:$W$264</definedName>
    <definedName name="UnitOfMeasure115">'Бланк заказа'!$W$265:$W$265</definedName>
    <definedName name="UnitOfMeasure116">'Бланк заказа'!$W$266:$W$266</definedName>
    <definedName name="UnitOfMeasure117">'Бланк заказа'!$W$267:$W$267</definedName>
    <definedName name="UnitOfMeasure118">'Бланк заказа'!$W$268:$W$268</definedName>
    <definedName name="UnitOfMeasure12">'Бланк заказа'!$W$46:$W$46</definedName>
    <definedName name="UnitOfMeasure13">'Бланк заказа'!$W$47:$W$47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заказа'!$W$63:$W$63</definedName>
    <definedName name="UnitOfMeasure26">'Бланк заказа'!$W$64:$W$64</definedName>
    <definedName name="UnitOfMeasure27">'Бланк заказа'!$W$69:$W$69</definedName>
    <definedName name="UnitOfMeasure28">'Бланк заказа'!$W$70:$W$70</definedName>
    <definedName name="UnitOfMeasure29">'Бланк заказа'!$W$75:$W$75</definedName>
    <definedName name="UnitOfMeasure3">'Бланк заказа'!$W$29:$W$29</definedName>
    <definedName name="UnitOfMeasure30">'Бланк заказа'!$W$80:$W$80</definedName>
    <definedName name="UnitOfMeasure31">'Бланк заказа'!$W$81:$W$81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заказа'!$W$90:$W$90</definedName>
    <definedName name="UnitOfMeasure37">'Бланк заказа'!$W$91:$W$91</definedName>
    <definedName name="UnitOfMeasure38">'Бланк заказа'!$W$96:$W$96</definedName>
    <definedName name="UnitOfMeasure39">'Бланк заказа'!$W$97:$W$97</definedName>
    <definedName name="UnitOfMeasure4">'Бланк заказа'!$W$30:$W$30</definedName>
    <definedName name="UnitOfMeasure40">'Бланк заказа'!$W$98:$W$98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заказа'!$W$31:$W$31</definedName>
    <definedName name="UnitOfMeasure50">'Бланк заказа'!$W$116:$W$116</definedName>
    <definedName name="UnitOfMeasure51">'Бланк заказа'!$W$117:$W$117</definedName>
    <definedName name="UnitOfMeasure52">'Бланк заказа'!$W$122:$W$122</definedName>
    <definedName name="UnitOfMeasure53">'Бланк заказа'!$W$123:$W$123</definedName>
    <definedName name="UnitOfMeasure54">'Бланк заказа'!$W$128:$W$128</definedName>
    <definedName name="UnitOfMeasure55">'Бланк заказа'!$W$129:$W$129</definedName>
    <definedName name="UnitOfMeasure56">'Бланк заказа'!$W$130:$W$130</definedName>
    <definedName name="UnitOfMeasure57">'Бланк заказа'!$W$135:$W$135</definedName>
    <definedName name="UnitOfMeasure58">'Бланк заказа'!$W$140:$W$140</definedName>
    <definedName name="UnitOfMeasure59">'Бланк заказа'!$W$141:$W$141</definedName>
    <definedName name="UnitOfMeasure6">'Бланк заказа'!$W$36:$W$36</definedName>
    <definedName name="UnitOfMeasure60">'Бланк заказа'!$W$146:$W$146</definedName>
    <definedName name="UnitOfMeasure61">'Бланк заказа'!$W$152:$W$152</definedName>
    <definedName name="UnitOfMeasure62">'Бланк заказа'!$W$157:$W$157</definedName>
    <definedName name="UnitOfMeasure63">'Бланк заказа'!$W$158:$W$158</definedName>
    <definedName name="UnitOfMeasure64">'Бланк заказа'!$W$159:$W$159</definedName>
    <definedName name="UnitOfMeasure65">'Бланк заказа'!$W$160:$W$160</definedName>
    <definedName name="UnitOfMeasure66">'Бланк заказа'!$W$164:$W$164</definedName>
    <definedName name="UnitOfMeasure67">'Бланк заказа'!$W$165:$W$165</definedName>
    <definedName name="UnitOfMeasure68">'Бланк заказа'!$W$171:$W$171</definedName>
    <definedName name="UnitOfMeasure69">'Бланк заказа'!$W$172:$W$172</definedName>
    <definedName name="UnitOfMeasure7">'Бланк заказа'!$W$37:$W$37</definedName>
    <definedName name="UnitOfMeasure70">'Бланк заказа'!$W$173:$W$173</definedName>
    <definedName name="UnitOfMeasure71">'Бланк заказа'!$W$177:$W$177</definedName>
    <definedName name="UnitOfMeasure72">'Бланк заказа'!$W$183:$W$183</definedName>
    <definedName name="UnitOfMeasure73">'Бланк заказа'!$W$184:$W$184</definedName>
    <definedName name="UnitOfMeasure74">'Бланк заказа'!$W$185:$W$185</definedName>
    <definedName name="UnitOfMeasure75">'Бланк заказа'!$W$190:$W$190</definedName>
    <definedName name="UnitOfMeasure76">'Бланк заказа'!$W$191:$W$191</definedName>
    <definedName name="UnitOfMeasure77">'Бланк заказа'!$W$192:$W$192</definedName>
    <definedName name="UnitOfMeasure78">'Бланк заказа'!$W$193:$W$193</definedName>
    <definedName name="UnitOfMeasure79">'Бланк заказа'!$W$194:$W$194</definedName>
    <definedName name="UnitOfMeasure8">'Бланк заказа'!$W$38:$W$38</definedName>
    <definedName name="UnitOfMeasure80">'Бланк заказа'!$W$195:$W$195</definedName>
    <definedName name="UnitOfMeasure81">'Бланк заказа'!$W$200:$W$200</definedName>
    <definedName name="UnitOfMeasure82">'Бланк заказа'!$W$201:$W$201</definedName>
    <definedName name="UnitOfMeasure83">'Бланк заказа'!$W$202:$W$202</definedName>
    <definedName name="UnitOfMeasure84">'Бланк заказа'!$W$203:$W$203</definedName>
    <definedName name="UnitOfMeasure85">'Бланк заказа'!$W$208:$W$208</definedName>
    <definedName name="UnitOfMeasure86">'Бланк заказа'!$W$209:$W$209</definedName>
    <definedName name="UnitOfMeasure87">'Бланк заказа'!$W$215:$W$215</definedName>
    <definedName name="UnitOfMeasure88">'Бланк заказа'!$W$221:$W$221</definedName>
    <definedName name="UnitOfMeasure89">'Бланк заказа'!$W$222:$W$222</definedName>
    <definedName name="UnitOfMeasure9">'Бланк заказа'!$W$43:$W$43</definedName>
    <definedName name="UnitOfMeasure90">'Бланк заказа'!$W$228:$W$228</definedName>
    <definedName name="UnitOfMeasure91">'Бланк заказа'!$W$229:$W$229</definedName>
    <definedName name="UnitOfMeasure92">'Бланк заказа'!$W$230:$W$230</definedName>
    <definedName name="UnitOfMeasure93">'Бланк заказа'!$W$234:$W$234</definedName>
    <definedName name="UnitOfMeasure94">'Бланк заказа'!$W$238:$W$238</definedName>
    <definedName name="UnitOfMeasure95">'Бланк заказа'!$W$239:$W$239</definedName>
    <definedName name="UnitOfMeasure96">'Бланк заказа'!$W$243:$W$243</definedName>
    <definedName name="UnitOfMeasure97">'Бланк заказа'!$W$244:$W$244</definedName>
    <definedName name="UnitOfMeasure98">'Бланк заказа'!$W$245:$W$245</definedName>
    <definedName name="UnitOfMeasure99">'Бланк заказа'!$W$249:$W$249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81" i="1" l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X270" i="1"/>
  <c r="X269" i="1"/>
  <c r="BO268" i="1"/>
  <c r="BM268" i="1"/>
  <c r="Z268" i="1"/>
  <c r="Y268" i="1"/>
  <c r="BO267" i="1"/>
  <c r="BM267" i="1"/>
  <c r="Z267" i="1"/>
  <c r="Y267" i="1"/>
  <c r="BO266" i="1"/>
  <c r="BM266" i="1"/>
  <c r="Z266" i="1"/>
  <c r="Y266" i="1"/>
  <c r="BO265" i="1"/>
  <c r="BM265" i="1"/>
  <c r="Z265" i="1"/>
  <c r="Y265" i="1"/>
  <c r="BO264" i="1"/>
  <c r="BM264" i="1"/>
  <c r="Z264" i="1"/>
  <c r="Y264" i="1"/>
  <c r="BO263" i="1"/>
  <c r="BM263" i="1"/>
  <c r="Z263" i="1"/>
  <c r="Y263" i="1"/>
  <c r="BO262" i="1"/>
  <c r="BM262" i="1"/>
  <c r="Z262" i="1"/>
  <c r="Y262" i="1"/>
  <c r="BO261" i="1"/>
  <c r="BM261" i="1"/>
  <c r="Z261" i="1"/>
  <c r="Y261" i="1"/>
  <c r="BO260" i="1"/>
  <c r="BM260" i="1"/>
  <c r="Z260" i="1"/>
  <c r="Y260" i="1"/>
  <c r="BO259" i="1"/>
  <c r="BM259" i="1"/>
  <c r="Z259" i="1"/>
  <c r="Y259" i="1"/>
  <c r="BO258" i="1"/>
  <c r="BM258" i="1"/>
  <c r="Z258" i="1"/>
  <c r="Y258" i="1"/>
  <c r="BO257" i="1"/>
  <c r="BM257" i="1"/>
  <c r="Z257" i="1"/>
  <c r="Y257" i="1"/>
  <c r="BO256" i="1"/>
  <c r="BM256" i="1"/>
  <c r="Z256" i="1"/>
  <c r="Y256" i="1"/>
  <c r="BO255" i="1"/>
  <c r="BM255" i="1"/>
  <c r="Z255" i="1"/>
  <c r="Y255" i="1"/>
  <c r="BO254" i="1"/>
  <c r="BM254" i="1"/>
  <c r="Z254" i="1"/>
  <c r="Y254" i="1"/>
  <c r="BO253" i="1"/>
  <c r="BM253" i="1"/>
  <c r="Z253" i="1"/>
  <c r="Y253" i="1"/>
  <c r="BO252" i="1"/>
  <c r="BM252" i="1"/>
  <c r="Z252" i="1"/>
  <c r="Y252" i="1"/>
  <c r="BO251" i="1"/>
  <c r="BM251" i="1"/>
  <c r="Z251" i="1"/>
  <c r="Y251" i="1"/>
  <c r="BO250" i="1"/>
  <c r="BM250" i="1"/>
  <c r="Z250" i="1"/>
  <c r="Y250" i="1"/>
  <c r="BO249" i="1"/>
  <c r="BM249" i="1"/>
  <c r="Z249" i="1"/>
  <c r="Z269" i="1" s="1"/>
  <c r="Y249" i="1"/>
  <c r="X247" i="1"/>
  <c r="X246" i="1"/>
  <c r="BO245" i="1"/>
  <c r="BM245" i="1"/>
  <c r="Z245" i="1"/>
  <c r="Y245" i="1"/>
  <c r="P245" i="1"/>
  <c r="BO244" i="1"/>
  <c r="BM244" i="1"/>
  <c r="Z244" i="1"/>
  <c r="Y244" i="1"/>
  <c r="BP244" i="1" s="1"/>
  <c r="BO243" i="1"/>
  <c r="BM243" i="1"/>
  <c r="Z243" i="1"/>
  <c r="Y243" i="1"/>
  <c r="BP243" i="1" s="1"/>
  <c r="X241" i="1"/>
  <c r="X240" i="1"/>
  <c r="BO239" i="1"/>
  <c r="BM239" i="1"/>
  <c r="Z239" i="1"/>
  <c r="Y239" i="1"/>
  <c r="BO238" i="1"/>
  <c r="BM238" i="1"/>
  <c r="Z238" i="1"/>
  <c r="Z240" i="1" s="1"/>
  <c r="Y238" i="1"/>
  <c r="X236" i="1"/>
  <c r="Y235" i="1"/>
  <c r="X235" i="1"/>
  <c r="BP234" i="1"/>
  <c r="BO234" i="1"/>
  <c r="BN234" i="1"/>
  <c r="BM234" i="1"/>
  <c r="Z234" i="1"/>
  <c r="Z235" i="1" s="1"/>
  <c r="Y234" i="1"/>
  <c r="Y236" i="1" s="1"/>
  <c r="X232" i="1"/>
  <c r="X231" i="1"/>
  <c r="BO230" i="1"/>
  <c r="BM230" i="1"/>
  <c r="Z230" i="1"/>
  <c r="Y230" i="1"/>
  <c r="BO229" i="1"/>
  <c r="BM229" i="1"/>
  <c r="Z229" i="1"/>
  <c r="Y229" i="1"/>
  <c r="BO228" i="1"/>
  <c r="BM228" i="1"/>
  <c r="Z228" i="1"/>
  <c r="Z231" i="1" s="1"/>
  <c r="Y228" i="1"/>
  <c r="Y232" i="1" s="1"/>
  <c r="X224" i="1"/>
  <c r="X223" i="1"/>
  <c r="BO222" i="1"/>
  <c r="BM222" i="1"/>
  <c r="Z222" i="1"/>
  <c r="Y222" i="1"/>
  <c r="BP222" i="1" s="1"/>
  <c r="P222" i="1"/>
  <c r="BO221" i="1"/>
  <c r="BM221" i="1"/>
  <c r="Z221" i="1"/>
  <c r="Y221" i="1"/>
  <c r="P221" i="1"/>
  <c r="X217" i="1"/>
  <c r="X216" i="1"/>
  <c r="BO215" i="1"/>
  <c r="BM215" i="1"/>
  <c r="Z215" i="1"/>
  <c r="Z216" i="1" s="1"/>
  <c r="Y215" i="1"/>
  <c r="X211" i="1"/>
  <c r="X210" i="1"/>
  <c r="BO209" i="1"/>
  <c r="BM209" i="1"/>
  <c r="Z209" i="1"/>
  <c r="Y209" i="1"/>
  <c r="P209" i="1"/>
  <c r="BO208" i="1"/>
  <c r="BM208" i="1"/>
  <c r="Z208" i="1"/>
  <c r="Y208" i="1"/>
  <c r="X205" i="1"/>
  <c r="X204" i="1"/>
  <c r="BP203" i="1"/>
  <c r="BO203" i="1"/>
  <c r="BN203" i="1"/>
  <c r="BM203" i="1"/>
  <c r="Z203" i="1"/>
  <c r="Y203" i="1"/>
  <c r="P203" i="1"/>
  <c r="BO202" i="1"/>
  <c r="BM202" i="1"/>
  <c r="Z202" i="1"/>
  <c r="Y202" i="1"/>
  <c r="P202" i="1"/>
  <c r="BP201" i="1"/>
  <c r="BO201" i="1"/>
  <c r="BN201" i="1"/>
  <c r="BM201" i="1"/>
  <c r="Z201" i="1"/>
  <c r="Y201" i="1"/>
  <c r="P201" i="1"/>
  <c r="BO200" i="1"/>
  <c r="BM200" i="1"/>
  <c r="Z200" i="1"/>
  <c r="Y200" i="1"/>
  <c r="P200" i="1"/>
  <c r="X197" i="1"/>
  <c r="X196" i="1"/>
  <c r="BO195" i="1"/>
  <c r="BM195" i="1"/>
  <c r="Z195" i="1"/>
  <c r="Y195" i="1"/>
  <c r="P195" i="1"/>
  <c r="BO194" i="1"/>
  <c r="BM194" i="1"/>
  <c r="Z194" i="1"/>
  <c r="Y194" i="1"/>
  <c r="P194" i="1"/>
  <c r="BO193" i="1"/>
  <c r="BM193" i="1"/>
  <c r="Z193" i="1"/>
  <c r="Y193" i="1"/>
  <c r="P193" i="1"/>
  <c r="BO192" i="1"/>
  <c r="BM192" i="1"/>
  <c r="Z192" i="1"/>
  <c r="Y192" i="1"/>
  <c r="P192" i="1"/>
  <c r="BO191" i="1"/>
  <c r="BM191" i="1"/>
  <c r="Z191" i="1"/>
  <c r="Z196" i="1" s="1"/>
  <c r="Y191" i="1"/>
  <c r="P191" i="1"/>
  <c r="BO190" i="1"/>
  <c r="BM190" i="1"/>
  <c r="Z190" i="1"/>
  <c r="Y190" i="1"/>
  <c r="P190" i="1"/>
  <c r="X187" i="1"/>
  <c r="X186" i="1"/>
  <c r="BP185" i="1"/>
  <c r="BO185" i="1"/>
  <c r="BN185" i="1"/>
  <c r="BM185" i="1"/>
  <c r="Z185" i="1"/>
  <c r="Y185" i="1"/>
  <c r="P185" i="1"/>
  <c r="BO184" i="1"/>
  <c r="BM184" i="1"/>
  <c r="Z184" i="1"/>
  <c r="Y184" i="1"/>
  <c r="P184" i="1"/>
  <c r="BP183" i="1"/>
  <c r="BO183" i="1"/>
  <c r="BN183" i="1"/>
  <c r="BM183" i="1"/>
  <c r="Z183" i="1"/>
  <c r="Z186" i="1" s="1"/>
  <c r="Y183" i="1"/>
  <c r="P183" i="1"/>
  <c r="X179" i="1"/>
  <c r="Y178" i="1"/>
  <c r="X178" i="1"/>
  <c r="BP177" i="1"/>
  <c r="BO177" i="1"/>
  <c r="BN177" i="1"/>
  <c r="BM177" i="1"/>
  <c r="Z177" i="1"/>
  <c r="Z178" i="1" s="1"/>
  <c r="Y177" i="1"/>
  <c r="Y179" i="1" s="1"/>
  <c r="P177" i="1"/>
  <c r="X175" i="1"/>
  <c r="X174" i="1"/>
  <c r="BO173" i="1"/>
  <c r="BM173" i="1"/>
  <c r="Z173" i="1"/>
  <c r="Y173" i="1"/>
  <c r="P173" i="1"/>
  <c r="BO172" i="1"/>
  <c r="BM172" i="1"/>
  <c r="Z172" i="1"/>
  <c r="Y172" i="1"/>
  <c r="P172" i="1"/>
  <c r="BO171" i="1"/>
  <c r="BM171" i="1"/>
  <c r="Z171" i="1"/>
  <c r="Y171" i="1"/>
  <c r="P171" i="1"/>
  <c r="X167" i="1"/>
  <c r="X166" i="1"/>
  <c r="BP165" i="1"/>
  <c r="BO165" i="1"/>
  <c r="BN165" i="1"/>
  <c r="BM165" i="1"/>
  <c r="Z165" i="1"/>
  <c r="Y165" i="1"/>
  <c r="P165" i="1"/>
  <c r="BO164" i="1"/>
  <c r="BM164" i="1"/>
  <c r="Z164" i="1"/>
  <c r="Y164" i="1"/>
  <c r="P164" i="1"/>
  <c r="X162" i="1"/>
  <c r="X161" i="1"/>
  <c r="BO160" i="1"/>
  <c r="BM160" i="1"/>
  <c r="Z160" i="1"/>
  <c r="Y160" i="1"/>
  <c r="BO159" i="1"/>
  <c r="BM159" i="1"/>
  <c r="Z159" i="1"/>
  <c r="Y159" i="1"/>
  <c r="P159" i="1"/>
  <c r="BO158" i="1"/>
  <c r="BM158" i="1"/>
  <c r="Z158" i="1"/>
  <c r="Y158" i="1"/>
  <c r="BO157" i="1"/>
  <c r="BM157" i="1"/>
  <c r="Z157" i="1"/>
  <c r="Y157" i="1"/>
  <c r="X154" i="1"/>
  <c r="X153" i="1"/>
  <c r="BO152" i="1"/>
  <c r="BM152" i="1"/>
  <c r="Z152" i="1"/>
  <c r="Z153" i="1" s="1"/>
  <c r="Y152" i="1"/>
  <c r="Y154" i="1" s="1"/>
  <c r="X148" i="1"/>
  <c r="Y147" i="1"/>
  <c r="X147" i="1"/>
  <c r="BP146" i="1"/>
  <c r="BO146" i="1"/>
  <c r="BN146" i="1"/>
  <c r="BM146" i="1"/>
  <c r="Z146" i="1"/>
  <c r="Z147" i="1" s="1"/>
  <c r="Y146" i="1"/>
  <c r="Y148" i="1" s="1"/>
  <c r="P146" i="1"/>
  <c r="X143" i="1"/>
  <c r="X142" i="1"/>
  <c r="BO141" i="1"/>
  <c r="BM141" i="1"/>
  <c r="Z141" i="1"/>
  <c r="Y141" i="1"/>
  <c r="P141" i="1"/>
  <c r="BO140" i="1"/>
  <c r="BM140" i="1"/>
  <c r="Z140" i="1"/>
  <c r="Z142" i="1" s="1"/>
  <c r="Y140" i="1"/>
  <c r="X137" i="1"/>
  <c r="X136" i="1"/>
  <c r="BO135" i="1"/>
  <c r="BM135" i="1"/>
  <c r="Z135" i="1"/>
  <c r="Z136" i="1" s="1"/>
  <c r="Y135" i="1"/>
  <c r="P135" i="1"/>
  <c r="X132" i="1"/>
  <c r="X131" i="1"/>
  <c r="BO130" i="1"/>
  <c r="BM130" i="1"/>
  <c r="Z130" i="1"/>
  <c r="Y130" i="1"/>
  <c r="BP130" i="1" s="1"/>
  <c r="P130" i="1"/>
  <c r="BO129" i="1"/>
  <c r="BM129" i="1"/>
  <c r="Z129" i="1"/>
  <c r="Y129" i="1"/>
  <c r="P129" i="1"/>
  <c r="BO128" i="1"/>
  <c r="BM128" i="1"/>
  <c r="Z128" i="1"/>
  <c r="Y128" i="1"/>
  <c r="BP128" i="1" s="1"/>
  <c r="P128" i="1"/>
  <c r="X125" i="1"/>
  <c r="X124" i="1"/>
  <c r="BO123" i="1"/>
  <c r="BM123" i="1"/>
  <c r="Z123" i="1"/>
  <c r="Y123" i="1"/>
  <c r="BP123" i="1" s="1"/>
  <c r="P123" i="1"/>
  <c r="BO122" i="1"/>
  <c r="BM122" i="1"/>
  <c r="Z122" i="1"/>
  <c r="Y122" i="1"/>
  <c r="BP122" i="1" s="1"/>
  <c r="P122" i="1"/>
  <c r="X119" i="1"/>
  <c r="X118" i="1"/>
  <c r="BO117" i="1"/>
  <c r="BM117" i="1"/>
  <c r="Z117" i="1"/>
  <c r="Y117" i="1"/>
  <c r="P117" i="1"/>
  <c r="BO116" i="1"/>
  <c r="BM116" i="1"/>
  <c r="Z116" i="1"/>
  <c r="Y116" i="1"/>
  <c r="P116" i="1"/>
  <c r="X113" i="1"/>
  <c r="X112" i="1"/>
  <c r="BO111" i="1"/>
  <c r="BM111" i="1"/>
  <c r="Z111" i="1"/>
  <c r="Y111" i="1"/>
  <c r="BP111" i="1" s="1"/>
  <c r="P111" i="1"/>
  <c r="BO110" i="1"/>
  <c r="BM110" i="1"/>
  <c r="Z110" i="1"/>
  <c r="Y110" i="1"/>
  <c r="BP110" i="1" s="1"/>
  <c r="P110" i="1"/>
  <c r="BO109" i="1"/>
  <c r="BM109" i="1"/>
  <c r="Z109" i="1"/>
  <c r="Y109" i="1"/>
  <c r="BP109" i="1" s="1"/>
  <c r="P109" i="1"/>
  <c r="BO108" i="1"/>
  <c r="BM108" i="1"/>
  <c r="Z108" i="1"/>
  <c r="Y108" i="1"/>
  <c r="BP108" i="1" s="1"/>
  <c r="P108" i="1"/>
  <c r="BO107" i="1"/>
  <c r="BM107" i="1"/>
  <c r="Z107" i="1"/>
  <c r="Y107" i="1"/>
  <c r="BP107" i="1" s="1"/>
  <c r="P107" i="1"/>
  <c r="BO106" i="1"/>
  <c r="BM106" i="1"/>
  <c r="Z106" i="1"/>
  <c r="Y106" i="1"/>
  <c r="BP106" i="1" s="1"/>
  <c r="P106" i="1"/>
  <c r="BO105" i="1"/>
  <c r="BM105" i="1"/>
  <c r="Z105" i="1"/>
  <c r="Y105" i="1"/>
  <c r="BP105" i="1" s="1"/>
  <c r="P105" i="1"/>
  <c r="BO104" i="1"/>
  <c r="BM104" i="1"/>
  <c r="Z104" i="1"/>
  <c r="Y104" i="1"/>
  <c r="BP104" i="1" s="1"/>
  <c r="P104" i="1"/>
  <c r="BO103" i="1"/>
  <c r="BM103" i="1"/>
  <c r="Z103" i="1"/>
  <c r="Y103" i="1"/>
  <c r="P103" i="1"/>
  <c r="X100" i="1"/>
  <c r="X99" i="1"/>
  <c r="BO98" i="1"/>
  <c r="BM98" i="1"/>
  <c r="Z98" i="1"/>
  <c r="Y98" i="1"/>
  <c r="BP98" i="1" s="1"/>
  <c r="P98" i="1"/>
  <c r="BO97" i="1"/>
  <c r="BM97" i="1"/>
  <c r="Z97" i="1"/>
  <c r="Y97" i="1"/>
  <c r="P97" i="1"/>
  <c r="BO96" i="1"/>
  <c r="BM96" i="1"/>
  <c r="Z96" i="1"/>
  <c r="Y96" i="1"/>
  <c r="P96" i="1"/>
  <c r="X93" i="1"/>
  <c r="X92" i="1"/>
  <c r="BO91" i="1"/>
  <c r="BM91" i="1"/>
  <c r="Z91" i="1"/>
  <c r="Y91" i="1"/>
  <c r="BP91" i="1" s="1"/>
  <c r="P91" i="1"/>
  <c r="BO90" i="1"/>
  <c r="BM90" i="1"/>
  <c r="Z90" i="1"/>
  <c r="Y90" i="1"/>
  <c r="BP90" i="1" s="1"/>
  <c r="P90" i="1"/>
  <c r="BO89" i="1"/>
  <c r="BM89" i="1"/>
  <c r="Z89" i="1"/>
  <c r="Y89" i="1"/>
  <c r="BP89" i="1" s="1"/>
  <c r="P89" i="1"/>
  <c r="BO88" i="1"/>
  <c r="BM88" i="1"/>
  <c r="Z88" i="1"/>
  <c r="Y88" i="1"/>
  <c r="BP88" i="1" s="1"/>
  <c r="P88" i="1"/>
  <c r="BO87" i="1"/>
  <c r="BM87" i="1"/>
  <c r="Z87" i="1"/>
  <c r="Y87" i="1"/>
  <c r="BP87" i="1" s="1"/>
  <c r="P87" i="1"/>
  <c r="BO86" i="1"/>
  <c r="BM86" i="1"/>
  <c r="Z86" i="1"/>
  <c r="Y86" i="1"/>
  <c r="BP86" i="1" s="1"/>
  <c r="P86" i="1"/>
  <c r="X83" i="1"/>
  <c r="X82" i="1"/>
  <c r="BO81" i="1"/>
  <c r="BM81" i="1"/>
  <c r="Z81" i="1"/>
  <c r="Y81" i="1"/>
  <c r="P81" i="1"/>
  <c r="BO80" i="1"/>
  <c r="BM80" i="1"/>
  <c r="Z80" i="1"/>
  <c r="Y80" i="1"/>
  <c r="P80" i="1"/>
  <c r="X77" i="1"/>
  <c r="X76" i="1"/>
  <c r="BO75" i="1"/>
  <c r="BM75" i="1"/>
  <c r="Z75" i="1"/>
  <c r="Z76" i="1" s="1"/>
  <c r="Y75" i="1"/>
  <c r="Y76" i="1" s="1"/>
  <c r="P75" i="1"/>
  <c r="X72" i="1"/>
  <c r="X71" i="1"/>
  <c r="BO70" i="1"/>
  <c r="BM70" i="1"/>
  <c r="Z70" i="1"/>
  <c r="Y70" i="1"/>
  <c r="BP70" i="1" s="1"/>
  <c r="P70" i="1"/>
  <c r="BP69" i="1"/>
  <c r="BO69" i="1"/>
  <c r="BN69" i="1"/>
  <c r="BM69" i="1"/>
  <c r="Z69" i="1"/>
  <c r="Z71" i="1" s="1"/>
  <c r="Y69" i="1"/>
  <c r="P69" i="1"/>
  <c r="X66" i="1"/>
  <c r="X65" i="1"/>
  <c r="BO64" i="1"/>
  <c r="BM64" i="1"/>
  <c r="Z64" i="1"/>
  <c r="Y64" i="1"/>
  <c r="BP64" i="1" s="1"/>
  <c r="P64" i="1"/>
  <c r="BO63" i="1"/>
  <c r="BM63" i="1"/>
  <c r="Z63" i="1"/>
  <c r="Y63" i="1"/>
  <c r="BP63" i="1" s="1"/>
  <c r="P63" i="1"/>
  <c r="BO62" i="1"/>
  <c r="BM62" i="1"/>
  <c r="Z62" i="1"/>
  <c r="Y62" i="1"/>
  <c r="BP62" i="1" s="1"/>
  <c r="P62" i="1"/>
  <c r="BO61" i="1"/>
  <c r="BM61" i="1"/>
  <c r="Z61" i="1"/>
  <c r="Y61" i="1"/>
  <c r="BP61" i="1" s="1"/>
  <c r="P61" i="1"/>
  <c r="BO60" i="1"/>
  <c r="BM60" i="1"/>
  <c r="Z60" i="1"/>
  <c r="Y60" i="1"/>
  <c r="BP60" i="1" s="1"/>
  <c r="P60" i="1"/>
  <c r="BO59" i="1"/>
  <c r="BM59" i="1"/>
  <c r="Z59" i="1"/>
  <c r="Y59" i="1"/>
  <c r="BP59" i="1" s="1"/>
  <c r="P59" i="1"/>
  <c r="BO58" i="1"/>
  <c r="BM58" i="1"/>
  <c r="Z58" i="1"/>
  <c r="Y58" i="1"/>
  <c r="BP58" i="1" s="1"/>
  <c r="P58" i="1"/>
  <c r="BO57" i="1"/>
  <c r="BM57" i="1"/>
  <c r="Z57" i="1"/>
  <c r="Y57" i="1"/>
  <c r="BP57" i="1" s="1"/>
  <c r="P57" i="1"/>
  <c r="BO56" i="1"/>
  <c r="BM56" i="1"/>
  <c r="Z56" i="1"/>
  <c r="Y56" i="1"/>
  <c r="BP56" i="1" s="1"/>
  <c r="P56" i="1"/>
  <c r="BO55" i="1"/>
  <c r="BM55" i="1"/>
  <c r="Z55" i="1"/>
  <c r="Y55" i="1"/>
  <c r="BP55" i="1" s="1"/>
  <c r="P55" i="1"/>
  <c r="BO54" i="1"/>
  <c r="BM54" i="1"/>
  <c r="Z54" i="1"/>
  <c r="Y54" i="1"/>
  <c r="BP54" i="1" s="1"/>
  <c r="P54" i="1"/>
  <c r="BO53" i="1"/>
  <c r="BM53" i="1"/>
  <c r="Z53" i="1"/>
  <c r="Y53" i="1"/>
  <c r="BP53" i="1" s="1"/>
  <c r="P53" i="1"/>
  <c r="BO52" i="1"/>
  <c r="BM52" i="1"/>
  <c r="Z52" i="1"/>
  <c r="Y52" i="1"/>
  <c r="Y66" i="1" s="1"/>
  <c r="X49" i="1"/>
  <c r="X48" i="1"/>
  <c r="BO47" i="1"/>
  <c r="BM47" i="1"/>
  <c r="Z47" i="1"/>
  <c r="Y47" i="1"/>
  <c r="BP47" i="1" s="1"/>
  <c r="P47" i="1"/>
  <c r="BP46" i="1"/>
  <c r="BO46" i="1"/>
  <c r="BN46" i="1"/>
  <c r="BM46" i="1"/>
  <c r="Z46" i="1"/>
  <c r="Y46" i="1"/>
  <c r="P46" i="1"/>
  <c r="BO45" i="1"/>
  <c r="BM45" i="1"/>
  <c r="Z45" i="1"/>
  <c r="Y45" i="1"/>
  <c r="BP45" i="1" s="1"/>
  <c r="P45" i="1"/>
  <c r="BP44" i="1"/>
  <c r="BO44" i="1"/>
  <c r="BN44" i="1"/>
  <c r="BM44" i="1"/>
  <c r="Z44" i="1"/>
  <c r="Z48" i="1" s="1"/>
  <c r="Y44" i="1"/>
  <c r="P44" i="1"/>
  <c r="BO43" i="1"/>
  <c r="BM43" i="1"/>
  <c r="Z43" i="1"/>
  <c r="Y43" i="1"/>
  <c r="Y48" i="1" s="1"/>
  <c r="P43" i="1"/>
  <c r="X40" i="1"/>
  <c r="X39" i="1"/>
  <c r="BO38" i="1"/>
  <c r="BM38" i="1"/>
  <c r="Z38" i="1"/>
  <c r="Y38" i="1"/>
  <c r="BP38" i="1" s="1"/>
  <c r="P38" i="1"/>
  <c r="BO37" i="1"/>
  <c r="BM37" i="1"/>
  <c r="Z37" i="1"/>
  <c r="Y37" i="1"/>
  <c r="BP37" i="1" s="1"/>
  <c r="BO36" i="1"/>
  <c r="BM36" i="1"/>
  <c r="Z36" i="1"/>
  <c r="Y36" i="1"/>
  <c r="Y39" i="1" s="1"/>
  <c r="P36" i="1"/>
  <c r="X33" i="1"/>
  <c r="X32" i="1"/>
  <c r="BP31" i="1"/>
  <c r="BO31" i="1"/>
  <c r="BN31" i="1"/>
  <c r="BM31" i="1"/>
  <c r="Z31" i="1"/>
  <c r="Y31" i="1"/>
  <c r="P31" i="1"/>
  <c r="BO30" i="1"/>
  <c r="BM30" i="1"/>
  <c r="Z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Z28" i="1"/>
  <c r="Y28" i="1"/>
  <c r="Y33" i="1" s="1"/>
  <c r="P28" i="1"/>
  <c r="X24" i="1"/>
  <c r="X23" i="1"/>
  <c r="BO22" i="1"/>
  <c r="BM22" i="1"/>
  <c r="Z22" i="1"/>
  <c r="Z23" i="1" s="1"/>
  <c r="Y22" i="1"/>
  <c r="Y23" i="1" s="1"/>
  <c r="P22" i="1"/>
  <c r="H10" i="1"/>
  <c r="A9" i="1"/>
  <c r="F10" i="1" s="1"/>
  <c r="D7" i="1"/>
  <c r="Q6" i="1"/>
  <c r="P2" i="1"/>
  <c r="X272" i="1" l="1"/>
  <c r="X275" i="1"/>
  <c r="Z82" i="1"/>
  <c r="Z92" i="1"/>
  <c r="BN86" i="1"/>
  <c r="BN88" i="1"/>
  <c r="BN90" i="1"/>
  <c r="Y112" i="1"/>
  <c r="Z112" i="1"/>
  <c r="BN104" i="1"/>
  <c r="BN106" i="1"/>
  <c r="BN108" i="1"/>
  <c r="BN110" i="1"/>
  <c r="Z118" i="1"/>
  <c r="Z124" i="1"/>
  <c r="BN122" i="1"/>
  <c r="Z131" i="1"/>
  <c r="BN128" i="1"/>
  <c r="BN130" i="1"/>
  <c r="BN222" i="1"/>
  <c r="Z246" i="1"/>
  <c r="BN243" i="1"/>
  <c r="BN244" i="1"/>
  <c r="X271" i="1"/>
  <c r="BP81" i="1"/>
  <c r="BN81" i="1"/>
  <c r="BP97" i="1"/>
  <c r="BN97" i="1"/>
  <c r="BP117" i="1"/>
  <c r="BN117" i="1"/>
  <c r="Y137" i="1"/>
  <c r="Y136" i="1"/>
  <c r="BP135" i="1"/>
  <c r="BN135" i="1"/>
  <c r="X273" i="1"/>
  <c r="X274" i="1" s="1"/>
  <c r="Z32" i="1"/>
  <c r="Z39" i="1"/>
  <c r="BN36" i="1"/>
  <c r="BP36" i="1"/>
  <c r="BN37" i="1"/>
  <c r="Z65" i="1"/>
  <c r="BN52" i="1"/>
  <c r="BP52" i="1"/>
  <c r="BN54" i="1"/>
  <c r="BN56" i="1"/>
  <c r="BN58" i="1"/>
  <c r="BN60" i="1"/>
  <c r="BN62" i="1"/>
  <c r="BN64" i="1"/>
  <c r="Y71" i="1"/>
  <c r="Y83" i="1"/>
  <c r="BP141" i="1"/>
  <c r="BN141" i="1"/>
  <c r="BP157" i="1"/>
  <c r="BN157" i="1"/>
  <c r="BP158" i="1"/>
  <c r="BN158" i="1"/>
  <c r="Y175" i="1"/>
  <c r="BP171" i="1"/>
  <c r="BN171" i="1"/>
  <c r="BP173" i="1"/>
  <c r="BN173" i="1"/>
  <c r="Y196" i="1"/>
  <c r="BP190" i="1"/>
  <c r="BN190" i="1"/>
  <c r="BP192" i="1"/>
  <c r="BN192" i="1"/>
  <c r="BP194" i="1"/>
  <c r="BN194" i="1"/>
  <c r="Y197" i="1"/>
  <c r="BP209" i="1"/>
  <c r="BN209" i="1"/>
  <c r="Y270" i="1"/>
  <c r="Y269" i="1"/>
  <c r="BP249" i="1"/>
  <c r="BN249" i="1"/>
  <c r="BP250" i="1"/>
  <c r="BN250" i="1"/>
  <c r="BP251" i="1"/>
  <c r="BN251" i="1"/>
  <c r="BP252" i="1"/>
  <c r="BN252" i="1"/>
  <c r="BP253" i="1"/>
  <c r="BN253" i="1"/>
  <c r="BP254" i="1"/>
  <c r="BN254" i="1"/>
  <c r="BP255" i="1"/>
  <c r="BN255" i="1"/>
  <c r="BP256" i="1"/>
  <c r="BN256" i="1"/>
  <c r="BP257" i="1"/>
  <c r="BN257" i="1"/>
  <c r="BP258" i="1"/>
  <c r="BN258" i="1"/>
  <c r="BP259" i="1"/>
  <c r="BN259" i="1"/>
  <c r="BP260" i="1"/>
  <c r="BN260" i="1"/>
  <c r="BP261" i="1"/>
  <c r="BN261" i="1"/>
  <c r="BP262" i="1"/>
  <c r="BN262" i="1"/>
  <c r="BP263" i="1"/>
  <c r="BN263" i="1"/>
  <c r="BP264" i="1"/>
  <c r="BN264" i="1"/>
  <c r="BP265" i="1"/>
  <c r="BN265" i="1"/>
  <c r="BP266" i="1"/>
  <c r="BN266" i="1"/>
  <c r="BP267" i="1"/>
  <c r="BN267" i="1"/>
  <c r="BP268" i="1"/>
  <c r="BN268" i="1"/>
  <c r="Y92" i="1"/>
  <c r="Y99" i="1"/>
  <c r="Z99" i="1"/>
  <c r="Y119" i="1"/>
  <c r="Y132" i="1"/>
  <c r="Z161" i="1"/>
  <c r="Z166" i="1"/>
  <c r="Z174" i="1"/>
  <c r="Y187" i="1"/>
  <c r="Z223" i="1"/>
  <c r="Y246" i="1"/>
  <c r="Y247" i="1"/>
  <c r="H9" i="1"/>
  <c r="A10" i="1"/>
  <c r="Y24" i="1"/>
  <c r="Y32" i="1"/>
  <c r="Y40" i="1"/>
  <c r="Y49" i="1"/>
  <c r="Y65" i="1"/>
  <c r="Y72" i="1"/>
  <c r="Y77" i="1"/>
  <c r="Y82" i="1"/>
  <c r="Y93" i="1"/>
  <c r="Y100" i="1"/>
  <c r="Y113" i="1"/>
  <c r="Y118" i="1"/>
  <c r="BP159" i="1"/>
  <c r="BN159" i="1"/>
  <c r="BP160" i="1"/>
  <c r="BN160" i="1"/>
  <c r="Y205" i="1"/>
  <c r="BP200" i="1"/>
  <c r="BN200" i="1"/>
  <c r="BP202" i="1"/>
  <c r="BN202" i="1"/>
  <c r="Y204" i="1"/>
  <c r="Y211" i="1"/>
  <c r="BP208" i="1"/>
  <c r="BN208" i="1"/>
  <c r="Y210" i="1"/>
  <c r="Y216" i="1"/>
  <c r="BP215" i="1"/>
  <c r="BN215" i="1"/>
  <c r="Y240" i="1"/>
  <c r="BP238" i="1"/>
  <c r="BN238" i="1"/>
  <c r="BP239" i="1"/>
  <c r="BN239" i="1"/>
  <c r="F9" i="1"/>
  <c r="J9" i="1"/>
  <c r="BN22" i="1"/>
  <c r="BP22" i="1"/>
  <c r="BN28" i="1"/>
  <c r="BP28" i="1"/>
  <c r="BN30" i="1"/>
  <c r="BN38" i="1"/>
  <c r="BN43" i="1"/>
  <c r="BP43" i="1"/>
  <c r="BN45" i="1"/>
  <c r="BN47" i="1"/>
  <c r="BN53" i="1"/>
  <c r="BN55" i="1"/>
  <c r="BN57" i="1"/>
  <c r="BN59" i="1"/>
  <c r="BN61" i="1"/>
  <c r="BN63" i="1"/>
  <c r="BN70" i="1"/>
  <c r="BN75" i="1"/>
  <c r="BP75" i="1"/>
  <c r="BN80" i="1"/>
  <c r="BP80" i="1"/>
  <c r="BN87" i="1"/>
  <c r="BN89" i="1"/>
  <c r="BN91" i="1"/>
  <c r="BN96" i="1"/>
  <c r="BP96" i="1"/>
  <c r="BN98" i="1"/>
  <c r="BN103" i="1"/>
  <c r="BP103" i="1"/>
  <c r="BN105" i="1"/>
  <c r="BN107" i="1"/>
  <c r="BN109" i="1"/>
  <c r="BN111" i="1"/>
  <c r="BN116" i="1"/>
  <c r="BP116" i="1"/>
  <c r="Y125" i="1"/>
  <c r="BN123" i="1"/>
  <c r="Y124" i="1"/>
  <c r="BP129" i="1"/>
  <c r="BN129" i="1"/>
  <c r="Y131" i="1"/>
  <c r="Y143" i="1"/>
  <c r="BP140" i="1"/>
  <c r="BN140" i="1"/>
  <c r="Y142" i="1"/>
  <c r="Y153" i="1"/>
  <c r="BP152" i="1"/>
  <c r="BN152" i="1"/>
  <c r="Y161" i="1"/>
  <c r="Y162" i="1"/>
  <c r="Y167" i="1"/>
  <c r="BP164" i="1"/>
  <c r="BN164" i="1"/>
  <c r="Y166" i="1"/>
  <c r="BP172" i="1"/>
  <c r="BN172" i="1"/>
  <c r="Y174" i="1"/>
  <c r="BP184" i="1"/>
  <c r="BN184" i="1"/>
  <c r="Y186" i="1"/>
  <c r="BP191" i="1"/>
  <c r="BN191" i="1"/>
  <c r="BP193" i="1"/>
  <c r="BN193" i="1"/>
  <c r="BP195" i="1"/>
  <c r="BN195" i="1"/>
  <c r="Z204" i="1"/>
  <c r="Z210" i="1"/>
  <c r="Y217" i="1"/>
  <c r="Y224" i="1"/>
  <c r="BP221" i="1"/>
  <c r="BN221" i="1"/>
  <c r="Y223" i="1"/>
  <c r="Y231" i="1"/>
  <c r="BP228" i="1"/>
  <c r="BN228" i="1"/>
  <c r="BP229" i="1"/>
  <c r="BN229" i="1"/>
  <c r="BP230" i="1"/>
  <c r="BN230" i="1"/>
  <c r="Y241" i="1"/>
  <c r="BP245" i="1"/>
  <c r="BN245" i="1"/>
  <c r="Z276" i="1" l="1"/>
  <c r="Y275" i="1"/>
  <c r="Y273" i="1"/>
  <c r="Y272" i="1"/>
  <c r="Y271" i="1"/>
  <c r="Y274" i="1" l="1"/>
  <c r="A284" i="1" s="1"/>
  <c r="B284" i="1"/>
  <c r="C284" i="1"/>
</calcChain>
</file>

<file path=xl/sharedStrings.xml><?xml version="1.0" encoding="utf-8"?>
<sst xmlns="http://schemas.openxmlformats.org/spreadsheetml/2006/main" count="1318" uniqueCount="426">
  <si>
    <t xml:space="preserve">  БЛАНК ЗАКАЗА </t>
  </si>
  <si>
    <t>ЗПФ</t>
  </si>
  <si>
    <t>на отгрузку продукции с ООО Трейд-Сервис с</t>
  </si>
  <si>
    <t>09.09.2024</t>
  </si>
  <si>
    <t>бланк создан</t>
  </si>
  <si>
    <t>05.09.2024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</si>
  <si>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</si>
  <si>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</si>
  <si>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</si>
  <si>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</si>
  <si>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</si>
  <si>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</si>
  <si>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</si>
  <si>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</si>
  <si>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</si>
  <si>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</si>
  <si>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</si>
  <si>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</si>
  <si>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</si>
  <si>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</si>
  <si>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</si>
  <si>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</si>
  <si>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</si>
  <si>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</si>
  <si>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</si>
  <si>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</si>
  <si>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</si>
  <si>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</si>
  <si>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</si>
  <si>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</si>
  <si>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</si>
  <si>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</si>
  <si>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</si>
  <si>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</si>
  <si>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</si>
  <si>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</si>
  <si>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</si>
  <si>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</si>
  <si>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</si>
  <si>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</si>
  <si>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</si>
  <si>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</si>
  <si>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</si>
  <si>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</si>
  <si>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</si>
  <si>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</si>
  <si>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</si>
  <si>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</si>
  <si>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</si>
  <si>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</si>
  <si>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</si>
  <si>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</si>
  <si>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</si>
  <si>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</si>
  <si>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</si>
  <si>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</si>
  <si>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</si>
  <si>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</si>
  <si>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</si>
  <si>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</si>
  <si>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</si>
  <si>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</si>
  <si>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</si>
  <si>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</si>
  <si>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</si>
  <si>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</si>
  <si>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</si>
  <si>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</si>
  <si>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</si>
  <si>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</si>
  <si>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</si>
  <si>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</si>
  <si>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</si>
  <si>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</si>
  <si>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</si>
  <si>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</si>
  <si>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</si>
  <si>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</si>
  <si>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</si>
  <si>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</si>
  <si>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ПГП</t>
  </si>
  <si>
    <t>SU002761</t>
  </si>
  <si>
    <t>P004104</t>
  </si>
  <si>
    <t>SU002763</t>
  </si>
  <si>
    <t>P004103</t>
  </si>
  <si>
    <t>SU002760</t>
  </si>
  <si>
    <t>P004105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</si>
  <si>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</si>
  <si>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</si>
  <si>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</si>
  <si>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</si>
  <si>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</si>
  <si>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</si>
  <si>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</si>
  <si>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</si>
  <si>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</si>
  <si>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</si>
  <si>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</si>
  <si>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</si>
  <si>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</si>
  <si>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</si>
  <si>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</si>
  <si>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</si>
  <si>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</si>
  <si>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</si>
  <si>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</si>
  <si>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</si>
  <si>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</si>
  <si>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</si>
  <si>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SU003531</t>
  </si>
  <si>
    <t>P004441</t>
  </si>
  <si>
    <t>Пельмени «Бигбули #МЕГАМАСЛИЩЕ со сливочным маслом» 0,4 сфера ТМ «Горячая штучка»</t>
  </si>
  <si>
    <t>Новинка</t>
  </si>
  <si>
    <t>SU002771</t>
  </si>
  <si>
    <t>P003728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</si>
  <si>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</si>
  <si>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</si>
  <si>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</si>
  <si>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</si>
  <si>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</si>
  <si>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</si>
  <si>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</si>
  <si>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</si>
  <si>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</si>
  <si>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</si>
  <si>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</si>
  <si>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</si>
  <si>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</si>
  <si>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</si>
  <si>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</si>
  <si>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</si>
  <si>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</si>
  <si>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</si>
  <si>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</si>
  <si>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</si>
  <si>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SU002865</t>
  </si>
  <si>
    <t>P003274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</si>
  <si>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</si>
  <si>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</si>
  <si>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</si>
  <si>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</si>
  <si>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</si>
  <si>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</si>
  <si>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</si>
  <si>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</si>
  <si>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</si>
  <si>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</si>
  <si>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</si>
  <si>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</si>
  <si>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</si>
  <si>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</si>
  <si>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</si>
  <si>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</si>
  <si>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</si>
  <si>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</si>
  <si>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</si>
  <si>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</si>
  <si>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</si>
  <si>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</si>
  <si>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</si>
  <si>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</si>
  <si>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</si>
  <si>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</si>
  <si>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</si>
  <si>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</si>
  <si>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</si>
  <si>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</si>
  <si>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</si>
  <si>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</si>
  <si>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</si>
  <si>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</si>
  <si>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</si>
  <si>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</si>
  <si>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</si>
  <si>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</si>
  <si>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</si>
  <si>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</si>
  <si>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Слой, мин. 1</t>
  </si>
  <si>
    <t>Слой</t>
  </si>
  <si>
    <t>SU003527</t>
  </si>
  <si>
    <t>P004474</t>
  </si>
  <si>
    <t>SU002627</t>
  </si>
  <si>
    <t>P003686</t>
  </si>
  <si>
    <t>Палетта, мин. 1</t>
  </si>
  <si>
    <t>Палетта</t>
  </si>
  <si>
    <t>SU003460</t>
  </si>
  <si>
    <t>P004345</t>
  </si>
  <si>
    <t>SU002622</t>
  </si>
  <si>
    <t>P003683</t>
  </si>
  <si>
    <t>SU003528</t>
  </si>
  <si>
    <t>P004444</t>
  </si>
  <si>
    <t>SU002623</t>
  </si>
  <si>
    <t>P003684</t>
  </si>
  <si>
    <t>SU003459</t>
  </si>
  <si>
    <t>P004346</t>
  </si>
  <si>
    <t>SU002864</t>
  </si>
  <si>
    <t>P003271</t>
  </si>
  <si>
    <t>Чебупицца</t>
  </si>
  <si>
    <t>SU002562</t>
  </si>
  <si>
    <t>P004126</t>
  </si>
  <si>
    <t>SU002561</t>
  </si>
  <si>
    <t>P004134</t>
  </si>
  <si>
    <t>Хотстеры</t>
  </si>
  <si>
    <t>SU003384</t>
  </si>
  <si>
    <t>P004205</t>
  </si>
  <si>
    <t>SU002565</t>
  </si>
  <si>
    <t>P004110</t>
  </si>
  <si>
    <t>Круггетсы</t>
  </si>
  <si>
    <t>SU002890</t>
  </si>
  <si>
    <t>P003311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</si>
  <si>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</si>
  <si>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</si>
  <si>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</si>
  <si>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</si>
  <si>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</si>
  <si>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</si>
  <si>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</si>
  <si>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</si>
  <si>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</si>
  <si>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</si>
  <si>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</si>
  <si>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</si>
  <si>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</si>
  <si>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SU002177</t>
  </si>
  <si>
    <t>P004523</t>
  </si>
  <si>
    <t>Чебуманы</t>
  </si>
  <si>
    <t>SU002668</t>
  </si>
  <si>
    <t>P004109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</si>
  <si>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</si>
  <si>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</si>
  <si>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</si>
  <si>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</si>
  <si>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</si>
  <si>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</si>
  <si>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</si>
  <si>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</si>
  <si>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</si>
  <si>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</si>
  <si>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</si>
  <si>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</si>
  <si>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</si>
  <si>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</si>
  <si>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</si>
  <si>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</si>
  <si>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</si>
  <si>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</si>
  <si>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</si>
  <si>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</si>
  <si>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</si>
  <si>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</si>
  <si>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</si>
  <si>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Сливушка</t>
  </si>
  <si>
    <t>SU002516</t>
  </si>
  <si>
    <t>P004152</t>
  </si>
  <si>
    <t>SU002514</t>
  </si>
  <si>
    <t>P004155</t>
  </si>
  <si>
    <t>SU003001</t>
  </si>
  <si>
    <t>P003470</t>
  </si>
  <si>
    <t>Сосиски замороженные</t>
  </si>
  <si>
    <t>SU002677</t>
  </si>
  <si>
    <t>P003053</t>
  </si>
  <si>
    <t>СК2</t>
  </si>
  <si>
    <t>КИЗ</t>
  </si>
  <si>
    <t>Стародворье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</si>
  <si>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</si>
  <si>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</si>
  <si>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</si>
  <si>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</si>
  <si>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</si>
  <si>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</si>
  <si>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</si>
  <si>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</si>
  <si>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</si>
  <si>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</si>
  <si>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</si>
  <si>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</si>
  <si>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</si>
  <si>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</si>
  <si>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</si>
  <si>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</si>
  <si>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</si>
  <si>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</si>
  <si>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</si>
  <si>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</si>
  <si>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</si>
  <si>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</si>
  <si>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</si>
  <si>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</si>
  <si>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</si>
  <si>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</si>
  <si>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</si>
  <si>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</si>
  <si>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</si>
  <si>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Сочные</t>
  </si>
  <si>
    <t>SU001859</t>
  </si>
  <si>
    <t>P004634</t>
  </si>
  <si>
    <t>Пельмени «Сочные» 0,43 ТМ «Стародворье»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</si>
  <si>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</si>
  <si>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</si>
  <si>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</si>
  <si>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</si>
  <si>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</si>
  <si>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</si>
  <si>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</si>
  <si>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Особый рецепт</t>
  </si>
  <si>
    <t>Любимая ложка</t>
  </si>
  <si>
    <t>SU002268</t>
  </si>
  <si>
    <t>P004081</t>
  </si>
  <si>
    <t>SU003146</t>
  </si>
  <si>
    <t>P003732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</si>
  <si>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</si>
  <si>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</si>
  <si>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</si>
  <si>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</si>
  <si>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</si>
  <si>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</si>
  <si>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</si>
  <si>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</si>
  <si>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</si>
  <si>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</si>
  <si>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</si>
  <si>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</si>
  <si>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</si>
  <si>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</si>
  <si>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</si>
  <si>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</si>
  <si>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</si>
  <si>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</si>
  <si>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</si>
  <si>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</si>
  <si>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</si>
  <si>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</si>
  <si>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</si>
  <si>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</si>
  <si>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</si>
  <si>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</si>
  <si>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SU003021</t>
  </si>
  <si>
    <t>P003489</t>
  </si>
  <si>
    <t>Снеки «Фрай-пицца с ветчиной и грибами» Весовые ТМ «Зареченские» 3 кг</t>
  </si>
  <si>
    <t>SU003454</t>
  </si>
  <si>
    <t>P004364</t>
  </si>
  <si>
    <t>Снеки «Мини-сосиски в тесте»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</si>
  <si>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</si>
  <si>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</si>
  <si>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</si>
  <si>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</si>
  <si>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</si>
  <si>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</si>
  <si>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</si>
  <si>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</si>
  <si>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</si>
  <si>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</si>
  <si>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</si>
  <si>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</si>
  <si>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</si>
  <si>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</si>
  <si>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</si>
  <si>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</si>
  <si>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</si>
  <si>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</si>
  <si>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</si>
  <si>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</si>
  <si>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</si>
  <si>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</si>
  <si>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</si>
  <si>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</si>
  <si>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</si>
  <si>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</si>
  <si>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</si>
  <si>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</si>
  <si>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</si>
  <si>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</si>
  <si>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</si>
  <si>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</si>
  <si>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</si>
  <si>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</si>
  <si>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</si>
  <si>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</si>
  <si>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</si>
  <si>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</si>
  <si>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</si>
  <si>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</si>
  <si>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</si>
  <si>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</si>
  <si>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</si>
  <si>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</si>
  <si>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</si>
  <si>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</si>
  <si>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</si>
  <si>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Снеки «Смак-мени с картофелем и сочной грудинкой» Фикс.вес 1 ТМ «Зареченские»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</si>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</sst>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1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3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83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63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93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99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9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43" xfId="0" applyBorder="1" applyProtection="1">
      <protection hidden="1"/>
    </xf>
    <xf numFmtId="0" fontId="205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77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59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4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7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89" fillId="0" borderId="44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61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29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227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3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77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87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51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3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23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91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65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65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5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21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39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47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245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25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84"/>
  <sheetViews>
    <sheetView showGridLines="0" tabSelected="1" zoomScaleNormal="100" zoomScaleSheetLayoutView="100" workbookViewId="0">
      <selection activeCell="AA30" sqref="AA30"/>
    </sheetView>
  </sheetViews>
  <sheetFormatPr defaultColWidth="9.140625" defaultRowHeight="12.75" x14ac:dyDescent="0.2"/>
  <cols>
    <col min="1" max="1" width="9.140625" style="19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195" customWidth="1"/>
    <col min="19" max="19" width="6.140625" style="19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195" customWidth="1"/>
    <col min="25" max="25" width="11" style="195" customWidth="1"/>
    <col min="26" max="26" width="10" style="195" customWidth="1"/>
    <col min="27" max="27" width="11.5703125" style="195" customWidth="1"/>
    <col min="28" max="28" width="10.42578125" style="195" customWidth="1"/>
    <col min="29" max="29" width="30" style="19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195" customWidth="1"/>
    <col min="34" max="34" width="9.140625" style="195" customWidth="1"/>
    <col min="35" max="16384" width="9.140625" style="195"/>
  </cols>
  <sheetData>
    <row r="1" spans="1:32" s="190" customFormat="1" ht="45" customHeight="1" x14ac:dyDescent="0.2">
      <c r="A1" s="41"/>
      <c r="B1" s="41"/>
      <c r="C1" s="41"/>
      <c r="D1" s="255" t="s">
        <v>0</v>
      </c>
      <c r="E1" s="233"/>
      <c r="F1" s="233"/>
      <c r="G1" s="12" t="s">
        <v>1</v>
      </c>
      <c r="H1" s="255" t="s">
        <v>2</v>
      </c>
      <c r="I1" s="233"/>
      <c r="J1" s="233"/>
      <c r="K1" s="233"/>
      <c r="L1" s="233"/>
      <c r="M1" s="233"/>
      <c r="N1" s="233"/>
      <c r="O1" s="233"/>
      <c r="P1" s="233"/>
      <c r="Q1" s="233"/>
      <c r="R1" s="232" t="s">
        <v>3</v>
      </c>
      <c r="S1" s="233"/>
      <c r="T1" s="23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19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36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04"/>
      <c r="R2" s="204"/>
      <c r="S2" s="204"/>
      <c r="T2" s="204"/>
      <c r="U2" s="204"/>
      <c r="V2" s="204"/>
      <c r="W2" s="204"/>
      <c r="X2" s="16"/>
      <c r="Y2" s="16"/>
      <c r="Z2" s="16"/>
      <c r="AA2" s="16"/>
      <c r="AB2" s="51"/>
      <c r="AC2" s="51"/>
      <c r="AD2" s="51"/>
      <c r="AE2" s="51"/>
    </row>
    <row r="3" spans="1:32" s="19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204"/>
      <c r="Q3" s="204"/>
      <c r="R3" s="204"/>
      <c r="S3" s="204"/>
      <c r="T3" s="204"/>
      <c r="U3" s="204"/>
      <c r="V3" s="204"/>
      <c r="W3" s="204"/>
      <c r="X3" s="16"/>
      <c r="Y3" s="16"/>
      <c r="Z3" s="16"/>
      <c r="AA3" s="16"/>
      <c r="AB3" s="51"/>
      <c r="AC3" s="51"/>
      <c r="AD3" s="51"/>
      <c r="AE3" s="51"/>
    </row>
    <row r="4" spans="1:32" s="19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190" customFormat="1" ht="23.45" customHeight="1" x14ac:dyDescent="0.2">
      <c r="A5" s="288" t="s">
        <v>8</v>
      </c>
      <c r="B5" s="257"/>
      <c r="C5" s="258"/>
      <c r="D5" s="263"/>
      <c r="E5" s="264"/>
      <c r="F5" s="373" t="s">
        <v>9</v>
      </c>
      <c r="G5" s="258"/>
      <c r="H5" s="263" t="s">
        <v>425</v>
      </c>
      <c r="I5" s="393"/>
      <c r="J5" s="393"/>
      <c r="K5" s="393"/>
      <c r="L5" s="393"/>
      <c r="M5" s="264"/>
      <c r="N5" s="61"/>
      <c r="P5" s="24" t="s">
        <v>10</v>
      </c>
      <c r="Q5" s="386">
        <v>45544</v>
      </c>
      <c r="R5" s="287"/>
      <c r="T5" s="314" t="s">
        <v>11</v>
      </c>
      <c r="U5" s="225"/>
      <c r="V5" s="316" t="s">
        <v>12</v>
      </c>
      <c r="W5" s="287"/>
      <c r="AB5" s="51"/>
      <c r="AC5" s="51"/>
      <c r="AD5" s="51"/>
      <c r="AE5" s="51"/>
    </row>
    <row r="6" spans="1:32" s="190" customFormat="1" ht="24" customHeight="1" x14ac:dyDescent="0.2">
      <c r="A6" s="288" t="s">
        <v>13</v>
      </c>
      <c r="B6" s="257"/>
      <c r="C6" s="258"/>
      <c r="D6" s="395" t="s">
        <v>14</v>
      </c>
      <c r="E6" s="396"/>
      <c r="F6" s="396"/>
      <c r="G6" s="396"/>
      <c r="H6" s="396"/>
      <c r="I6" s="396"/>
      <c r="J6" s="396"/>
      <c r="K6" s="396"/>
      <c r="L6" s="396"/>
      <c r="M6" s="287"/>
      <c r="N6" s="62"/>
      <c r="P6" s="24" t="s">
        <v>15</v>
      </c>
      <c r="Q6" s="390" t="str">
        <f>IF(Q5=0," ",CHOOSE(WEEKDAY(Q5,2),"Понедельник","Вторник","Среда","Четверг","Пятница","Суббота","Воскресенье"))</f>
        <v>Понедельник</v>
      </c>
      <c r="R6" s="209"/>
      <c r="T6" s="323" t="s">
        <v>16</v>
      </c>
      <c r="U6" s="225"/>
      <c r="V6" s="346" t="s">
        <v>17</v>
      </c>
      <c r="W6" s="240"/>
      <c r="AB6" s="51"/>
      <c r="AC6" s="51"/>
      <c r="AD6" s="51"/>
      <c r="AE6" s="51"/>
    </row>
    <row r="7" spans="1:32" s="190" customFormat="1" ht="21.75" hidden="1" customHeight="1" x14ac:dyDescent="0.2">
      <c r="A7" s="55"/>
      <c r="B7" s="55"/>
      <c r="C7" s="55"/>
      <c r="D7" s="241" t="str">
        <f>IFERROR(VLOOKUP(DeliveryAddress,Table,3,0),1)</f>
        <v>1</v>
      </c>
      <c r="E7" s="242"/>
      <c r="F7" s="242"/>
      <c r="G7" s="242"/>
      <c r="H7" s="242"/>
      <c r="I7" s="242"/>
      <c r="J7" s="242"/>
      <c r="K7" s="242"/>
      <c r="L7" s="242"/>
      <c r="M7" s="243"/>
      <c r="N7" s="63"/>
      <c r="P7" s="24"/>
      <c r="Q7" s="42"/>
      <c r="R7" s="42"/>
      <c r="T7" s="204"/>
      <c r="U7" s="225"/>
      <c r="V7" s="347"/>
      <c r="W7" s="348"/>
      <c r="AB7" s="51"/>
      <c r="AC7" s="51"/>
      <c r="AD7" s="51"/>
      <c r="AE7" s="51"/>
    </row>
    <row r="8" spans="1:32" s="190" customFormat="1" ht="25.5" customHeight="1" x14ac:dyDescent="0.2">
      <c r="A8" s="407" t="s">
        <v>18</v>
      </c>
      <c r="B8" s="206"/>
      <c r="C8" s="207"/>
      <c r="D8" s="247" t="s">
        <v>19</v>
      </c>
      <c r="E8" s="248"/>
      <c r="F8" s="248"/>
      <c r="G8" s="248"/>
      <c r="H8" s="248"/>
      <c r="I8" s="248"/>
      <c r="J8" s="248"/>
      <c r="K8" s="248"/>
      <c r="L8" s="248"/>
      <c r="M8" s="249"/>
      <c r="N8" s="64"/>
      <c r="P8" s="24" t="s">
        <v>20</v>
      </c>
      <c r="Q8" s="289">
        <v>0.375</v>
      </c>
      <c r="R8" s="243"/>
      <c r="T8" s="204"/>
      <c r="U8" s="225"/>
      <c r="V8" s="347"/>
      <c r="W8" s="348"/>
      <c r="AB8" s="51"/>
      <c r="AC8" s="51"/>
      <c r="AD8" s="51"/>
      <c r="AE8" s="51"/>
    </row>
    <row r="9" spans="1:32" s="190" customFormat="1" ht="39.950000000000003" customHeight="1" x14ac:dyDescent="0.2">
      <c r="A9" s="29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4"/>
      <c r="C9" s="204"/>
      <c r="D9" s="290"/>
      <c r="E9" s="238"/>
      <c r="F9" s="29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4"/>
      <c r="H9" s="237" t="str">
        <f>IF(AND($A$9="Тип доверенности/получателя при получении в адресе перегруза:",$D$9="Разовая доверенность"),"Введите ФИО","")</f>
        <v/>
      </c>
      <c r="I9" s="238"/>
      <c r="J9" s="23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38"/>
      <c r="L9" s="238"/>
      <c r="M9" s="238"/>
      <c r="N9" s="188"/>
      <c r="P9" s="26" t="s">
        <v>21</v>
      </c>
      <c r="Q9" s="284"/>
      <c r="R9" s="285"/>
      <c r="T9" s="204"/>
      <c r="U9" s="225"/>
      <c r="V9" s="349"/>
      <c r="W9" s="350"/>
      <c r="X9" s="43"/>
      <c r="Y9" s="43"/>
      <c r="Z9" s="43"/>
      <c r="AA9" s="43"/>
      <c r="AB9" s="51"/>
      <c r="AC9" s="51"/>
      <c r="AD9" s="51"/>
      <c r="AE9" s="51"/>
    </row>
    <row r="10" spans="1:32" s="190" customFormat="1" ht="26.45" customHeight="1" x14ac:dyDescent="0.2">
      <c r="A10" s="29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4"/>
      <c r="C10" s="204"/>
      <c r="D10" s="290"/>
      <c r="E10" s="238"/>
      <c r="F10" s="29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4"/>
      <c r="H10" s="318" t="str">
        <f>IFERROR(VLOOKUP($D$10,Proxy,2,FALSE),"")</f>
        <v/>
      </c>
      <c r="I10" s="204"/>
      <c r="J10" s="204"/>
      <c r="K10" s="204"/>
      <c r="L10" s="204"/>
      <c r="M10" s="204"/>
      <c r="N10" s="189"/>
      <c r="P10" s="26" t="s">
        <v>22</v>
      </c>
      <c r="Q10" s="324"/>
      <c r="R10" s="325"/>
      <c r="U10" s="24" t="s">
        <v>23</v>
      </c>
      <c r="V10" s="239" t="s">
        <v>24</v>
      </c>
      <c r="W10" s="240"/>
      <c r="X10" s="44"/>
      <c r="Y10" s="44"/>
      <c r="Z10" s="44"/>
      <c r="AA10" s="44"/>
      <c r="AB10" s="51"/>
      <c r="AC10" s="51"/>
      <c r="AD10" s="51"/>
      <c r="AE10" s="51"/>
    </row>
    <row r="11" spans="1:32" s="19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286"/>
      <c r="R11" s="287"/>
      <c r="U11" s="24" t="s">
        <v>27</v>
      </c>
      <c r="V11" s="363" t="s">
        <v>28</v>
      </c>
      <c r="W11" s="285"/>
      <c r="X11" s="45"/>
      <c r="Y11" s="45"/>
      <c r="Z11" s="45"/>
      <c r="AA11" s="45"/>
      <c r="AB11" s="51"/>
      <c r="AC11" s="51"/>
      <c r="AD11" s="51"/>
      <c r="AE11" s="51"/>
    </row>
    <row r="12" spans="1:32" s="190" customFormat="1" ht="18.600000000000001" customHeight="1" x14ac:dyDescent="0.2">
      <c r="A12" s="313" t="s">
        <v>29</v>
      </c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8"/>
      <c r="N12" s="65"/>
      <c r="P12" s="24" t="s">
        <v>30</v>
      </c>
      <c r="Q12" s="289"/>
      <c r="R12" s="243"/>
      <c r="S12" s="23"/>
      <c r="U12" s="24"/>
      <c r="V12" s="233"/>
      <c r="W12" s="204"/>
      <c r="AB12" s="51"/>
      <c r="AC12" s="51"/>
      <c r="AD12" s="51"/>
      <c r="AE12" s="51"/>
    </row>
    <row r="13" spans="1:32" s="190" customFormat="1" ht="23.25" customHeight="1" x14ac:dyDescent="0.2">
      <c r="A13" s="313" t="s">
        <v>31</v>
      </c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8"/>
      <c r="N13" s="65"/>
      <c r="O13" s="26"/>
      <c r="P13" s="26" t="s">
        <v>32</v>
      </c>
      <c r="Q13" s="363"/>
      <c r="R13" s="28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190" customFormat="1" ht="18.600000000000001" customHeight="1" x14ac:dyDescent="0.2">
      <c r="A14" s="313" t="s">
        <v>33</v>
      </c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8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190" customFormat="1" ht="22.5" customHeight="1" x14ac:dyDescent="0.2">
      <c r="A15" s="326" t="s">
        <v>34</v>
      </c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8"/>
      <c r="N15" s="66"/>
      <c r="P15" s="293" t="s">
        <v>35</v>
      </c>
      <c r="Q15" s="233"/>
      <c r="R15" s="233"/>
      <c r="S15" s="233"/>
      <c r="T15" s="23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294"/>
      <c r="Q16" s="294"/>
      <c r="R16" s="294"/>
      <c r="S16" s="294"/>
      <c r="T16" s="29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218" t="s">
        <v>36</v>
      </c>
      <c r="B17" s="218" t="s">
        <v>37</v>
      </c>
      <c r="C17" s="309" t="s">
        <v>38</v>
      </c>
      <c r="D17" s="218" t="s">
        <v>39</v>
      </c>
      <c r="E17" s="280"/>
      <c r="F17" s="218" t="s">
        <v>40</v>
      </c>
      <c r="G17" s="218" t="s">
        <v>41</v>
      </c>
      <c r="H17" s="218" t="s">
        <v>42</v>
      </c>
      <c r="I17" s="218" t="s">
        <v>43</v>
      </c>
      <c r="J17" s="218" t="s">
        <v>44</v>
      </c>
      <c r="K17" s="218" t="s">
        <v>45</v>
      </c>
      <c r="L17" s="218" t="s">
        <v>46</v>
      </c>
      <c r="M17" s="218" t="s">
        <v>47</v>
      </c>
      <c r="N17" s="218" t="s">
        <v>48</v>
      </c>
      <c r="O17" s="218" t="s">
        <v>49</v>
      </c>
      <c r="P17" s="218" t="s">
        <v>50</v>
      </c>
      <c r="Q17" s="279"/>
      <c r="R17" s="279"/>
      <c r="S17" s="279"/>
      <c r="T17" s="280"/>
      <c r="U17" s="402" t="s">
        <v>51</v>
      </c>
      <c r="V17" s="258"/>
      <c r="W17" s="218" t="s">
        <v>52</v>
      </c>
      <c r="X17" s="218" t="s">
        <v>53</v>
      </c>
      <c r="Y17" s="403" t="s">
        <v>54</v>
      </c>
      <c r="Z17" s="218" t="s">
        <v>55</v>
      </c>
      <c r="AA17" s="341" t="s">
        <v>56</v>
      </c>
      <c r="AB17" s="341" t="s">
        <v>57</v>
      </c>
      <c r="AC17" s="341" t="s">
        <v>58</v>
      </c>
      <c r="AD17" s="341" t="s">
        <v>59</v>
      </c>
      <c r="AE17" s="377"/>
      <c r="AF17" s="378"/>
      <c r="AG17" s="304"/>
      <c r="BD17" s="335" t="s">
        <v>60</v>
      </c>
    </row>
    <row r="18" spans="1:68" ht="14.25" customHeight="1" x14ac:dyDescent="0.2">
      <c r="A18" s="219"/>
      <c r="B18" s="219"/>
      <c r="C18" s="219"/>
      <c r="D18" s="281"/>
      <c r="E18" s="283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81"/>
      <c r="Q18" s="282"/>
      <c r="R18" s="282"/>
      <c r="S18" s="282"/>
      <c r="T18" s="283"/>
      <c r="U18" s="191" t="s">
        <v>61</v>
      </c>
      <c r="V18" s="191" t="s">
        <v>62</v>
      </c>
      <c r="W18" s="219"/>
      <c r="X18" s="219"/>
      <c r="Y18" s="404"/>
      <c r="Z18" s="219"/>
      <c r="AA18" s="342"/>
      <c r="AB18" s="342"/>
      <c r="AC18" s="342"/>
      <c r="AD18" s="379"/>
      <c r="AE18" s="380"/>
      <c r="AF18" s="381"/>
      <c r="AG18" s="305"/>
      <c r="BD18" s="204"/>
    </row>
    <row r="19" spans="1:68" ht="27.75" hidden="1" customHeight="1" x14ac:dyDescent="0.2">
      <c r="A19" s="266" t="s">
        <v>63</v>
      </c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48"/>
      <c r="AB19" s="48"/>
      <c r="AC19" s="48"/>
    </row>
    <row r="20" spans="1:68" ht="16.5" hidden="1" customHeight="1" x14ac:dyDescent="0.25">
      <c r="A20" s="203" t="s">
        <v>63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2"/>
      <c r="AB20" s="192"/>
      <c r="AC20" s="192"/>
    </row>
    <row r="21" spans="1:68" ht="14.25" hidden="1" customHeight="1" x14ac:dyDescent="0.25">
      <c r="A21" s="259" t="s">
        <v>64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193"/>
      <c r="AB21" s="193"/>
      <c r="AC21" s="193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208">
        <v>4607111035752</v>
      </c>
      <c r="E22" s="209"/>
      <c r="F22" s="196">
        <v>0.43</v>
      </c>
      <c r="G22" s="32">
        <v>16</v>
      </c>
      <c r="H22" s="196">
        <v>6.88</v>
      </c>
      <c r="I22" s="196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35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13"/>
      <c r="R22" s="213"/>
      <c r="S22" s="213"/>
      <c r="T22" s="214"/>
      <c r="U22" s="34"/>
      <c r="V22" s="34"/>
      <c r="W22" s="35" t="s">
        <v>70</v>
      </c>
      <c r="X22" s="197">
        <v>0</v>
      </c>
      <c r="Y22" s="198">
        <f>IFERROR(IF(X22="","",X22),"")</f>
        <v>0</v>
      </c>
      <c r="Z22" s="36">
        <f>IFERROR(IF(X22="","",X22*0.0155),"")</f>
        <v>0</v>
      </c>
      <c r="AA22" s="56"/>
      <c r="AB22" s="57"/>
      <c r="AC22" s="68"/>
      <c r="AG22" s="67"/>
      <c r="AJ22" s="69" t="s">
        <v>71</v>
      </c>
      <c r="AK22" s="69">
        <v>1</v>
      </c>
      <c r="BB22" s="70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210"/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11"/>
      <c r="P23" s="205" t="s">
        <v>72</v>
      </c>
      <c r="Q23" s="206"/>
      <c r="R23" s="206"/>
      <c r="S23" s="206"/>
      <c r="T23" s="206"/>
      <c r="U23" s="206"/>
      <c r="V23" s="207"/>
      <c r="W23" s="37" t="s">
        <v>70</v>
      </c>
      <c r="X23" s="199">
        <f>IFERROR(SUM(X22:X22),"0")</f>
        <v>0</v>
      </c>
      <c r="Y23" s="199">
        <f>IFERROR(SUM(Y22:Y22),"0")</f>
        <v>0</v>
      </c>
      <c r="Z23" s="199">
        <f>IFERROR(IF(Z22="",0,Z22),"0")</f>
        <v>0</v>
      </c>
      <c r="AA23" s="200"/>
      <c r="AB23" s="200"/>
      <c r="AC23" s="200"/>
    </row>
    <row r="24" spans="1:68" hidden="1" x14ac:dyDescent="0.2">
      <c r="A24" s="204"/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11"/>
      <c r="P24" s="205" t="s">
        <v>72</v>
      </c>
      <c r="Q24" s="206"/>
      <c r="R24" s="206"/>
      <c r="S24" s="206"/>
      <c r="T24" s="206"/>
      <c r="U24" s="206"/>
      <c r="V24" s="207"/>
      <c r="W24" s="37" t="s">
        <v>73</v>
      </c>
      <c r="X24" s="199">
        <f>IFERROR(SUMPRODUCT(X22:X22*H22:H22),"0")</f>
        <v>0</v>
      </c>
      <c r="Y24" s="199">
        <f>IFERROR(SUMPRODUCT(Y22:Y22*H22:H22),"0")</f>
        <v>0</v>
      </c>
      <c r="Z24" s="37"/>
      <c r="AA24" s="200"/>
      <c r="AB24" s="200"/>
      <c r="AC24" s="200"/>
    </row>
    <row r="25" spans="1:68" ht="27.75" hidden="1" customHeight="1" x14ac:dyDescent="0.2">
      <c r="A25" s="266" t="s">
        <v>74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48"/>
      <c r="AB25" s="48"/>
      <c r="AC25" s="48"/>
    </row>
    <row r="26" spans="1:68" ht="16.5" hidden="1" customHeight="1" x14ac:dyDescent="0.25">
      <c r="A26" s="203" t="s">
        <v>75</v>
      </c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192"/>
      <c r="AB26" s="192"/>
      <c r="AC26" s="192"/>
    </row>
    <row r="27" spans="1:68" ht="14.25" hidden="1" customHeight="1" x14ac:dyDescent="0.25">
      <c r="A27" s="259" t="s">
        <v>76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193"/>
      <c r="AB27" s="193"/>
      <c r="AC27" s="193"/>
    </row>
    <row r="28" spans="1:68" ht="27" hidden="1" customHeight="1" x14ac:dyDescent="0.25">
      <c r="A28" s="54" t="s">
        <v>77</v>
      </c>
      <c r="B28" s="54" t="s">
        <v>78</v>
      </c>
      <c r="C28" s="31">
        <v>4301132095</v>
      </c>
      <c r="D28" s="208">
        <v>4607111036605</v>
      </c>
      <c r="E28" s="209"/>
      <c r="F28" s="196">
        <v>0.25</v>
      </c>
      <c r="G28" s="32">
        <v>6</v>
      </c>
      <c r="H28" s="196">
        <v>1.5</v>
      </c>
      <c r="I28" s="196">
        <v>1.9218</v>
      </c>
      <c r="J28" s="32">
        <v>126</v>
      </c>
      <c r="K28" s="32" t="s">
        <v>79</v>
      </c>
      <c r="L28" s="32" t="s">
        <v>68</v>
      </c>
      <c r="M28" s="33" t="s">
        <v>69</v>
      </c>
      <c r="N28" s="33"/>
      <c r="O28" s="32">
        <v>180</v>
      </c>
      <c r="P28" s="234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213"/>
      <c r="R28" s="213"/>
      <c r="S28" s="213"/>
      <c r="T28" s="214"/>
      <c r="U28" s="34"/>
      <c r="V28" s="34"/>
      <c r="W28" s="35" t="s">
        <v>70</v>
      </c>
      <c r="X28" s="197">
        <v>0</v>
      </c>
      <c r="Y28" s="198">
        <f>IFERROR(IF(X28="","",X28),"")</f>
        <v>0</v>
      </c>
      <c r="Z28" s="36">
        <f>IFERROR(IF(X28="","",X28*0.00936),"")</f>
        <v>0</v>
      </c>
      <c r="AA28" s="56"/>
      <c r="AB28" s="57"/>
      <c r="AC28" s="68"/>
      <c r="AG28" s="67"/>
      <c r="AJ28" s="69" t="s">
        <v>71</v>
      </c>
      <c r="AK28" s="69">
        <v>1</v>
      </c>
      <c r="BB28" s="71" t="s">
        <v>80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hidden="1" customHeight="1" x14ac:dyDescent="0.25">
      <c r="A29" s="54" t="s">
        <v>81</v>
      </c>
      <c r="B29" s="54" t="s">
        <v>82</v>
      </c>
      <c r="C29" s="31">
        <v>4301132093</v>
      </c>
      <c r="D29" s="208">
        <v>4607111036520</v>
      </c>
      <c r="E29" s="209"/>
      <c r="F29" s="196">
        <v>0.25</v>
      </c>
      <c r="G29" s="32">
        <v>6</v>
      </c>
      <c r="H29" s="196">
        <v>1.5</v>
      </c>
      <c r="I29" s="196">
        <v>1.9218</v>
      </c>
      <c r="J29" s="32">
        <v>126</v>
      </c>
      <c r="K29" s="32" t="s">
        <v>79</v>
      </c>
      <c r="L29" s="32" t="s">
        <v>68</v>
      </c>
      <c r="M29" s="33" t="s">
        <v>69</v>
      </c>
      <c r="N29" s="33"/>
      <c r="O29" s="32">
        <v>180</v>
      </c>
      <c r="P29" s="245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213"/>
      <c r="R29" s="213"/>
      <c r="S29" s="213"/>
      <c r="T29" s="214"/>
      <c r="U29" s="34"/>
      <c r="V29" s="34"/>
      <c r="W29" s="35" t="s">
        <v>70</v>
      </c>
      <c r="X29" s="197">
        <v>0</v>
      </c>
      <c r="Y29" s="198">
        <f>IFERROR(IF(X29="","",X29),"")</f>
        <v>0</v>
      </c>
      <c r="Z29" s="36">
        <f>IFERROR(IF(X29="","",X29*0.00936),"")</f>
        <v>0</v>
      </c>
      <c r="AA29" s="56"/>
      <c r="AB29" s="57"/>
      <c r="AC29" s="68"/>
      <c r="AG29" s="67"/>
      <c r="AJ29" s="69" t="s">
        <v>71</v>
      </c>
      <c r="AK29" s="69">
        <v>1</v>
      </c>
      <c r="BB29" s="72" t="s">
        <v>80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83</v>
      </c>
      <c r="B30" s="54" t="s">
        <v>84</v>
      </c>
      <c r="C30" s="31">
        <v>4301132092</v>
      </c>
      <c r="D30" s="208">
        <v>4607111036537</v>
      </c>
      <c r="E30" s="209"/>
      <c r="F30" s="196">
        <v>0.25</v>
      </c>
      <c r="G30" s="32">
        <v>6</v>
      </c>
      <c r="H30" s="196">
        <v>1.5</v>
      </c>
      <c r="I30" s="196">
        <v>1.9218</v>
      </c>
      <c r="J30" s="32">
        <v>126</v>
      </c>
      <c r="K30" s="32" t="s">
        <v>79</v>
      </c>
      <c r="L30" s="32" t="s">
        <v>68</v>
      </c>
      <c r="M30" s="33" t="s">
        <v>69</v>
      </c>
      <c r="N30" s="33"/>
      <c r="O30" s="32">
        <v>180</v>
      </c>
      <c r="P30" s="228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213"/>
      <c r="R30" s="213"/>
      <c r="S30" s="213"/>
      <c r="T30" s="214"/>
      <c r="U30" s="34"/>
      <c r="V30" s="34"/>
      <c r="W30" s="35" t="s">
        <v>70</v>
      </c>
      <c r="X30" s="197">
        <v>196</v>
      </c>
      <c r="Y30" s="198">
        <f>IFERROR(IF(X30="","",X30),"")</f>
        <v>196</v>
      </c>
      <c r="Z30" s="36">
        <f>IFERROR(IF(X30="","",X30*0.00936),"")</f>
        <v>1.83456</v>
      </c>
      <c r="AA30" s="56"/>
      <c r="AB30" s="57"/>
      <c r="AC30" s="68"/>
      <c r="AG30" s="67"/>
      <c r="AJ30" s="69" t="s">
        <v>71</v>
      </c>
      <c r="AK30" s="69">
        <v>1</v>
      </c>
      <c r="BB30" s="73" t="s">
        <v>80</v>
      </c>
      <c r="BM30" s="67">
        <f>IFERROR(X30*I30,"0")</f>
        <v>376.6728</v>
      </c>
      <c r="BN30" s="67">
        <f>IFERROR(Y30*I30,"0")</f>
        <v>376.6728</v>
      </c>
      <c r="BO30" s="67">
        <f>IFERROR(X30/J30,"0")</f>
        <v>1.5555555555555556</v>
      </c>
      <c r="BP30" s="67">
        <f>IFERROR(Y30/J30,"0")</f>
        <v>1.5555555555555556</v>
      </c>
    </row>
    <row r="31" spans="1:68" ht="27" hidden="1" customHeight="1" x14ac:dyDescent="0.25">
      <c r="A31" s="54" t="s">
        <v>85</v>
      </c>
      <c r="B31" s="54" t="s">
        <v>86</v>
      </c>
      <c r="C31" s="31">
        <v>4301132094</v>
      </c>
      <c r="D31" s="208">
        <v>4607111036599</v>
      </c>
      <c r="E31" s="209"/>
      <c r="F31" s="196">
        <v>0.25</v>
      </c>
      <c r="G31" s="32">
        <v>6</v>
      </c>
      <c r="H31" s="196">
        <v>1.5</v>
      </c>
      <c r="I31" s="196">
        <v>1.9218</v>
      </c>
      <c r="J31" s="32">
        <v>126</v>
      </c>
      <c r="K31" s="32" t="s">
        <v>79</v>
      </c>
      <c r="L31" s="32" t="s">
        <v>68</v>
      </c>
      <c r="M31" s="33" t="s">
        <v>69</v>
      </c>
      <c r="N31" s="33"/>
      <c r="O31" s="32">
        <v>180</v>
      </c>
      <c r="P31" s="251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213"/>
      <c r="R31" s="213"/>
      <c r="S31" s="213"/>
      <c r="T31" s="214"/>
      <c r="U31" s="34"/>
      <c r="V31" s="34"/>
      <c r="W31" s="35" t="s">
        <v>70</v>
      </c>
      <c r="X31" s="197">
        <v>0</v>
      </c>
      <c r="Y31" s="198">
        <f>IFERROR(IF(X31="","",X31),"")</f>
        <v>0</v>
      </c>
      <c r="Z31" s="36">
        <f>IFERROR(IF(X31="","",X31*0.00936),"")</f>
        <v>0</v>
      </c>
      <c r="AA31" s="56"/>
      <c r="AB31" s="57"/>
      <c r="AC31" s="68"/>
      <c r="AG31" s="67"/>
      <c r="AJ31" s="69" t="s">
        <v>71</v>
      </c>
      <c r="AK31" s="69">
        <v>1</v>
      </c>
      <c r="BB31" s="74" t="s">
        <v>80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210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11"/>
      <c r="P32" s="205" t="s">
        <v>72</v>
      </c>
      <c r="Q32" s="206"/>
      <c r="R32" s="206"/>
      <c r="S32" s="206"/>
      <c r="T32" s="206"/>
      <c r="U32" s="206"/>
      <c r="V32" s="207"/>
      <c r="W32" s="37" t="s">
        <v>70</v>
      </c>
      <c r="X32" s="199">
        <f>IFERROR(SUM(X28:X31),"0")</f>
        <v>196</v>
      </c>
      <c r="Y32" s="199">
        <f>IFERROR(SUM(Y28:Y31),"0")</f>
        <v>196</v>
      </c>
      <c r="Z32" s="199">
        <f>IFERROR(IF(Z28="",0,Z28),"0")+IFERROR(IF(Z29="",0,Z29),"0")+IFERROR(IF(Z30="",0,Z30),"0")+IFERROR(IF(Z31="",0,Z31),"0")</f>
        <v>1.83456</v>
      </c>
      <c r="AA32" s="200"/>
      <c r="AB32" s="200"/>
      <c r="AC32" s="200"/>
    </row>
    <row r="33" spans="1:68" x14ac:dyDescent="0.2">
      <c r="A33" s="204"/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11"/>
      <c r="P33" s="205" t="s">
        <v>72</v>
      </c>
      <c r="Q33" s="206"/>
      <c r="R33" s="206"/>
      <c r="S33" s="206"/>
      <c r="T33" s="206"/>
      <c r="U33" s="206"/>
      <c r="V33" s="207"/>
      <c r="W33" s="37" t="s">
        <v>73</v>
      </c>
      <c r="X33" s="199">
        <f>IFERROR(SUMPRODUCT(X28:X31*H28:H31),"0")</f>
        <v>294</v>
      </c>
      <c r="Y33" s="199">
        <f>IFERROR(SUMPRODUCT(Y28:Y31*H28:H31),"0")</f>
        <v>294</v>
      </c>
      <c r="Z33" s="37"/>
      <c r="AA33" s="200"/>
      <c r="AB33" s="200"/>
      <c r="AC33" s="200"/>
    </row>
    <row r="34" spans="1:68" ht="16.5" hidden="1" customHeight="1" x14ac:dyDescent="0.25">
      <c r="A34" s="203" t="s">
        <v>87</v>
      </c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192"/>
      <c r="AB34" s="192"/>
      <c r="AC34" s="192"/>
    </row>
    <row r="35" spans="1:68" ht="14.25" hidden="1" customHeight="1" x14ac:dyDescent="0.25">
      <c r="A35" s="259" t="s">
        <v>64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193"/>
      <c r="AB35" s="193"/>
      <c r="AC35" s="193"/>
    </row>
    <row r="36" spans="1:68" ht="27" hidden="1" customHeight="1" x14ac:dyDescent="0.25">
      <c r="A36" s="54" t="s">
        <v>88</v>
      </c>
      <c r="B36" s="54" t="s">
        <v>89</v>
      </c>
      <c r="C36" s="31">
        <v>4301070865</v>
      </c>
      <c r="D36" s="208">
        <v>4607111036285</v>
      </c>
      <c r="E36" s="209"/>
      <c r="F36" s="196">
        <v>0.75</v>
      </c>
      <c r="G36" s="32">
        <v>8</v>
      </c>
      <c r="H36" s="196">
        <v>6</v>
      </c>
      <c r="I36" s="196">
        <v>6.27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366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Q36" s="213"/>
      <c r="R36" s="213"/>
      <c r="S36" s="213"/>
      <c r="T36" s="214"/>
      <c r="U36" s="34"/>
      <c r="V36" s="34"/>
      <c r="W36" s="35" t="s">
        <v>70</v>
      </c>
      <c r="X36" s="197">
        <v>0</v>
      </c>
      <c r="Y36" s="198">
        <f>IFERROR(IF(X36="","",X36),"")</f>
        <v>0</v>
      </c>
      <c r="Z36" s="36">
        <f>IFERROR(IF(X36="","",X36*0.0155),"")</f>
        <v>0</v>
      </c>
      <c r="AA36" s="56"/>
      <c r="AB36" s="57"/>
      <c r="AC36" s="68"/>
      <c r="AG36" s="67"/>
      <c r="AJ36" s="69" t="s">
        <v>71</v>
      </c>
      <c r="AK36" s="69">
        <v>1</v>
      </c>
      <c r="BB36" s="75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hidden="1" customHeight="1" x14ac:dyDescent="0.25">
      <c r="A37" s="54" t="s">
        <v>90</v>
      </c>
      <c r="B37" s="54" t="s">
        <v>91</v>
      </c>
      <c r="C37" s="31">
        <v>4301070861</v>
      </c>
      <c r="D37" s="208">
        <v>4607111036308</v>
      </c>
      <c r="E37" s="209"/>
      <c r="F37" s="196">
        <v>0.75</v>
      </c>
      <c r="G37" s="32">
        <v>8</v>
      </c>
      <c r="H37" s="196">
        <v>6</v>
      </c>
      <c r="I37" s="196">
        <v>6.27</v>
      </c>
      <c r="J37" s="32">
        <v>84</v>
      </c>
      <c r="K37" s="32" t="s">
        <v>67</v>
      </c>
      <c r="L37" s="32" t="s">
        <v>68</v>
      </c>
      <c r="M37" s="33" t="s">
        <v>69</v>
      </c>
      <c r="N37" s="33"/>
      <c r="O37" s="32">
        <v>180</v>
      </c>
      <c r="P37" s="317" t="s">
        <v>92</v>
      </c>
      <c r="Q37" s="213"/>
      <c r="R37" s="213"/>
      <c r="S37" s="213"/>
      <c r="T37" s="214"/>
      <c r="U37" s="34"/>
      <c r="V37" s="34"/>
      <c r="W37" s="35" t="s">
        <v>70</v>
      </c>
      <c r="X37" s="197">
        <v>0</v>
      </c>
      <c r="Y37" s="198">
        <f>IFERROR(IF(X37="","",X37),"")</f>
        <v>0</v>
      </c>
      <c r="Z37" s="36">
        <f>IFERROR(IF(X37="","",X37*0.0155),"")</f>
        <v>0</v>
      </c>
      <c r="AA37" s="56"/>
      <c r="AB37" s="57"/>
      <c r="AC37" s="68"/>
      <c r="AG37" s="67"/>
      <c r="AJ37" s="69" t="s">
        <v>71</v>
      </c>
      <c r="AK37" s="69">
        <v>1</v>
      </c>
      <c r="BB37" s="76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t="27" customHeight="1" x14ac:dyDescent="0.25">
      <c r="A38" s="54" t="s">
        <v>93</v>
      </c>
      <c r="B38" s="54" t="s">
        <v>94</v>
      </c>
      <c r="C38" s="31">
        <v>4301070864</v>
      </c>
      <c r="D38" s="208">
        <v>4607111036292</v>
      </c>
      <c r="E38" s="209"/>
      <c r="F38" s="196">
        <v>0.75</v>
      </c>
      <c r="G38" s="32">
        <v>8</v>
      </c>
      <c r="H38" s="196">
        <v>6</v>
      </c>
      <c r="I38" s="196">
        <v>6.27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27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213"/>
      <c r="R38" s="213"/>
      <c r="S38" s="213"/>
      <c r="T38" s="214"/>
      <c r="U38" s="34"/>
      <c r="V38" s="34"/>
      <c r="W38" s="35" t="s">
        <v>70</v>
      </c>
      <c r="X38" s="197">
        <v>72</v>
      </c>
      <c r="Y38" s="198">
        <f>IFERROR(IF(X38="","",X38),"")</f>
        <v>72</v>
      </c>
      <c r="Z38" s="36">
        <f>IFERROR(IF(X38="","",X38*0.0155),"")</f>
        <v>1.1160000000000001</v>
      </c>
      <c r="AA38" s="56"/>
      <c r="AB38" s="57"/>
      <c r="AC38" s="68"/>
      <c r="AG38" s="67"/>
      <c r="AJ38" s="69" t="s">
        <v>71</v>
      </c>
      <c r="AK38" s="69">
        <v>1</v>
      </c>
      <c r="BB38" s="77" t="s">
        <v>1</v>
      </c>
      <c r="BM38" s="67">
        <f>IFERROR(X38*I38,"0")</f>
        <v>451.43999999999994</v>
      </c>
      <c r="BN38" s="67">
        <f>IFERROR(Y38*I38,"0")</f>
        <v>451.43999999999994</v>
      </c>
      <c r="BO38" s="67">
        <f>IFERROR(X38/J38,"0")</f>
        <v>0.8571428571428571</v>
      </c>
      <c r="BP38" s="67">
        <f>IFERROR(Y38/J38,"0")</f>
        <v>0.8571428571428571</v>
      </c>
    </row>
    <row r="39" spans="1:68" x14ac:dyDescent="0.2">
      <c r="A39" s="210"/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11"/>
      <c r="P39" s="205" t="s">
        <v>72</v>
      </c>
      <c r="Q39" s="206"/>
      <c r="R39" s="206"/>
      <c r="S39" s="206"/>
      <c r="T39" s="206"/>
      <c r="U39" s="206"/>
      <c r="V39" s="207"/>
      <c r="W39" s="37" t="s">
        <v>70</v>
      </c>
      <c r="X39" s="199">
        <f>IFERROR(SUM(X36:X38),"0")</f>
        <v>72</v>
      </c>
      <c r="Y39" s="199">
        <f>IFERROR(SUM(Y36:Y38),"0")</f>
        <v>72</v>
      </c>
      <c r="Z39" s="199">
        <f>IFERROR(IF(Z36="",0,Z36),"0")+IFERROR(IF(Z37="",0,Z37),"0")+IFERROR(IF(Z38="",0,Z38),"0")</f>
        <v>1.1160000000000001</v>
      </c>
      <c r="AA39" s="200"/>
      <c r="AB39" s="200"/>
      <c r="AC39" s="200"/>
    </row>
    <row r="40" spans="1:68" x14ac:dyDescent="0.2">
      <c r="A40" s="204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11"/>
      <c r="P40" s="205" t="s">
        <v>72</v>
      </c>
      <c r="Q40" s="206"/>
      <c r="R40" s="206"/>
      <c r="S40" s="206"/>
      <c r="T40" s="206"/>
      <c r="U40" s="206"/>
      <c r="V40" s="207"/>
      <c r="W40" s="37" t="s">
        <v>73</v>
      </c>
      <c r="X40" s="199">
        <f>IFERROR(SUMPRODUCT(X36:X38*H36:H38),"0")</f>
        <v>432</v>
      </c>
      <c r="Y40" s="199">
        <f>IFERROR(SUMPRODUCT(Y36:Y38*H36:H38),"0")</f>
        <v>432</v>
      </c>
      <c r="Z40" s="37"/>
      <c r="AA40" s="200"/>
      <c r="AB40" s="200"/>
      <c r="AC40" s="200"/>
    </row>
    <row r="41" spans="1:68" ht="16.5" hidden="1" customHeight="1" x14ac:dyDescent="0.25">
      <c r="A41" s="203" t="s">
        <v>95</v>
      </c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192"/>
      <c r="AB41" s="192"/>
      <c r="AC41" s="192"/>
    </row>
    <row r="42" spans="1:68" ht="14.25" hidden="1" customHeight="1" x14ac:dyDescent="0.25">
      <c r="A42" s="259" t="s">
        <v>96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193"/>
      <c r="AB42" s="193"/>
      <c r="AC42" s="193"/>
    </row>
    <row r="43" spans="1:68" ht="16.5" hidden="1" customHeight="1" x14ac:dyDescent="0.25">
      <c r="A43" s="54" t="s">
        <v>97</v>
      </c>
      <c r="B43" s="54" t="s">
        <v>98</v>
      </c>
      <c r="C43" s="31">
        <v>4301190046</v>
      </c>
      <c r="D43" s="208">
        <v>4607111038951</v>
      </c>
      <c r="E43" s="209"/>
      <c r="F43" s="196">
        <v>0.2</v>
      </c>
      <c r="G43" s="32">
        <v>6</v>
      </c>
      <c r="H43" s="196">
        <v>1.2</v>
      </c>
      <c r="I43" s="196">
        <v>1.5918000000000001</v>
      </c>
      <c r="J43" s="32">
        <v>130</v>
      </c>
      <c r="K43" s="32" t="s">
        <v>99</v>
      </c>
      <c r="L43" s="32" t="s">
        <v>68</v>
      </c>
      <c r="M43" s="33" t="s">
        <v>69</v>
      </c>
      <c r="N43" s="33"/>
      <c r="O43" s="32">
        <v>365</v>
      </c>
      <c r="P43" s="295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213"/>
      <c r="R43" s="213"/>
      <c r="S43" s="213"/>
      <c r="T43" s="214"/>
      <c r="U43" s="34"/>
      <c r="V43" s="34"/>
      <c r="W43" s="35" t="s">
        <v>70</v>
      </c>
      <c r="X43" s="197">
        <v>0</v>
      </c>
      <c r="Y43" s="198">
        <f>IFERROR(IF(X43="","",X43),"")</f>
        <v>0</v>
      </c>
      <c r="Z43" s="36">
        <f>IFERROR(IF(X43="","",X43*0.0095),"")</f>
        <v>0</v>
      </c>
      <c r="AA43" s="56"/>
      <c r="AB43" s="57"/>
      <c r="AC43" s="68"/>
      <c r="AG43" s="67"/>
      <c r="AJ43" s="69" t="s">
        <v>71</v>
      </c>
      <c r="AK43" s="69">
        <v>1</v>
      </c>
      <c r="BB43" s="78" t="s">
        <v>80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100</v>
      </c>
      <c r="B44" s="54" t="s">
        <v>101</v>
      </c>
      <c r="C44" s="31">
        <v>4301190010</v>
      </c>
      <c r="D44" s="208">
        <v>4607111037596</v>
      </c>
      <c r="E44" s="209"/>
      <c r="F44" s="196">
        <v>0.2</v>
      </c>
      <c r="G44" s="32">
        <v>6</v>
      </c>
      <c r="H44" s="196">
        <v>1.2</v>
      </c>
      <c r="I44" s="196">
        <v>1.5918000000000001</v>
      </c>
      <c r="J44" s="32">
        <v>130</v>
      </c>
      <c r="K44" s="32" t="s">
        <v>99</v>
      </c>
      <c r="L44" s="32" t="s">
        <v>68</v>
      </c>
      <c r="M44" s="33" t="s">
        <v>69</v>
      </c>
      <c r="N44" s="33"/>
      <c r="O44" s="32">
        <v>365</v>
      </c>
      <c r="P44" s="250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213"/>
      <c r="R44" s="213"/>
      <c r="S44" s="213"/>
      <c r="T44" s="214"/>
      <c r="U44" s="34"/>
      <c r="V44" s="34"/>
      <c r="W44" s="35" t="s">
        <v>70</v>
      </c>
      <c r="X44" s="197">
        <v>0</v>
      </c>
      <c r="Y44" s="198">
        <f>IFERROR(IF(X44="","",X44),"")</f>
        <v>0</v>
      </c>
      <c r="Z44" s="36">
        <f>IFERROR(IF(X44="","",X44*0.0095),"")</f>
        <v>0</v>
      </c>
      <c r="AA44" s="56"/>
      <c r="AB44" s="57"/>
      <c r="AC44" s="68"/>
      <c r="AG44" s="67"/>
      <c r="AJ44" s="69" t="s">
        <v>71</v>
      </c>
      <c r="AK44" s="69">
        <v>1</v>
      </c>
      <c r="BB44" s="79" t="s">
        <v>80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customHeight="1" x14ac:dyDescent="0.25">
      <c r="A45" s="54" t="s">
        <v>102</v>
      </c>
      <c r="B45" s="54" t="s">
        <v>103</v>
      </c>
      <c r="C45" s="31">
        <v>4301190022</v>
      </c>
      <c r="D45" s="208">
        <v>4607111037053</v>
      </c>
      <c r="E45" s="209"/>
      <c r="F45" s="196">
        <v>0.2</v>
      </c>
      <c r="G45" s="32">
        <v>6</v>
      </c>
      <c r="H45" s="196">
        <v>1.2</v>
      </c>
      <c r="I45" s="196">
        <v>1.5918000000000001</v>
      </c>
      <c r="J45" s="32">
        <v>130</v>
      </c>
      <c r="K45" s="32" t="s">
        <v>99</v>
      </c>
      <c r="L45" s="32" t="s">
        <v>68</v>
      </c>
      <c r="M45" s="33" t="s">
        <v>69</v>
      </c>
      <c r="N45" s="33"/>
      <c r="O45" s="32">
        <v>365</v>
      </c>
      <c r="P45" s="319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213"/>
      <c r="R45" s="213"/>
      <c r="S45" s="213"/>
      <c r="T45" s="214"/>
      <c r="U45" s="34"/>
      <c r="V45" s="34"/>
      <c r="W45" s="35" t="s">
        <v>70</v>
      </c>
      <c r="X45" s="197">
        <v>10</v>
      </c>
      <c r="Y45" s="198">
        <f>IFERROR(IF(X45="","",X45),"")</f>
        <v>10</v>
      </c>
      <c r="Z45" s="36">
        <f>IFERROR(IF(X45="","",X45*0.0095),"")</f>
        <v>9.5000000000000001E-2</v>
      </c>
      <c r="AA45" s="56"/>
      <c r="AB45" s="57"/>
      <c r="AC45" s="68"/>
      <c r="AG45" s="67"/>
      <c r="AJ45" s="69" t="s">
        <v>71</v>
      </c>
      <c r="AK45" s="69">
        <v>1</v>
      </c>
      <c r="BB45" s="80" t="s">
        <v>80</v>
      </c>
      <c r="BM45" s="67">
        <f>IFERROR(X45*I45,"0")</f>
        <v>15.918000000000001</v>
      </c>
      <c r="BN45" s="67">
        <f>IFERROR(Y45*I45,"0")</f>
        <v>15.918000000000001</v>
      </c>
      <c r="BO45" s="67">
        <f>IFERROR(X45/J45,"0")</f>
        <v>7.6923076923076927E-2</v>
      </c>
      <c r="BP45" s="67">
        <f>IFERROR(Y45/J45,"0")</f>
        <v>7.6923076923076927E-2</v>
      </c>
    </row>
    <row r="46" spans="1:68" ht="27" customHeight="1" x14ac:dyDescent="0.25">
      <c r="A46" s="54" t="s">
        <v>104</v>
      </c>
      <c r="B46" s="54" t="s">
        <v>105</v>
      </c>
      <c r="C46" s="31">
        <v>4301190023</v>
      </c>
      <c r="D46" s="208">
        <v>4607111037060</v>
      </c>
      <c r="E46" s="209"/>
      <c r="F46" s="196">
        <v>0.2</v>
      </c>
      <c r="G46" s="32">
        <v>6</v>
      </c>
      <c r="H46" s="196">
        <v>1.2</v>
      </c>
      <c r="I46" s="196">
        <v>1.5918000000000001</v>
      </c>
      <c r="J46" s="32">
        <v>130</v>
      </c>
      <c r="K46" s="32" t="s">
        <v>99</v>
      </c>
      <c r="L46" s="32" t="s">
        <v>68</v>
      </c>
      <c r="M46" s="33" t="s">
        <v>69</v>
      </c>
      <c r="N46" s="33"/>
      <c r="O46" s="32">
        <v>365</v>
      </c>
      <c r="P46" s="360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213"/>
      <c r="R46" s="213"/>
      <c r="S46" s="213"/>
      <c r="T46" s="214"/>
      <c r="U46" s="34"/>
      <c r="V46" s="34"/>
      <c r="W46" s="35" t="s">
        <v>70</v>
      </c>
      <c r="X46" s="197">
        <v>10</v>
      </c>
      <c r="Y46" s="198">
        <f>IFERROR(IF(X46="","",X46),"")</f>
        <v>10</v>
      </c>
      <c r="Z46" s="36">
        <f>IFERROR(IF(X46="","",X46*0.0095),"")</f>
        <v>9.5000000000000001E-2</v>
      </c>
      <c r="AA46" s="56"/>
      <c r="AB46" s="57"/>
      <c r="AC46" s="68"/>
      <c r="AG46" s="67"/>
      <c r="AJ46" s="69" t="s">
        <v>71</v>
      </c>
      <c r="AK46" s="69">
        <v>1</v>
      </c>
      <c r="BB46" s="81" t="s">
        <v>80</v>
      </c>
      <c r="BM46" s="67">
        <f>IFERROR(X46*I46,"0")</f>
        <v>15.918000000000001</v>
      </c>
      <c r="BN46" s="67">
        <f>IFERROR(Y46*I46,"0")</f>
        <v>15.918000000000001</v>
      </c>
      <c r="BO46" s="67">
        <f>IFERROR(X46/J46,"0")</f>
        <v>7.6923076923076927E-2</v>
      </c>
      <c r="BP46" s="67">
        <f>IFERROR(Y46/J46,"0")</f>
        <v>7.6923076923076927E-2</v>
      </c>
    </row>
    <row r="47" spans="1:68" ht="27" hidden="1" customHeight="1" x14ac:dyDescent="0.25">
      <c r="A47" s="54" t="s">
        <v>106</v>
      </c>
      <c r="B47" s="54" t="s">
        <v>107</v>
      </c>
      <c r="C47" s="31">
        <v>4301190049</v>
      </c>
      <c r="D47" s="208">
        <v>4607111038968</v>
      </c>
      <c r="E47" s="209"/>
      <c r="F47" s="196">
        <v>0.2</v>
      </c>
      <c r="G47" s="32">
        <v>6</v>
      </c>
      <c r="H47" s="196">
        <v>1.2</v>
      </c>
      <c r="I47" s="196">
        <v>1.5918000000000001</v>
      </c>
      <c r="J47" s="32">
        <v>130</v>
      </c>
      <c r="K47" s="32" t="s">
        <v>99</v>
      </c>
      <c r="L47" s="32" t="s">
        <v>68</v>
      </c>
      <c r="M47" s="33" t="s">
        <v>69</v>
      </c>
      <c r="N47" s="33"/>
      <c r="O47" s="32">
        <v>365</v>
      </c>
      <c r="P47" s="276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Q47" s="213"/>
      <c r="R47" s="213"/>
      <c r="S47" s="213"/>
      <c r="T47" s="214"/>
      <c r="U47" s="34"/>
      <c r="V47" s="34"/>
      <c r="W47" s="35" t="s">
        <v>70</v>
      </c>
      <c r="X47" s="197">
        <v>0</v>
      </c>
      <c r="Y47" s="198">
        <f>IFERROR(IF(X47="","",X47),"")</f>
        <v>0</v>
      </c>
      <c r="Z47" s="36">
        <f>IFERROR(IF(X47="","",X47*0.0095),"")</f>
        <v>0</v>
      </c>
      <c r="AA47" s="56"/>
      <c r="AB47" s="57"/>
      <c r="AC47" s="68"/>
      <c r="AG47" s="67"/>
      <c r="AJ47" s="69" t="s">
        <v>71</v>
      </c>
      <c r="AK47" s="69">
        <v>1</v>
      </c>
      <c r="BB47" s="82" t="s">
        <v>80</v>
      </c>
      <c r="BM47" s="67">
        <f>IFERROR(X47*I47,"0")</f>
        <v>0</v>
      </c>
      <c r="BN47" s="67">
        <f>IFERROR(Y47*I47,"0")</f>
        <v>0</v>
      </c>
      <c r="BO47" s="67">
        <f>IFERROR(X47/J47,"0")</f>
        <v>0</v>
      </c>
      <c r="BP47" s="67">
        <f>IFERROR(Y47/J47,"0")</f>
        <v>0</v>
      </c>
    </row>
    <row r="48" spans="1:68" x14ac:dyDescent="0.2">
      <c r="A48" s="210"/>
      <c r="B48" s="204"/>
      <c r="C48" s="204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11"/>
      <c r="P48" s="205" t="s">
        <v>72</v>
      </c>
      <c r="Q48" s="206"/>
      <c r="R48" s="206"/>
      <c r="S48" s="206"/>
      <c r="T48" s="206"/>
      <c r="U48" s="206"/>
      <c r="V48" s="207"/>
      <c r="W48" s="37" t="s">
        <v>70</v>
      </c>
      <c r="X48" s="199">
        <f>IFERROR(SUM(X43:X47),"0")</f>
        <v>20</v>
      </c>
      <c r="Y48" s="199">
        <f>IFERROR(SUM(Y43:Y47),"0")</f>
        <v>20</v>
      </c>
      <c r="Z48" s="199">
        <f>IFERROR(IF(Z43="",0,Z43),"0")+IFERROR(IF(Z44="",0,Z44),"0")+IFERROR(IF(Z45="",0,Z45),"0")+IFERROR(IF(Z46="",0,Z46),"0")+IFERROR(IF(Z47="",0,Z47),"0")</f>
        <v>0.19</v>
      </c>
      <c r="AA48" s="200"/>
      <c r="AB48" s="200"/>
      <c r="AC48" s="200"/>
    </row>
    <row r="49" spans="1:68" x14ac:dyDescent="0.2">
      <c r="A49" s="204"/>
      <c r="B49" s="204"/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11"/>
      <c r="P49" s="205" t="s">
        <v>72</v>
      </c>
      <c r="Q49" s="206"/>
      <c r="R49" s="206"/>
      <c r="S49" s="206"/>
      <c r="T49" s="206"/>
      <c r="U49" s="206"/>
      <c r="V49" s="207"/>
      <c r="W49" s="37" t="s">
        <v>73</v>
      </c>
      <c r="X49" s="199">
        <f>IFERROR(SUMPRODUCT(X43:X47*H43:H47),"0")</f>
        <v>24</v>
      </c>
      <c r="Y49" s="199">
        <f>IFERROR(SUMPRODUCT(Y43:Y47*H43:H47),"0")</f>
        <v>24</v>
      </c>
      <c r="Z49" s="37"/>
      <c r="AA49" s="200"/>
      <c r="AB49" s="200"/>
      <c r="AC49" s="200"/>
    </row>
    <row r="50" spans="1:68" ht="16.5" hidden="1" customHeight="1" x14ac:dyDescent="0.25">
      <c r="A50" s="203" t="s">
        <v>108</v>
      </c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192"/>
      <c r="AB50" s="192"/>
      <c r="AC50" s="192"/>
    </row>
    <row r="51" spans="1:68" ht="14.25" hidden="1" customHeight="1" x14ac:dyDescent="0.25">
      <c r="A51" s="259" t="s">
        <v>64</v>
      </c>
      <c r="B51" s="204"/>
      <c r="C51" s="204"/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193"/>
      <c r="AB51" s="193"/>
      <c r="AC51" s="193"/>
    </row>
    <row r="52" spans="1:68" ht="27" hidden="1" customHeight="1" x14ac:dyDescent="0.25">
      <c r="A52" s="54" t="s">
        <v>109</v>
      </c>
      <c r="B52" s="54" t="s">
        <v>110</v>
      </c>
      <c r="C52" s="31">
        <v>4301071045</v>
      </c>
      <c r="D52" s="208">
        <v>4607111039392</v>
      </c>
      <c r="E52" s="209"/>
      <c r="F52" s="196">
        <v>0.4</v>
      </c>
      <c r="G52" s="32">
        <v>16</v>
      </c>
      <c r="H52" s="196">
        <v>6.4</v>
      </c>
      <c r="I52" s="196">
        <v>6.7195999999999998</v>
      </c>
      <c r="J52" s="32">
        <v>84</v>
      </c>
      <c r="K52" s="32" t="s">
        <v>67</v>
      </c>
      <c r="L52" s="32" t="s">
        <v>68</v>
      </c>
      <c r="M52" s="33" t="s">
        <v>69</v>
      </c>
      <c r="N52" s="33"/>
      <c r="O52" s="32">
        <v>180</v>
      </c>
      <c r="P52" s="301" t="s">
        <v>111</v>
      </c>
      <c r="Q52" s="213"/>
      <c r="R52" s="213"/>
      <c r="S52" s="213"/>
      <c r="T52" s="214"/>
      <c r="U52" s="34"/>
      <c r="V52" s="34"/>
      <c r="W52" s="35" t="s">
        <v>70</v>
      </c>
      <c r="X52" s="197">
        <v>0</v>
      </c>
      <c r="Y52" s="198">
        <f t="shared" ref="Y52:Y64" si="0">IFERROR(IF(X52="","",X52),"")</f>
        <v>0</v>
      </c>
      <c r="Z52" s="36">
        <f t="shared" ref="Z52:Z64" si="1">IFERROR(IF(X52="","",X52*0.0155),"")</f>
        <v>0</v>
      </c>
      <c r="AA52" s="56"/>
      <c r="AB52" s="57" t="s">
        <v>112</v>
      </c>
      <c r="AC52" s="68"/>
      <c r="AG52" s="67"/>
      <c r="AJ52" s="69" t="s">
        <v>71</v>
      </c>
      <c r="AK52" s="69">
        <v>1</v>
      </c>
      <c r="BB52" s="83" t="s">
        <v>1</v>
      </c>
      <c r="BM52" s="67">
        <f t="shared" ref="BM52:BM64" si="2">IFERROR(X52*I52,"0")</f>
        <v>0</v>
      </c>
      <c r="BN52" s="67">
        <f t="shared" ref="BN52:BN64" si="3">IFERROR(Y52*I52,"0")</f>
        <v>0</v>
      </c>
      <c r="BO52" s="67">
        <f t="shared" ref="BO52:BO64" si="4">IFERROR(X52/J52,"0")</f>
        <v>0</v>
      </c>
      <c r="BP52" s="67">
        <f t="shared" ref="BP52:BP64" si="5">IFERROR(Y52/J52,"0")</f>
        <v>0</v>
      </c>
    </row>
    <row r="53" spans="1:68" ht="27" hidden="1" customHeight="1" x14ac:dyDescent="0.25">
      <c r="A53" s="54" t="s">
        <v>113</v>
      </c>
      <c r="B53" s="54" t="s">
        <v>114</v>
      </c>
      <c r="C53" s="31">
        <v>4301070989</v>
      </c>
      <c r="D53" s="208">
        <v>4607111037190</v>
      </c>
      <c r="E53" s="209"/>
      <c r="F53" s="196">
        <v>0.43</v>
      </c>
      <c r="G53" s="32">
        <v>16</v>
      </c>
      <c r="H53" s="196">
        <v>6.88</v>
      </c>
      <c r="I53" s="196">
        <v>7.1996000000000002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303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3" s="213"/>
      <c r="R53" s="213"/>
      <c r="S53" s="213"/>
      <c r="T53" s="214"/>
      <c r="U53" s="34"/>
      <c r="V53" s="34"/>
      <c r="W53" s="35" t="s">
        <v>70</v>
      </c>
      <c r="X53" s="197">
        <v>0</v>
      </c>
      <c r="Y53" s="198">
        <f t="shared" si="0"/>
        <v>0</v>
      </c>
      <c r="Z53" s="36">
        <f t="shared" si="1"/>
        <v>0</v>
      </c>
      <c r="AA53" s="56"/>
      <c r="AB53" s="57"/>
      <c r="AC53" s="68"/>
      <c r="AG53" s="67"/>
      <c r="AJ53" s="69" t="s">
        <v>71</v>
      </c>
      <c r="AK53" s="69">
        <v>1</v>
      </c>
      <c r="BB53" s="84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hidden="1" customHeight="1" x14ac:dyDescent="0.25">
      <c r="A54" s="54" t="s">
        <v>115</v>
      </c>
      <c r="B54" s="54" t="s">
        <v>116</v>
      </c>
      <c r="C54" s="31">
        <v>4301071032</v>
      </c>
      <c r="D54" s="208">
        <v>4607111038999</v>
      </c>
      <c r="E54" s="209"/>
      <c r="F54" s="196">
        <v>0.4</v>
      </c>
      <c r="G54" s="32">
        <v>16</v>
      </c>
      <c r="H54" s="196">
        <v>6.4</v>
      </c>
      <c r="I54" s="196">
        <v>6.7195999999999998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369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4" s="213"/>
      <c r="R54" s="213"/>
      <c r="S54" s="213"/>
      <c r="T54" s="214"/>
      <c r="U54" s="34"/>
      <c r="V54" s="34"/>
      <c r="W54" s="35" t="s">
        <v>70</v>
      </c>
      <c r="X54" s="197">
        <v>0</v>
      </c>
      <c r="Y54" s="198">
        <f t="shared" si="0"/>
        <v>0</v>
      </c>
      <c r="Z54" s="36">
        <f t="shared" si="1"/>
        <v>0</v>
      </c>
      <c r="AA54" s="56"/>
      <c r="AB54" s="57"/>
      <c r="AC54" s="68"/>
      <c r="AG54" s="67"/>
      <c r="AJ54" s="69" t="s">
        <v>71</v>
      </c>
      <c r="AK54" s="69">
        <v>1</v>
      </c>
      <c r="BB54" s="85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hidden="1" customHeight="1" x14ac:dyDescent="0.25">
      <c r="A55" s="54" t="s">
        <v>117</v>
      </c>
      <c r="B55" s="54" t="s">
        <v>118</v>
      </c>
      <c r="C55" s="31">
        <v>4301070972</v>
      </c>
      <c r="D55" s="208">
        <v>4607111037183</v>
      </c>
      <c r="E55" s="209"/>
      <c r="F55" s="196">
        <v>0.9</v>
      </c>
      <c r="G55" s="32">
        <v>8</v>
      </c>
      <c r="H55" s="196">
        <v>7.2</v>
      </c>
      <c r="I55" s="196">
        <v>7.4859999999999998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307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5" s="213"/>
      <c r="R55" s="213"/>
      <c r="S55" s="213"/>
      <c r="T55" s="214"/>
      <c r="U55" s="34"/>
      <c r="V55" s="34"/>
      <c r="W55" s="35" t="s">
        <v>70</v>
      </c>
      <c r="X55" s="197">
        <v>0</v>
      </c>
      <c r="Y55" s="198">
        <f t="shared" si="0"/>
        <v>0</v>
      </c>
      <c r="Z55" s="36">
        <f t="shared" si="1"/>
        <v>0</v>
      </c>
      <c r="AA55" s="56"/>
      <c r="AB55" s="57"/>
      <c r="AC55" s="68"/>
      <c r="AG55" s="67"/>
      <c r="AJ55" s="69" t="s">
        <v>71</v>
      </c>
      <c r="AK55" s="69">
        <v>1</v>
      </c>
      <c r="BB55" s="86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119</v>
      </c>
      <c r="B56" s="54" t="s">
        <v>120</v>
      </c>
      <c r="C56" s="31">
        <v>4301071044</v>
      </c>
      <c r="D56" s="208">
        <v>4607111039385</v>
      </c>
      <c r="E56" s="209"/>
      <c r="F56" s="196">
        <v>0.7</v>
      </c>
      <c r="G56" s="32">
        <v>10</v>
      </c>
      <c r="H56" s="196">
        <v>7</v>
      </c>
      <c r="I56" s="196">
        <v>7.3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223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6" s="213"/>
      <c r="R56" s="213"/>
      <c r="S56" s="213"/>
      <c r="T56" s="214"/>
      <c r="U56" s="34"/>
      <c r="V56" s="34"/>
      <c r="W56" s="35" t="s">
        <v>70</v>
      </c>
      <c r="X56" s="197">
        <v>0</v>
      </c>
      <c r="Y56" s="198">
        <f t="shared" si="0"/>
        <v>0</v>
      </c>
      <c r="Z56" s="36">
        <f t="shared" si="1"/>
        <v>0</v>
      </c>
      <c r="AA56" s="56"/>
      <c r="AB56" s="57"/>
      <c r="AC56" s="68"/>
      <c r="AG56" s="67"/>
      <c r="AJ56" s="69" t="s">
        <v>71</v>
      </c>
      <c r="AK56" s="69">
        <v>1</v>
      </c>
      <c r="BB56" s="8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121</v>
      </c>
      <c r="B57" s="54" t="s">
        <v>122</v>
      </c>
      <c r="C57" s="31">
        <v>4301070970</v>
      </c>
      <c r="D57" s="208">
        <v>4607111037091</v>
      </c>
      <c r="E57" s="209"/>
      <c r="F57" s="196">
        <v>0.43</v>
      </c>
      <c r="G57" s="32">
        <v>16</v>
      </c>
      <c r="H57" s="196">
        <v>6.88</v>
      </c>
      <c r="I57" s="196">
        <v>7.11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383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7" s="213"/>
      <c r="R57" s="213"/>
      <c r="S57" s="213"/>
      <c r="T57" s="214"/>
      <c r="U57" s="34"/>
      <c r="V57" s="34"/>
      <c r="W57" s="35" t="s">
        <v>70</v>
      </c>
      <c r="X57" s="197">
        <v>0</v>
      </c>
      <c r="Y57" s="198">
        <f t="shared" si="0"/>
        <v>0</v>
      </c>
      <c r="Z57" s="36">
        <f t="shared" si="1"/>
        <v>0</v>
      </c>
      <c r="AA57" s="56"/>
      <c r="AB57" s="57"/>
      <c r="AC57" s="68"/>
      <c r="AG57" s="67"/>
      <c r="AJ57" s="69" t="s">
        <v>71</v>
      </c>
      <c r="AK57" s="69">
        <v>1</v>
      </c>
      <c r="BB57" s="88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hidden="1" customHeight="1" x14ac:dyDescent="0.25">
      <c r="A58" s="54" t="s">
        <v>123</v>
      </c>
      <c r="B58" s="54" t="s">
        <v>124</v>
      </c>
      <c r="C58" s="31">
        <v>4301070971</v>
      </c>
      <c r="D58" s="208">
        <v>4607111036902</v>
      </c>
      <c r="E58" s="209"/>
      <c r="F58" s="196">
        <v>0.9</v>
      </c>
      <c r="G58" s="32">
        <v>8</v>
      </c>
      <c r="H58" s="196">
        <v>7.2</v>
      </c>
      <c r="I58" s="196">
        <v>7.43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41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8" s="213"/>
      <c r="R58" s="213"/>
      <c r="S58" s="213"/>
      <c r="T58" s="214"/>
      <c r="U58" s="34"/>
      <c r="V58" s="34"/>
      <c r="W58" s="35" t="s">
        <v>70</v>
      </c>
      <c r="X58" s="197">
        <v>0</v>
      </c>
      <c r="Y58" s="198">
        <f t="shared" si="0"/>
        <v>0</v>
      </c>
      <c r="Z58" s="36">
        <f t="shared" si="1"/>
        <v>0</v>
      </c>
      <c r="AA58" s="56"/>
      <c r="AB58" s="57"/>
      <c r="AC58" s="68"/>
      <c r="AG58" s="67"/>
      <c r="AJ58" s="69" t="s">
        <v>71</v>
      </c>
      <c r="AK58" s="69">
        <v>1</v>
      </c>
      <c r="BB58" s="89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ht="27" hidden="1" customHeight="1" x14ac:dyDescent="0.25">
      <c r="A59" s="54" t="s">
        <v>125</v>
      </c>
      <c r="B59" s="54" t="s">
        <v>126</v>
      </c>
      <c r="C59" s="31">
        <v>4301071031</v>
      </c>
      <c r="D59" s="208">
        <v>4607111038982</v>
      </c>
      <c r="E59" s="209"/>
      <c r="F59" s="196">
        <v>0.7</v>
      </c>
      <c r="G59" s="32">
        <v>10</v>
      </c>
      <c r="H59" s="196">
        <v>7</v>
      </c>
      <c r="I59" s="196">
        <v>7.2859999999999996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180</v>
      </c>
      <c r="P59" s="357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9" s="213"/>
      <c r="R59" s="213"/>
      <c r="S59" s="213"/>
      <c r="T59" s="214"/>
      <c r="U59" s="34"/>
      <c r="V59" s="34"/>
      <c r="W59" s="35" t="s">
        <v>70</v>
      </c>
      <c r="X59" s="197">
        <v>0</v>
      </c>
      <c r="Y59" s="198">
        <f t="shared" si="0"/>
        <v>0</v>
      </c>
      <c r="Z59" s="36">
        <f t="shared" si="1"/>
        <v>0</v>
      </c>
      <c r="AA59" s="56"/>
      <c r="AB59" s="57"/>
      <c r="AC59" s="68"/>
      <c r="AG59" s="67"/>
      <c r="AJ59" s="69" t="s">
        <v>71</v>
      </c>
      <c r="AK59" s="69">
        <v>1</v>
      </c>
      <c r="BB59" s="90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ht="27" hidden="1" customHeight="1" x14ac:dyDescent="0.25">
      <c r="A60" s="54" t="s">
        <v>127</v>
      </c>
      <c r="B60" s="54" t="s">
        <v>128</v>
      </c>
      <c r="C60" s="31">
        <v>4301070969</v>
      </c>
      <c r="D60" s="208">
        <v>4607111036858</v>
      </c>
      <c r="E60" s="209"/>
      <c r="F60" s="196">
        <v>0.43</v>
      </c>
      <c r="G60" s="32">
        <v>16</v>
      </c>
      <c r="H60" s="196">
        <v>6.88</v>
      </c>
      <c r="I60" s="196">
        <v>7.1996000000000002</v>
      </c>
      <c r="J60" s="32">
        <v>84</v>
      </c>
      <c r="K60" s="32" t="s">
        <v>67</v>
      </c>
      <c r="L60" s="32" t="s">
        <v>68</v>
      </c>
      <c r="M60" s="33" t="s">
        <v>69</v>
      </c>
      <c r="N60" s="33"/>
      <c r="O60" s="32">
        <v>180</v>
      </c>
      <c r="P60" s="40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60" s="213"/>
      <c r="R60" s="213"/>
      <c r="S60" s="213"/>
      <c r="T60" s="214"/>
      <c r="U60" s="34"/>
      <c r="V60" s="34"/>
      <c r="W60" s="35" t="s">
        <v>70</v>
      </c>
      <c r="X60" s="197">
        <v>0</v>
      </c>
      <c r="Y60" s="198">
        <f t="shared" si="0"/>
        <v>0</v>
      </c>
      <c r="Z60" s="36">
        <f t="shared" si="1"/>
        <v>0</v>
      </c>
      <c r="AA60" s="56"/>
      <c r="AB60" s="57"/>
      <c r="AC60" s="68"/>
      <c r="AG60" s="67"/>
      <c r="AJ60" s="69" t="s">
        <v>71</v>
      </c>
      <c r="AK60" s="69">
        <v>1</v>
      </c>
      <c r="BB60" s="91" t="s">
        <v>1</v>
      </c>
      <c r="BM60" s="67">
        <f t="shared" si="2"/>
        <v>0</v>
      </c>
      <c r="BN60" s="67">
        <f t="shared" si="3"/>
        <v>0</v>
      </c>
      <c r="BO60" s="67">
        <f t="shared" si="4"/>
        <v>0</v>
      </c>
      <c r="BP60" s="67">
        <f t="shared" si="5"/>
        <v>0</v>
      </c>
    </row>
    <row r="61" spans="1:68" ht="27" hidden="1" customHeight="1" x14ac:dyDescent="0.25">
      <c r="A61" s="54" t="s">
        <v>129</v>
      </c>
      <c r="B61" s="54" t="s">
        <v>130</v>
      </c>
      <c r="C61" s="31">
        <v>4301071046</v>
      </c>
      <c r="D61" s="208">
        <v>4607111039354</v>
      </c>
      <c r="E61" s="209"/>
      <c r="F61" s="196">
        <v>0.4</v>
      </c>
      <c r="G61" s="32">
        <v>16</v>
      </c>
      <c r="H61" s="196">
        <v>6.4</v>
      </c>
      <c r="I61" s="196">
        <v>6.7195999999999998</v>
      </c>
      <c r="J61" s="32">
        <v>84</v>
      </c>
      <c r="K61" s="32" t="s">
        <v>67</v>
      </c>
      <c r="L61" s="32" t="s">
        <v>68</v>
      </c>
      <c r="M61" s="33" t="s">
        <v>69</v>
      </c>
      <c r="N61" s="33"/>
      <c r="O61" s="32">
        <v>180</v>
      </c>
      <c r="P61" s="362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61" s="213"/>
      <c r="R61" s="213"/>
      <c r="S61" s="213"/>
      <c r="T61" s="214"/>
      <c r="U61" s="34"/>
      <c r="V61" s="34"/>
      <c r="W61" s="35" t="s">
        <v>70</v>
      </c>
      <c r="X61" s="197">
        <v>0</v>
      </c>
      <c r="Y61" s="198">
        <f t="shared" si="0"/>
        <v>0</v>
      </c>
      <c r="Z61" s="36">
        <f t="shared" si="1"/>
        <v>0</v>
      </c>
      <c r="AA61" s="56"/>
      <c r="AB61" s="57"/>
      <c r="AC61" s="68"/>
      <c r="AG61" s="67"/>
      <c r="AJ61" s="69" t="s">
        <v>71</v>
      </c>
      <c r="AK61" s="69">
        <v>1</v>
      </c>
      <c r="BB61" s="92" t="s">
        <v>1</v>
      </c>
      <c r="BM61" s="67">
        <f t="shared" si="2"/>
        <v>0</v>
      </c>
      <c r="BN61" s="67">
        <f t="shared" si="3"/>
        <v>0</v>
      </c>
      <c r="BO61" s="67">
        <f t="shared" si="4"/>
        <v>0</v>
      </c>
      <c r="BP61" s="67">
        <f t="shared" si="5"/>
        <v>0</v>
      </c>
    </row>
    <row r="62" spans="1:68" ht="27" customHeight="1" x14ac:dyDescent="0.25">
      <c r="A62" s="54" t="s">
        <v>131</v>
      </c>
      <c r="B62" s="54" t="s">
        <v>132</v>
      </c>
      <c r="C62" s="31">
        <v>4301070968</v>
      </c>
      <c r="D62" s="208">
        <v>4607111036889</v>
      </c>
      <c r="E62" s="209"/>
      <c r="F62" s="196">
        <v>0.9</v>
      </c>
      <c r="G62" s="32">
        <v>8</v>
      </c>
      <c r="H62" s="196">
        <v>7.2</v>
      </c>
      <c r="I62" s="196">
        <v>7.4859999999999998</v>
      </c>
      <c r="J62" s="32">
        <v>84</v>
      </c>
      <c r="K62" s="32" t="s">
        <v>67</v>
      </c>
      <c r="L62" s="32" t="s">
        <v>68</v>
      </c>
      <c r="M62" s="33" t="s">
        <v>69</v>
      </c>
      <c r="N62" s="33"/>
      <c r="O62" s="32">
        <v>180</v>
      </c>
      <c r="P62" s="231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2" s="213"/>
      <c r="R62" s="213"/>
      <c r="S62" s="213"/>
      <c r="T62" s="214"/>
      <c r="U62" s="34"/>
      <c r="V62" s="34"/>
      <c r="W62" s="35" t="s">
        <v>70</v>
      </c>
      <c r="X62" s="197">
        <v>84</v>
      </c>
      <c r="Y62" s="198">
        <f t="shared" si="0"/>
        <v>84</v>
      </c>
      <c r="Z62" s="36">
        <f t="shared" si="1"/>
        <v>1.302</v>
      </c>
      <c r="AA62" s="56"/>
      <c r="AB62" s="57"/>
      <c r="AC62" s="68"/>
      <c r="AG62" s="67"/>
      <c r="AJ62" s="69" t="s">
        <v>71</v>
      </c>
      <c r="AK62" s="69">
        <v>1</v>
      </c>
      <c r="BB62" s="93" t="s">
        <v>1</v>
      </c>
      <c r="BM62" s="67">
        <f t="shared" si="2"/>
        <v>628.82399999999996</v>
      </c>
      <c r="BN62" s="67">
        <f t="shared" si="3"/>
        <v>628.82399999999996</v>
      </c>
      <c r="BO62" s="67">
        <f t="shared" si="4"/>
        <v>1</v>
      </c>
      <c r="BP62" s="67">
        <f t="shared" si="5"/>
        <v>1</v>
      </c>
    </row>
    <row r="63" spans="1:68" ht="27" hidden="1" customHeight="1" x14ac:dyDescent="0.25">
      <c r="A63" s="54" t="s">
        <v>133</v>
      </c>
      <c r="B63" s="54" t="s">
        <v>134</v>
      </c>
      <c r="C63" s="31">
        <v>4301071047</v>
      </c>
      <c r="D63" s="208">
        <v>4607111039330</v>
      </c>
      <c r="E63" s="209"/>
      <c r="F63" s="196">
        <v>0.7</v>
      </c>
      <c r="G63" s="32">
        <v>10</v>
      </c>
      <c r="H63" s="196">
        <v>7</v>
      </c>
      <c r="I63" s="196">
        <v>7.3</v>
      </c>
      <c r="J63" s="32">
        <v>84</v>
      </c>
      <c r="K63" s="32" t="s">
        <v>67</v>
      </c>
      <c r="L63" s="32" t="s">
        <v>68</v>
      </c>
      <c r="M63" s="33" t="s">
        <v>69</v>
      </c>
      <c r="N63" s="33"/>
      <c r="O63" s="32">
        <v>180</v>
      </c>
      <c r="P63" s="297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3" s="213"/>
      <c r="R63" s="213"/>
      <c r="S63" s="213"/>
      <c r="T63" s="214"/>
      <c r="U63" s="34"/>
      <c r="V63" s="34"/>
      <c r="W63" s="35" t="s">
        <v>70</v>
      </c>
      <c r="X63" s="197">
        <v>0</v>
      </c>
      <c r="Y63" s="198">
        <f t="shared" si="0"/>
        <v>0</v>
      </c>
      <c r="Z63" s="36">
        <f t="shared" si="1"/>
        <v>0</v>
      </c>
      <c r="AA63" s="56"/>
      <c r="AB63" s="57"/>
      <c r="AC63" s="68"/>
      <c r="AG63" s="67"/>
      <c r="AJ63" s="69" t="s">
        <v>71</v>
      </c>
      <c r="AK63" s="69">
        <v>1</v>
      </c>
      <c r="BB63" s="94" t="s">
        <v>1</v>
      </c>
      <c r="BM63" s="67">
        <f t="shared" si="2"/>
        <v>0</v>
      </c>
      <c r="BN63" s="67">
        <f t="shared" si="3"/>
        <v>0</v>
      </c>
      <c r="BO63" s="67">
        <f t="shared" si="4"/>
        <v>0</v>
      </c>
      <c r="BP63" s="67">
        <f t="shared" si="5"/>
        <v>0</v>
      </c>
    </row>
    <row r="64" spans="1:68" ht="27" hidden="1" customHeight="1" x14ac:dyDescent="0.25">
      <c r="A64" s="54" t="s">
        <v>135</v>
      </c>
      <c r="B64" s="54" t="s">
        <v>136</v>
      </c>
      <c r="C64" s="31">
        <v>4301070947</v>
      </c>
      <c r="D64" s="208">
        <v>4607111037510</v>
      </c>
      <c r="E64" s="209"/>
      <c r="F64" s="196">
        <v>0.8</v>
      </c>
      <c r="G64" s="32">
        <v>8</v>
      </c>
      <c r="H64" s="196">
        <v>6.4</v>
      </c>
      <c r="I64" s="196">
        <v>6.6859999999999999</v>
      </c>
      <c r="J64" s="32">
        <v>84</v>
      </c>
      <c r="K64" s="32" t="s">
        <v>67</v>
      </c>
      <c r="L64" s="32" t="s">
        <v>68</v>
      </c>
      <c r="M64" s="33" t="s">
        <v>69</v>
      </c>
      <c r="N64" s="33"/>
      <c r="O64" s="32">
        <v>150</v>
      </c>
      <c r="P64" s="370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Q64" s="213"/>
      <c r="R64" s="213"/>
      <c r="S64" s="213"/>
      <c r="T64" s="214"/>
      <c r="U64" s="34"/>
      <c r="V64" s="34"/>
      <c r="W64" s="35" t="s">
        <v>70</v>
      </c>
      <c r="X64" s="197">
        <v>0</v>
      </c>
      <c r="Y64" s="198">
        <f t="shared" si="0"/>
        <v>0</v>
      </c>
      <c r="Z64" s="36">
        <f t="shared" si="1"/>
        <v>0</v>
      </c>
      <c r="AA64" s="56"/>
      <c r="AB64" s="57"/>
      <c r="AC64" s="68"/>
      <c r="AG64" s="67"/>
      <c r="AJ64" s="69" t="s">
        <v>71</v>
      </c>
      <c r="AK64" s="69">
        <v>1</v>
      </c>
      <c r="BB64" s="95" t="s">
        <v>1</v>
      </c>
      <c r="BM64" s="67">
        <f t="shared" si="2"/>
        <v>0</v>
      </c>
      <c r="BN64" s="67">
        <f t="shared" si="3"/>
        <v>0</v>
      </c>
      <c r="BO64" s="67">
        <f t="shared" si="4"/>
        <v>0</v>
      </c>
      <c r="BP64" s="67">
        <f t="shared" si="5"/>
        <v>0</v>
      </c>
    </row>
    <row r="65" spans="1:68" x14ac:dyDescent="0.2">
      <c r="A65" s="210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11"/>
      <c r="P65" s="205" t="s">
        <v>72</v>
      </c>
      <c r="Q65" s="206"/>
      <c r="R65" s="206"/>
      <c r="S65" s="206"/>
      <c r="T65" s="206"/>
      <c r="U65" s="206"/>
      <c r="V65" s="207"/>
      <c r="W65" s="37" t="s">
        <v>70</v>
      </c>
      <c r="X65" s="199">
        <f>IFERROR(SUM(X52:X64),"0")</f>
        <v>84</v>
      </c>
      <c r="Y65" s="199">
        <f>IFERROR(SUM(Y52:Y64),"0")</f>
        <v>84</v>
      </c>
      <c r="Z65" s="199">
        <f>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+IFERROR(IF(Z63="",0,Z63),"0")+IFERROR(IF(Z64="",0,Z64),"0")</f>
        <v>1.302</v>
      </c>
      <c r="AA65" s="200"/>
      <c r="AB65" s="200"/>
      <c r="AC65" s="200"/>
    </row>
    <row r="66" spans="1:68" x14ac:dyDescent="0.2">
      <c r="A66" s="204"/>
      <c r="B66" s="204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11"/>
      <c r="P66" s="205" t="s">
        <v>72</v>
      </c>
      <c r="Q66" s="206"/>
      <c r="R66" s="206"/>
      <c r="S66" s="206"/>
      <c r="T66" s="206"/>
      <c r="U66" s="206"/>
      <c r="V66" s="207"/>
      <c r="W66" s="37" t="s">
        <v>73</v>
      </c>
      <c r="X66" s="199">
        <f>IFERROR(SUMPRODUCT(X52:X64*H52:H64),"0")</f>
        <v>604.80000000000007</v>
      </c>
      <c r="Y66" s="199">
        <f>IFERROR(SUMPRODUCT(Y52:Y64*H52:H64),"0")</f>
        <v>604.80000000000007</v>
      </c>
      <c r="Z66" s="37"/>
      <c r="AA66" s="200"/>
      <c r="AB66" s="200"/>
      <c r="AC66" s="200"/>
    </row>
    <row r="67" spans="1:68" ht="16.5" hidden="1" customHeight="1" x14ac:dyDescent="0.25">
      <c r="A67" s="203" t="s">
        <v>137</v>
      </c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192"/>
      <c r="AB67" s="192"/>
      <c r="AC67" s="192"/>
    </row>
    <row r="68" spans="1:68" ht="14.25" hidden="1" customHeight="1" x14ac:dyDescent="0.25">
      <c r="A68" s="259" t="s">
        <v>64</v>
      </c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193"/>
      <c r="AB68" s="193"/>
      <c r="AC68" s="193"/>
    </row>
    <row r="69" spans="1:68" ht="27" hidden="1" customHeight="1" x14ac:dyDescent="0.25">
      <c r="A69" s="54" t="s">
        <v>138</v>
      </c>
      <c r="B69" s="54" t="s">
        <v>139</v>
      </c>
      <c r="C69" s="31">
        <v>4301070977</v>
      </c>
      <c r="D69" s="208">
        <v>4607111037411</v>
      </c>
      <c r="E69" s="209"/>
      <c r="F69" s="196">
        <v>2.7</v>
      </c>
      <c r="G69" s="32">
        <v>1</v>
      </c>
      <c r="H69" s="196">
        <v>2.7</v>
      </c>
      <c r="I69" s="196">
        <v>2.8132000000000001</v>
      </c>
      <c r="J69" s="32">
        <v>234</v>
      </c>
      <c r="K69" s="32" t="s">
        <v>140</v>
      </c>
      <c r="L69" s="32" t="s">
        <v>68</v>
      </c>
      <c r="M69" s="33" t="s">
        <v>69</v>
      </c>
      <c r="N69" s="33"/>
      <c r="O69" s="32">
        <v>180</v>
      </c>
      <c r="P69" s="32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9" s="213"/>
      <c r="R69" s="213"/>
      <c r="S69" s="213"/>
      <c r="T69" s="214"/>
      <c r="U69" s="34"/>
      <c r="V69" s="34"/>
      <c r="W69" s="35" t="s">
        <v>70</v>
      </c>
      <c r="X69" s="197">
        <v>0</v>
      </c>
      <c r="Y69" s="198">
        <f>IFERROR(IF(X69="","",X69),"")</f>
        <v>0</v>
      </c>
      <c r="Z69" s="36">
        <f>IFERROR(IF(X69="","",X69*0.00502),"")</f>
        <v>0</v>
      </c>
      <c r="AA69" s="56"/>
      <c r="AB69" s="57"/>
      <c r="AC69" s="68"/>
      <c r="AG69" s="67"/>
      <c r="AJ69" s="69" t="s">
        <v>71</v>
      </c>
      <c r="AK69" s="69">
        <v>1</v>
      </c>
      <c r="BB69" s="96" t="s">
        <v>1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ht="27" customHeight="1" x14ac:dyDescent="0.25">
      <c r="A70" s="54" t="s">
        <v>141</v>
      </c>
      <c r="B70" s="54" t="s">
        <v>142</v>
      </c>
      <c r="C70" s="31">
        <v>4301070981</v>
      </c>
      <c r="D70" s="208">
        <v>4607111036728</v>
      </c>
      <c r="E70" s="209"/>
      <c r="F70" s="196">
        <v>5</v>
      </c>
      <c r="G70" s="32">
        <v>1</v>
      </c>
      <c r="H70" s="196">
        <v>5</v>
      </c>
      <c r="I70" s="196">
        <v>5.2131999999999996</v>
      </c>
      <c r="J70" s="32">
        <v>144</v>
      </c>
      <c r="K70" s="32" t="s">
        <v>67</v>
      </c>
      <c r="L70" s="32" t="s">
        <v>68</v>
      </c>
      <c r="M70" s="33" t="s">
        <v>69</v>
      </c>
      <c r="N70" s="33"/>
      <c r="O70" s="32">
        <v>180</v>
      </c>
      <c r="P70" s="387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0" s="213"/>
      <c r="R70" s="213"/>
      <c r="S70" s="213"/>
      <c r="T70" s="214"/>
      <c r="U70" s="34"/>
      <c r="V70" s="34"/>
      <c r="W70" s="35" t="s">
        <v>70</v>
      </c>
      <c r="X70" s="197">
        <v>228</v>
      </c>
      <c r="Y70" s="198">
        <f>IFERROR(IF(X70="","",X70),"")</f>
        <v>228</v>
      </c>
      <c r="Z70" s="36">
        <f>IFERROR(IF(X70="","",X70*0.00866),"")</f>
        <v>1.9744799999999998</v>
      </c>
      <c r="AA70" s="56"/>
      <c r="AB70" s="57"/>
      <c r="AC70" s="68"/>
      <c r="AG70" s="67"/>
      <c r="AJ70" s="69" t="s">
        <v>71</v>
      </c>
      <c r="AK70" s="69">
        <v>1</v>
      </c>
      <c r="BB70" s="97" t="s">
        <v>1</v>
      </c>
      <c r="BM70" s="67">
        <f>IFERROR(X70*I70,"0")</f>
        <v>1188.6096</v>
      </c>
      <c r="BN70" s="67">
        <f>IFERROR(Y70*I70,"0")</f>
        <v>1188.6096</v>
      </c>
      <c r="BO70" s="67">
        <f>IFERROR(X70/J70,"0")</f>
        <v>1.5833333333333333</v>
      </c>
      <c r="BP70" s="67">
        <f>IFERROR(Y70/J70,"0")</f>
        <v>1.5833333333333333</v>
      </c>
    </row>
    <row r="71" spans="1:68" x14ac:dyDescent="0.2">
      <c r="A71" s="210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11"/>
      <c r="P71" s="205" t="s">
        <v>72</v>
      </c>
      <c r="Q71" s="206"/>
      <c r="R71" s="206"/>
      <c r="S71" s="206"/>
      <c r="T71" s="206"/>
      <c r="U71" s="206"/>
      <c r="V71" s="207"/>
      <c r="W71" s="37" t="s">
        <v>70</v>
      </c>
      <c r="X71" s="199">
        <f>IFERROR(SUM(X69:X70),"0")</f>
        <v>228</v>
      </c>
      <c r="Y71" s="199">
        <f>IFERROR(SUM(Y69:Y70),"0")</f>
        <v>228</v>
      </c>
      <c r="Z71" s="199">
        <f>IFERROR(IF(Z69="",0,Z69),"0")+IFERROR(IF(Z70="",0,Z70),"0")</f>
        <v>1.9744799999999998</v>
      </c>
      <c r="AA71" s="200"/>
      <c r="AB71" s="200"/>
      <c r="AC71" s="200"/>
    </row>
    <row r="72" spans="1:68" x14ac:dyDescent="0.2">
      <c r="A72" s="204"/>
      <c r="B72" s="204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11"/>
      <c r="P72" s="205" t="s">
        <v>72</v>
      </c>
      <c r="Q72" s="206"/>
      <c r="R72" s="206"/>
      <c r="S72" s="206"/>
      <c r="T72" s="206"/>
      <c r="U72" s="206"/>
      <c r="V72" s="207"/>
      <c r="W72" s="37" t="s">
        <v>73</v>
      </c>
      <c r="X72" s="199">
        <f>IFERROR(SUMPRODUCT(X69:X70*H69:H70),"0")</f>
        <v>1140</v>
      </c>
      <c r="Y72" s="199">
        <f>IFERROR(SUMPRODUCT(Y69:Y70*H69:H70),"0")</f>
        <v>1140</v>
      </c>
      <c r="Z72" s="37"/>
      <c r="AA72" s="200"/>
      <c r="AB72" s="200"/>
      <c r="AC72" s="200"/>
    </row>
    <row r="73" spans="1:68" ht="16.5" hidden="1" customHeight="1" x14ac:dyDescent="0.25">
      <c r="A73" s="203" t="s">
        <v>143</v>
      </c>
      <c r="B73" s="204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192"/>
      <c r="AB73" s="192"/>
      <c r="AC73" s="192"/>
    </row>
    <row r="74" spans="1:68" ht="14.25" hidden="1" customHeight="1" x14ac:dyDescent="0.25">
      <c r="A74" s="259" t="s">
        <v>144</v>
      </c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193"/>
      <c r="AB74" s="193"/>
      <c r="AC74" s="193"/>
    </row>
    <row r="75" spans="1:68" ht="27" customHeight="1" x14ac:dyDescent="0.25">
      <c r="A75" s="54" t="s">
        <v>145</v>
      </c>
      <c r="B75" s="54" t="s">
        <v>146</v>
      </c>
      <c r="C75" s="31">
        <v>4301135271</v>
      </c>
      <c r="D75" s="208">
        <v>4607111033659</v>
      </c>
      <c r="E75" s="209"/>
      <c r="F75" s="196">
        <v>0.3</v>
      </c>
      <c r="G75" s="32">
        <v>12</v>
      </c>
      <c r="H75" s="196">
        <v>3.6</v>
      </c>
      <c r="I75" s="196">
        <v>4.3036000000000003</v>
      </c>
      <c r="J75" s="32">
        <v>70</v>
      </c>
      <c r="K75" s="32" t="s">
        <v>79</v>
      </c>
      <c r="L75" s="32" t="s">
        <v>68</v>
      </c>
      <c r="M75" s="33" t="s">
        <v>69</v>
      </c>
      <c r="N75" s="33"/>
      <c r="O75" s="32">
        <v>180</v>
      </c>
      <c r="P75" s="384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5" s="213"/>
      <c r="R75" s="213"/>
      <c r="S75" s="213"/>
      <c r="T75" s="214"/>
      <c r="U75" s="34"/>
      <c r="V75" s="34"/>
      <c r="W75" s="35" t="s">
        <v>70</v>
      </c>
      <c r="X75" s="197">
        <v>14</v>
      </c>
      <c r="Y75" s="198">
        <f>IFERROR(IF(X75="","",X75),"")</f>
        <v>14</v>
      </c>
      <c r="Z75" s="36">
        <f>IFERROR(IF(X75="","",X75*0.01788),"")</f>
        <v>0.25031999999999999</v>
      </c>
      <c r="AA75" s="56"/>
      <c r="AB75" s="57"/>
      <c r="AC75" s="68"/>
      <c r="AG75" s="67"/>
      <c r="AJ75" s="69" t="s">
        <v>71</v>
      </c>
      <c r="AK75" s="69">
        <v>1</v>
      </c>
      <c r="BB75" s="98" t="s">
        <v>80</v>
      </c>
      <c r="BM75" s="67">
        <f>IFERROR(X75*I75,"0")</f>
        <v>60.250400000000006</v>
      </c>
      <c r="BN75" s="67">
        <f>IFERROR(Y75*I75,"0")</f>
        <v>60.250400000000006</v>
      </c>
      <c r="BO75" s="67">
        <f>IFERROR(X75/J75,"0")</f>
        <v>0.2</v>
      </c>
      <c r="BP75" s="67">
        <f>IFERROR(Y75/J75,"0")</f>
        <v>0.2</v>
      </c>
    </row>
    <row r="76" spans="1:68" x14ac:dyDescent="0.2">
      <c r="A76" s="210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11"/>
      <c r="P76" s="205" t="s">
        <v>72</v>
      </c>
      <c r="Q76" s="206"/>
      <c r="R76" s="206"/>
      <c r="S76" s="206"/>
      <c r="T76" s="206"/>
      <c r="U76" s="206"/>
      <c r="V76" s="207"/>
      <c r="W76" s="37" t="s">
        <v>70</v>
      </c>
      <c r="X76" s="199">
        <f>IFERROR(SUM(X75:X75),"0")</f>
        <v>14</v>
      </c>
      <c r="Y76" s="199">
        <f>IFERROR(SUM(Y75:Y75),"0")</f>
        <v>14</v>
      </c>
      <c r="Z76" s="199">
        <f>IFERROR(IF(Z75="",0,Z75),"0")</f>
        <v>0.25031999999999999</v>
      </c>
      <c r="AA76" s="200"/>
      <c r="AB76" s="200"/>
      <c r="AC76" s="200"/>
    </row>
    <row r="77" spans="1:68" x14ac:dyDescent="0.2">
      <c r="A77" s="204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11"/>
      <c r="P77" s="205" t="s">
        <v>72</v>
      </c>
      <c r="Q77" s="206"/>
      <c r="R77" s="206"/>
      <c r="S77" s="206"/>
      <c r="T77" s="206"/>
      <c r="U77" s="206"/>
      <c r="V77" s="207"/>
      <c r="W77" s="37" t="s">
        <v>73</v>
      </c>
      <c r="X77" s="199">
        <f>IFERROR(SUMPRODUCT(X75:X75*H75:H75),"0")</f>
        <v>50.4</v>
      </c>
      <c r="Y77" s="199">
        <f>IFERROR(SUMPRODUCT(Y75:Y75*H75:H75),"0")</f>
        <v>50.4</v>
      </c>
      <c r="Z77" s="37"/>
      <c r="AA77" s="200"/>
      <c r="AB77" s="200"/>
      <c r="AC77" s="200"/>
    </row>
    <row r="78" spans="1:68" ht="16.5" hidden="1" customHeight="1" x14ac:dyDescent="0.25">
      <c r="A78" s="203" t="s">
        <v>147</v>
      </c>
      <c r="B78" s="204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192"/>
      <c r="AB78" s="192"/>
      <c r="AC78" s="192"/>
    </row>
    <row r="79" spans="1:68" ht="14.25" hidden="1" customHeight="1" x14ac:dyDescent="0.25">
      <c r="A79" s="259" t="s">
        <v>148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193"/>
      <c r="AB79" s="193"/>
      <c r="AC79" s="193"/>
    </row>
    <row r="80" spans="1:68" ht="27" customHeight="1" x14ac:dyDescent="0.25">
      <c r="A80" s="54" t="s">
        <v>149</v>
      </c>
      <c r="B80" s="54" t="s">
        <v>150</v>
      </c>
      <c r="C80" s="31">
        <v>4301131021</v>
      </c>
      <c r="D80" s="208">
        <v>4607111034137</v>
      </c>
      <c r="E80" s="209"/>
      <c r="F80" s="196">
        <v>0.3</v>
      </c>
      <c r="G80" s="32">
        <v>12</v>
      </c>
      <c r="H80" s="196">
        <v>3.6</v>
      </c>
      <c r="I80" s="196">
        <v>4.3036000000000003</v>
      </c>
      <c r="J80" s="32">
        <v>70</v>
      </c>
      <c r="K80" s="32" t="s">
        <v>79</v>
      </c>
      <c r="L80" s="32" t="s">
        <v>68</v>
      </c>
      <c r="M80" s="33" t="s">
        <v>69</v>
      </c>
      <c r="N80" s="33"/>
      <c r="O80" s="32">
        <v>180</v>
      </c>
      <c r="P80" s="356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80" s="213"/>
      <c r="R80" s="213"/>
      <c r="S80" s="213"/>
      <c r="T80" s="214"/>
      <c r="U80" s="34"/>
      <c r="V80" s="34"/>
      <c r="W80" s="35" t="s">
        <v>70</v>
      </c>
      <c r="X80" s="197">
        <v>42</v>
      </c>
      <c r="Y80" s="198">
        <f>IFERROR(IF(X80="","",X80),"")</f>
        <v>42</v>
      </c>
      <c r="Z80" s="36">
        <f>IFERROR(IF(X80="","",X80*0.01788),"")</f>
        <v>0.75095999999999996</v>
      </c>
      <c r="AA80" s="56"/>
      <c r="AB80" s="57"/>
      <c r="AC80" s="68"/>
      <c r="AG80" s="67"/>
      <c r="AJ80" s="69" t="s">
        <v>71</v>
      </c>
      <c r="AK80" s="69">
        <v>1</v>
      </c>
      <c r="BB80" s="99" t="s">
        <v>80</v>
      </c>
      <c r="BM80" s="67">
        <f>IFERROR(X80*I80,"0")</f>
        <v>180.75120000000001</v>
      </c>
      <c r="BN80" s="67">
        <f>IFERROR(Y80*I80,"0")</f>
        <v>180.75120000000001</v>
      </c>
      <c r="BO80" s="67">
        <f>IFERROR(X80/J80,"0")</f>
        <v>0.6</v>
      </c>
      <c r="BP80" s="67">
        <f>IFERROR(Y80/J80,"0")</f>
        <v>0.6</v>
      </c>
    </row>
    <row r="81" spans="1:68" ht="27" customHeight="1" x14ac:dyDescent="0.25">
      <c r="A81" s="54" t="s">
        <v>151</v>
      </c>
      <c r="B81" s="54" t="s">
        <v>152</v>
      </c>
      <c r="C81" s="31">
        <v>4301131022</v>
      </c>
      <c r="D81" s="208">
        <v>4607111034120</v>
      </c>
      <c r="E81" s="209"/>
      <c r="F81" s="196">
        <v>0.3</v>
      </c>
      <c r="G81" s="32">
        <v>12</v>
      </c>
      <c r="H81" s="196">
        <v>3.6</v>
      </c>
      <c r="I81" s="196">
        <v>4.3036000000000003</v>
      </c>
      <c r="J81" s="32">
        <v>70</v>
      </c>
      <c r="K81" s="32" t="s">
        <v>79</v>
      </c>
      <c r="L81" s="32" t="s">
        <v>68</v>
      </c>
      <c r="M81" s="33" t="s">
        <v>69</v>
      </c>
      <c r="N81" s="33"/>
      <c r="O81" s="32">
        <v>180</v>
      </c>
      <c r="P81" s="221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81" s="213"/>
      <c r="R81" s="213"/>
      <c r="S81" s="213"/>
      <c r="T81" s="214"/>
      <c r="U81" s="34"/>
      <c r="V81" s="34"/>
      <c r="W81" s="35" t="s">
        <v>70</v>
      </c>
      <c r="X81" s="197">
        <v>56</v>
      </c>
      <c r="Y81" s="198">
        <f>IFERROR(IF(X81="","",X81),"")</f>
        <v>56</v>
      </c>
      <c r="Z81" s="36">
        <f>IFERROR(IF(X81="","",X81*0.01788),"")</f>
        <v>1.0012799999999999</v>
      </c>
      <c r="AA81" s="56"/>
      <c r="AB81" s="57"/>
      <c r="AC81" s="68"/>
      <c r="AG81" s="67"/>
      <c r="AJ81" s="69" t="s">
        <v>71</v>
      </c>
      <c r="AK81" s="69">
        <v>1</v>
      </c>
      <c r="BB81" s="100" t="s">
        <v>80</v>
      </c>
      <c r="BM81" s="67">
        <f>IFERROR(X81*I81,"0")</f>
        <v>241.00160000000002</v>
      </c>
      <c r="BN81" s="67">
        <f>IFERROR(Y81*I81,"0")</f>
        <v>241.00160000000002</v>
      </c>
      <c r="BO81" s="67">
        <f>IFERROR(X81/J81,"0")</f>
        <v>0.8</v>
      </c>
      <c r="BP81" s="67">
        <f>IFERROR(Y81/J81,"0")</f>
        <v>0.8</v>
      </c>
    </row>
    <row r="82" spans="1:68" x14ac:dyDescent="0.2">
      <c r="A82" s="210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11"/>
      <c r="P82" s="205" t="s">
        <v>72</v>
      </c>
      <c r="Q82" s="206"/>
      <c r="R82" s="206"/>
      <c r="S82" s="206"/>
      <c r="T82" s="206"/>
      <c r="U82" s="206"/>
      <c r="V82" s="207"/>
      <c r="W82" s="37" t="s">
        <v>70</v>
      </c>
      <c r="X82" s="199">
        <f>IFERROR(SUM(X80:X81),"0")</f>
        <v>98</v>
      </c>
      <c r="Y82" s="199">
        <f>IFERROR(SUM(Y80:Y81),"0")</f>
        <v>98</v>
      </c>
      <c r="Z82" s="199">
        <f>IFERROR(IF(Z80="",0,Z80),"0")+IFERROR(IF(Z81="",0,Z81),"0")</f>
        <v>1.75224</v>
      </c>
      <c r="AA82" s="200"/>
      <c r="AB82" s="200"/>
      <c r="AC82" s="200"/>
    </row>
    <row r="83" spans="1:68" x14ac:dyDescent="0.2">
      <c r="A83" s="204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11"/>
      <c r="P83" s="205" t="s">
        <v>72</v>
      </c>
      <c r="Q83" s="206"/>
      <c r="R83" s="206"/>
      <c r="S83" s="206"/>
      <c r="T83" s="206"/>
      <c r="U83" s="206"/>
      <c r="V83" s="207"/>
      <c r="W83" s="37" t="s">
        <v>73</v>
      </c>
      <c r="X83" s="199">
        <f>IFERROR(SUMPRODUCT(X80:X81*H80:H81),"0")</f>
        <v>352.8</v>
      </c>
      <c r="Y83" s="199">
        <f>IFERROR(SUMPRODUCT(Y80:Y81*H80:H81),"0")</f>
        <v>352.8</v>
      </c>
      <c r="Z83" s="37"/>
      <c r="AA83" s="200"/>
      <c r="AB83" s="200"/>
      <c r="AC83" s="200"/>
    </row>
    <row r="84" spans="1:68" ht="16.5" hidden="1" customHeight="1" x14ac:dyDescent="0.25">
      <c r="A84" s="203" t="s">
        <v>153</v>
      </c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204"/>
      <c r="AA84" s="192"/>
      <c r="AB84" s="192"/>
      <c r="AC84" s="192"/>
    </row>
    <row r="85" spans="1:68" ht="14.25" hidden="1" customHeight="1" x14ac:dyDescent="0.25">
      <c r="A85" s="259" t="s">
        <v>144</v>
      </c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193"/>
      <c r="AB85" s="193"/>
      <c r="AC85" s="193"/>
    </row>
    <row r="86" spans="1:68" ht="27" hidden="1" customHeight="1" x14ac:dyDescent="0.25">
      <c r="A86" s="54" t="s">
        <v>154</v>
      </c>
      <c r="B86" s="54" t="s">
        <v>155</v>
      </c>
      <c r="C86" s="31">
        <v>4301135285</v>
      </c>
      <c r="D86" s="208">
        <v>4607111036407</v>
      </c>
      <c r="E86" s="209"/>
      <c r="F86" s="196">
        <v>0.3</v>
      </c>
      <c r="G86" s="32">
        <v>14</v>
      </c>
      <c r="H86" s="196">
        <v>4.2</v>
      </c>
      <c r="I86" s="196">
        <v>4.5292000000000003</v>
      </c>
      <c r="J86" s="32">
        <v>70</v>
      </c>
      <c r="K86" s="32" t="s">
        <v>79</v>
      </c>
      <c r="L86" s="32" t="s">
        <v>68</v>
      </c>
      <c r="M86" s="33" t="s">
        <v>69</v>
      </c>
      <c r="N86" s="33"/>
      <c r="O86" s="32">
        <v>180</v>
      </c>
      <c r="P86" s="212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6" s="213"/>
      <c r="R86" s="213"/>
      <c r="S86" s="213"/>
      <c r="T86" s="214"/>
      <c r="U86" s="34"/>
      <c r="V86" s="34"/>
      <c r="W86" s="35" t="s">
        <v>70</v>
      </c>
      <c r="X86" s="197">
        <v>0</v>
      </c>
      <c r="Y86" s="198">
        <f t="shared" ref="Y86:Y91" si="6">IFERROR(IF(X86="","",X86),"")</f>
        <v>0</v>
      </c>
      <c r="Z86" s="36">
        <f t="shared" ref="Z86:Z91" si="7">IFERROR(IF(X86="","",X86*0.01788),"")</f>
        <v>0</v>
      </c>
      <c r="AA86" s="56"/>
      <c r="AB86" s="57"/>
      <c r="AC86" s="68"/>
      <c r="AG86" s="67"/>
      <c r="AJ86" s="69" t="s">
        <v>71</v>
      </c>
      <c r="AK86" s="69">
        <v>1</v>
      </c>
      <c r="BB86" s="101" t="s">
        <v>80</v>
      </c>
      <c r="BM86" s="67">
        <f t="shared" ref="BM86:BM91" si="8">IFERROR(X86*I86,"0")</f>
        <v>0</v>
      </c>
      <c r="BN86" s="67">
        <f t="shared" ref="BN86:BN91" si="9">IFERROR(Y86*I86,"0")</f>
        <v>0</v>
      </c>
      <c r="BO86" s="67">
        <f t="shared" ref="BO86:BO91" si="10">IFERROR(X86/J86,"0")</f>
        <v>0</v>
      </c>
      <c r="BP86" s="67">
        <f t="shared" ref="BP86:BP91" si="11">IFERROR(Y86/J86,"0")</f>
        <v>0</v>
      </c>
    </row>
    <row r="87" spans="1:68" ht="27" hidden="1" customHeight="1" x14ac:dyDescent="0.25">
      <c r="A87" s="54" t="s">
        <v>156</v>
      </c>
      <c r="B87" s="54" t="s">
        <v>157</v>
      </c>
      <c r="C87" s="31">
        <v>4301135286</v>
      </c>
      <c r="D87" s="208">
        <v>4607111033628</v>
      </c>
      <c r="E87" s="209"/>
      <c r="F87" s="196">
        <v>0.3</v>
      </c>
      <c r="G87" s="32">
        <v>12</v>
      </c>
      <c r="H87" s="196">
        <v>3.6</v>
      </c>
      <c r="I87" s="196">
        <v>4.3036000000000003</v>
      </c>
      <c r="J87" s="32">
        <v>70</v>
      </c>
      <c r="K87" s="32" t="s">
        <v>79</v>
      </c>
      <c r="L87" s="32" t="s">
        <v>68</v>
      </c>
      <c r="M87" s="33" t="s">
        <v>69</v>
      </c>
      <c r="N87" s="33"/>
      <c r="O87" s="32">
        <v>180</v>
      </c>
      <c r="P87" s="328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7" s="213"/>
      <c r="R87" s="213"/>
      <c r="S87" s="213"/>
      <c r="T87" s="214"/>
      <c r="U87" s="34"/>
      <c r="V87" s="34"/>
      <c r="W87" s="35" t="s">
        <v>70</v>
      </c>
      <c r="X87" s="197">
        <v>0</v>
      </c>
      <c r="Y87" s="198">
        <f t="shared" si="6"/>
        <v>0</v>
      </c>
      <c r="Z87" s="36">
        <f t="shared" si="7"/>
        <v>0</v>
      </c>
      <c r="AA87" s="56"/>
      <c r="AB87" s="57"/>
      <c r="AC87" s="68"/>
      <c r="AG87" s="67"/>
      <c r="AJ87" s="69" t="s">
        <v>71</v>
      </c>
      <c r="AK87" s="69">
        <v>1</v>
      </c>
      <c r="BB87" s="102" t="s">
        <v>80</v>
      </c>
      <c r="BM87" s="67">
        <f t="shared" si="8"/>
        <v>0</v>
      </c>
      <c r="BN87" s="67">
        <f t="shared" si="9"/>
        <v>0</v>
      </c>
      <c r="BO87" s="67">
        <f t="shared" si="10"/>
        <v>0</v>
      </c>
      <c r="BP87" s="67">
        <f t="shared" si="11"/>
        <v>0</v>
      </c>
    </row>
    <row r="88" spans="1:68" ht="27" customHeight="1" x14ac:dyDescent="0.25">
      <c r="A88" s="54" t="s">
        <v>158</v>
      </c>
      <c r="B88" s="54" t="s">
        <v>159</v>
      </c>
      <c r="C88" s="31">
        <v>4301135292</v>
      </c>
      <c r="D88" s="208">
        <v>4607111033451</v>
      </c>
      <c r="E88" s="209"/>
      <c r="F88" s="196">
        <v>0.3</v>
      </c>
      <c r="G88" s="32">
        <v>12</v>
      </c>
      <c r="H88" s="196">
        <v>3.6</v>
      </c>
      <c r="I88" s="196">
        <v>4.3036000000000003</v>
      </c>
      <c r="J88" s="32">
        <v>70</v>
      </c>
      <c r="K88" s="32" t="s">
        <v>79</v>
      </c>
      <c r="L88" s="32" t="s">
        <v>68</v>
      </c>
      <c r="M88" s="33" t="s">
        <v>69</v>
      </c>
      <c r="N88" s="33"/>
      <c r="O88" s="32">
        <v>180</v>
      </c>
      <c r="P88" s="332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Q88" s="213"/>
      <c r="R88" s="213"/>
      <c r="S88" s="213"/>
      <c r="T88" s="214"/>
      <c r="U88" s="34"/>
      <c r="V88" s="34"/>
      <c r="W88" s="35" t="s">
        <v>70</v>
      </c>
      <c r="X88" s="197">
        <v>168</v>
      </c>
      <c r="Y88" s="198">
        <f t="shared" si="6"/>
        <v>168</v>
      </c>
      <c r="Z88" s="36">
        <f t="shared" si="7"/>
        <v>3.0038399999999998</v>
      </c>
      <c r="AA88" s="56"/>
      <c r="AB88" s="57"/>
      <c r="AC88" s="68"/>
      <c r="AG88" s="67"/>
      <c r="AJ88" s="69" t="s">
        <v>71</v>
      </c>
      <c r="AK88" s="69">
        <v>1</v>
      </c>
      <c r="BB88" s="103" t="s">
        <v>80</v>
      </c>
      <c r="BM88" s="67">
        <f t="shared" si="8"/>
        <v>723.00480000000005</v>
      </c>
      <c r="BN88" s="67">
        <f t="shared" si="9"/>
        <v>723.00480000000005</v>
      </c>
      <c r="BO88" s="67">
        <f t="shared" si="10"/>
        <v>2.4</v>
      </c>
      <c r="BP88" s="67">
        <f t="shared" si="11"/>
        <v>2.4</v>
      </c>
    </row>
    <row r="89" spans="1:68" ht="27" hidden="1" customHeight="1" x14ac:dyDescent="0.25">
      <c r="A89" s="54" t="s">
        <v>160</v>
      </c>
      <c r="B89" s="54" t="s">
        <v>161</v>
      </c>
      <c r="C89" s="31">
        <v>4301135295</v>
      </c>
      <c r="D89" s="208">
        <v>4607111035141</v>
      </c>
      <c r="E89" s="209"/>
      <c r="F89" s="196">
        <v>0.3</v>
      </c>
      <c r="G89" s="32">
        <v>12</v>
      </c>
      <c r="H89" s="196">
        <v>3.6</v>
      </c>
      <c r="I89" s="196">
        <v>4.3036000000000003</v>
      </c>
      <c r="J89" s="32">
        <v>70</v>
      </c>
      <c r="K89" s="32" t="s">
        <v>79</v>
      </c>
      <c r="L89" s="32" t="s">
        <v>68</v>
      </c>
      <c r="M89" s="33" t="s">
        <v>69</v>
      </c>
      <c r="N89" s="33"/>
      <c r="O89" s="32">
        <v>180</v>
      </c>
      <c r="P89" s="330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9" s="213"/>
      <c r="R89" s="213"/>
      <c r="S89" s="213"/>
      <c r="T89" s="214"/>
      <c r="U89" s="34"/>
      <c r="V89" s="34"/>
      <c r="W89" s="35" t="s">
        <v>70</v>
      </c>
      <c r="X89" s="197">
        <v>0</v>
      </c>
      <c r="Y89" s="198">
        <f t="shared" si="6"/>
        <v>0</v>
      </c>
      <c r="Z89" s="36">
        <f t="shared" si="7"/>
        <v>0</v>
      </c>
      <c r="AA89" s="56"/>
      <c r="AB89" s="57"/>
      <c r="AC89" s="68"/>
      <c r="AG89" s="67"/>
      <c r="AJ89" s="69" t="s">
        <v>71</v>
      </c>
      <c r="AK89" s="69">
        <v>1</v>
      </c>
      <c r="BB89" s="104" t="s">
        <v>80</v>
      </c>
      <c r="BM89" s="67">
        <f t="shared" si="8"/>
        <v>0</v>
      </c>
      <c r="BN89" s="67">
        <f t="shared" si="9"/>
        <v>0</v>
      </c>
      <c r="BO89" s="67">
        <f t="shared" si="10"/>
        <v>0</v>
      </c>
      <c r="BP89" s="67">
        <f t="shared" si="11"/>
        <v>0</v>
      </c>
    </row>
    <row r="90" spans="1:68" ht="27" customHeight="1" x14ac:dyDescent="0.25">
      <c r="A90" s="54" t="s">
        <v>162</v>
      </c>
      <c r="B90" s="54" t="s">
        <v>163</v>
      </c>
      <c r="C90" s="31">
        <v>4301135296</v>
      </c>
      <c r="D90" s="208">
        <v>4607111033444</v>
      </c>
      <c r="E90" s="209"/>
      <c r="F90" s="196">
        <v>0.3</v>
      </c>
      <c r="G90" s="32">
        <v>12</v>
      </c>
      <c r="H90" s="196">
        <v>3.6</v>
      </c>
      <c r="I90" s="196">
        <v>4.3036000000000003</v>
      </c>
      <c r="J90" s="32">
        <v>70</v>
      </c>
      <c r="K90" s="32" t="s">
        <v>79</v>
      </c>
      <c r="L90" s="32" t="s">
        <v>68</v>
      </c>
      <c r="M90" s="33" t="s">
        <v>69</v>
      </c>
      <c r="N90" s="33"/>
      <c r="O90" s="32">
        <v>180</v>
      </c>
      <c r="P90" s="339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90" s="213"/>
      <c r="R90" s="213"/>
      <c r="S90" s="213"/>
      <c r="T90" s="214"/>
      <c r="U90" s="34"/>
      <c r="V90" s="34"/>
      <c r="W90" s="35" t="s">
        <v>70</v>
      </c>
      <c r="X90" s="197">
        <v>70</v>
      </c>
      <c r="Y90" s="198">
        <f t="shared" si="6"/>
        <v>70</v>
      </c>
      <c r="Z90" s="36">
        <f t="shared" si="7"/>
        <v>1.2516</v>
      </c>
      <c r="AA90" s="56"/>
      <c r="AB90" s="57"/>
      <c r="AC90" s="68"/>
      <c r="AG90" s="67"/>
      <c r="AJ90" s="69" t="s">
        <v>71</v>
      </c>
      <c r="AK90" s="69">
        <v>1</v>
      </c>
      <c r="BB90" s="105" t="s">
        <v>80</v>
      </c>
      <c r="BM90" s="67">
        <f t="shared" si="8"/>
        <v>301.25200000000001</v>
      </c>
      <c r="BN90" s="67">
        <f t="shared" si="9"/>
        <v>301.25200000000001</v>
      </c>
      <c r="BO90" s="67">
        <f t="shared" si="10"/>
        <v>1</v>
      </c>
      <c r="BP90" s="67">
        <f t="shared" si="11"/>
        <v>1</v>
      </c>
    </row>
    <row r="91" spans="1:68" ht="27" hidden="1" customHeight="1" x14ac:dyDescent="0.25">
      <c r="A91" s="54" t="s">
        <v>164</v>
      </c>
      <c r="B91" s="54" t="s">
        <v>165</v>
      </c>
      <c r="C91" s="31">
        <v>4301135290</v>
      </c>
      <c r="D91" s="208">
        <v>4607111035028</v>
      </c>
      <c r="E91" s="209"/>
      <c r="F91" s="196">
        <v>0.48</v>
      </c>
      <c r="G91" s="32">
        <v>8</v>
      </c>
      <c r="H91" s="196">
        <v>3.84</v>
      </c>
      <c r="I91" s="196">
        <v>4.4488000000000003</v>
      </c>
      <c r="J91" s="32">
        <v>70</v>
      </c>
      <c r="K91" s="32" t="s">
        <v>79</v>
      </c>
      <c r="L91" s="32" t="s">
        <v>68</v>
      </c>
      <c r="M91" s="33" t="s">
        <v>69</v>
      </c>
      <c r="N91" s="33"/>
      <c r="O91" s="32">
        <v>180</v>
      </c>
      <c r="P91" s="340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91" s="213"/>
      <c r="R91" s="213"/>
      <c r="S91" s="213"/>
      <c r="T91" s="214"/>
      <c r="U91" s="34"/>
      <c r="V91" s="34"/>
      <c r="W91" s="35" t="s">
        <v>70</v>
      </c>
      <c r="X91" s="197">
        <v>0</v>
      </c>
      <c r="Y91" s="198">
        <f t="shared" si="6"/>
        <v>0</v>
      </c>
      <c r="Z91" s="36">
        <f t="shared" si="7"/>
        <v>0</v>
      </c>
      <c r="AA91" s="56"/>
      <c r="AB91" s="57"/>
      <c r="AC91" s="68"/>
      <c r="AG91" s="67"/>
      <c r="AJ91" s="69" t="s">
        <v>71</v>
      </c>
      <c r="AK91" s="69">
        <v>1</v>
      </c>
      <c r="BB91" s="106" t="s">
        <v>80</v>
      </c>
      <c r="BM91" s="67">
        <f t="shared" si="8"/>
        <v>0</v>
      </c>
      <c r="BN91" s="67">
        <f t="shared" si="9"/>
        <v>0</v>
      </c>
      <c r="BO91" s="67">
        <f t="shared" si="10"/>
        <v>0</v>
      </c>
      <c r="BP91" s="67">
        <f t="shared" si="11"/>
        <v>0</v>
      </c>
    </row>
    <row r="92" spans="1:68" x14ac:dyDescent="0.2">
      <c r="A92" s="210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11"/>
      <c r="P92" s="205" t="s">
        <v>72</v>
      </c>
      <c r="Q92" s="206"/>
      <c r="R92" s="206"/>
      <c r="S92" s="206"/>
      <c r="T92" s="206"/>
      <c r="U92" s="206"/>
      <c r="V92" s="207"/>
      <c r="W92" s="37" t="s">
        <v>70</v>
      </c>
      <c r="X92" s="199">
        <f>IFERROR(SUM(X86:X91),"0")</f>
        <v>238</v>
      </c>
      <c r="Y92" s="199">
        <f>IFERROR(SUM(Y86:Y91),"0")</f>
        <v>238</v>
      </c>
      <c r="Z92" s="199">
        <f>IFERROR(IF(Z86="",0,Z86),"0")+IFERROR(IF(Z87="",0,Z87),"0")+IFERROR(IF(Z88="",0,Z88),"0")+IFERROR(IF(Z89="",0,Z89),"0")+IFERROR(IF(Z90="",0,Z90),"0")+IFERROR(IF(Z91="",0,Z91),"0")</f>
        <v>4.2554400000000001</v>
      </c>
      <c r="AA92" s="200"/>
      <c r="AB92" s="200"/>
      <c r="AC92" s="200"/>
    </row>
    <row r="93" spans="1:68" x14ac:dyDescent="0.2">
      <c r="A93" s="204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11"/>
      <c r="P93" s="205" t="s">
        <v>72</v>
      </c>
      <c r="Q93" s="206"/>
      <c r="R93" s="206"/>
      <c r="S93" s="206"/>
      <c r="T93" s="206"/>
      <c r="U93" s="206"/>
      <c r="V93" s="207"/>
      <c r="W93" s="37" t="s">
        <v>73</v>
      </c>
      <c r="X93" s="199">
        <f>IFERROR(SUMPRODUCT(X86:X91*H86:H91),"0")</f>
        <v>856.80000000000007</v>
      </c>
      <c r="Y93" s="199">
        <f>IFERROR(SUMPRODUCT(Y86:Y91*H86:H91),"0")</f>
        <v>856.80000000000007</v>
      </c>
      <c r="Z93" s="37"/>
      <c r="AA93" s="200"/>
      <c r="AB93" s="200"/>
      <c r="AC93" s="200"/>
    </row>
    <row r="94" spans="1:68" ht="16.5" hidden="1" customHeight="1" x14ac:dyDescent="0.25">
      <c r="A94" s="203" t="s">
        <v>166</v>
      </c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192"/>
      <c r="AB94" s="192"/>
      <c r="AC94" s="192"/>
    </row>
    <row r="95" spans="1:68" ht="14.25" hidden="1" customHeight="1" x14ac:dyDescent="0.25">
      <c r="A95" s="259" t="s">
        <v>167</v>
      </c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193"/>
      <c r="AB95" s="193"/>
      <c r="AC95" s="193"/>
    </row>
    <row r="96" spans="1:68" ht="27" hidden="1" customHeight="1" x14ac:dyDescent="0.25">
      <c r="A96" s="54" t="s">
        <v>168</v>
      </c>
      <c r="B96" s="54" t="s">
        <v>169</v>
      </c>
      <c r="C96" s="31">
        <v>4301136042</v>
      </c>
      <c r="D96" s="208">
        <v>4607025784012</v>
      </c>
      <c r="E96" s="209"/>
      <c r="F96" s="196">
        <v>0.09</v>
      </c>
      <c r="G96" s="32">
        <v>24</v>
      </c>
      <c r="H96" s="196">
        <v>2.16</v>
      </c>
      <c r="I96" s="196">
        <v>2.4912000000000001</v>
      </c>
      <c r="J96" s="32">
        <v>126</v>
      </c>
      <c r="K96" s="32" t="s">
        <v>79</v>
      </c>
      <c r="L96" s="32" t="s">
        <v>68</v>
      </c>
      <c r="M96" s="33" t="s">
        <v>69</v>
      </c>
      <c r="N96" s="33"/>
      <c r="O96" s="32">
        <v>180</v>
      </c>
      <c r="P96" s="337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6" s="213"/>
      <c r="R96" s="213"/>
      <c r="S96" s="213"/>
      <c r="T96" s="214"/>
      <c r="U96" s="34"/>
      <c r="V96" s="34"/>
      <c r="W96" s="35" t="s">
        <v>70</v>
      </c>
      <c r="X96" s="197">
        <v>0</v>
      </c>
      <c r="Y96" s="198">
        <f>IFERROR(IF(X96="","",X96),"")</f>
        <v>0</v>
      </c>
      <c r="Z96" s="36">
        <f>IFERROR(IF(X96="","",X96*0.00936),"")</f>
        <v>0</v>
      </c>
      <c r="AA96" s="56"/>
      <c r="AB96" s="57"/>
      <c r="AC96" s="68"/>
      <c r="AG96" s="67"/>
      <c r="AJ96" s="69" t="s">
        <v>71</v>
      </c>
      <c r="AK96" s="69">
        <v>1</v>
      </c>
      <c r="BB96" s="107" t="s">
        <v>80</v>
      </c>
      <c r="BM96" s="67">
        <f>IFERROR(X96*I96,"0")</f>
        <v>0</v>
      </c>
      <c r="BN96" s="67">
        <f>IFERROR(Y96*I96,"0")</f>
        <v>0</v>
      </c>
      <c r="BO96" s="67">
        <f>IFERROR(X96/J96,"0")</f>
        <v>0</v>
      </c>
      <c r="BP96" s="67">
        <f>IFERROR(Y96/J96,"0")</f>
        <v>0</v>
      </c>
    </row>
    <row r="97" spans="1:68" ht="27" hidden="1" customHeight="1" x14ac:dyDescent="0.25">
      <c r="A97" s="54" t="s">
        <v>170</v>
      </c>
      <c r="B97" s="54" t="s">
        <v>171</v>
      </c>
      <c r="C97" s="31">
        <v>4301136040</v>
      </c>
      <c r="D97" s="208">
        <v>4607025784319</v>
      </c>
      <c r="E97" s="209"/>
      <c r="F97" s="196">
        <v>0.36</v>
      </c>
      <c r="G97" s="32">
        <v>10</v>
      </c>
      <c r="H97" s="196">
        <v>3.6</v>
      </c>
      <c r="I97" s="196">
        <v>4.2439999999999998</v>
      </c>
      <c r="J97" s="32">
        <v>70</v>
      </c>
      <c r="K97" s="32" t="s">
        <v>79</v>
      </c>
      <c r="L97" s="32" t="s">
        <v>68</v>
      </c>
      <c r="M97" s="33" t="s">
        <v>69</v>
      </c>
      <c r="N97" s="33"/>
      <c r="O97" s="32">
        <v>180</v>
      </c>
      <c r="P97" s="272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7" s="213"/>
      <c r="R97" s="213"/>
      <c r="S97" s="213"/>
      <c r="T97" s="214"/>
      <c r="U97" s="34"/>
      <c r="V97" s="34"/>
      <c r="W97" s="35" t="s">
        <v>70</v>
      </c>
      <c r="X97" s="197">
        <v>0</v>
      </c>
      <c r="Y97" s="198">
        <f>IFERROR(IF(X97="","",X97),"")</f>
        <v>0</v>
      </c>
      <c r="Z97" s="36">
        <f>IFERROR(IF(X97="","",X97*0.01788),"")</f>
        <v>0</v>
      </c>
      <c r="AA97" s="56"/>
      <c r="AB97" s="57"/>
      <c r="AC97" s="68"/>
      <c r="AG97" s="67"/>
      <c r="AJ97" s="69" t="s">
        <v>71</v>
      </c>
      <c r="AK97" s="69">
        <v>1</v>
      </c>
      <c r="BB97" s="108" t="s">
        <v>80</v>
      </c>
      <c r="BM97" s="67">
        <f>IFERROR(X97*I97,"0")</f>
        <v>0</v>
      </c>
      <c r="BN97" s="67">
        <f>IFERROR(Y97*I97,"0")</f>
        <v>0</v>
      </c>
      <c r="BO97" s="67">
        <f>IFERROR(X97/J97,"0")</f>
        <v>0</v>
      </c>
      <c r="BP97" s="67">
        <f>IFERROR(Y97/J97,"0")</f>
        <v>0</v>
      </c>
    </row>
    <row r="98" spans="1:68" ht="16.5" customHeight="1" x14ac:dyDescent="0.25">
      <c r="A98" s="54" t="s">
        <v>172</v>
      </c>
      <c r="B98" s="54" t="s">
        <v>173</v>
      </c>
      <c r="C98" s="31">
        <v>4301136039</v>
      </c>
      <c r="D98" s="208">
        <v>4607111035370</v>
      </c>
      <c r="E98" s="209"/>
      <c r="F98" s="196">
        <v>0.14000000000000001</v>
      </c>
      <c r="G98" s="32">
        <v>22</v>
      </c>
      <c r="H98" s="196">
        <v>3.08</v>
      </c>
      <c r="I98" s="196">
        <v>3.464</v>
      </c>
      <c r="J98" s="32">
        <v>84</v>
      </c>
      <c r="K98" s="32" t="s">
        <v>67</v>
      </c>
      <c r="L98" s="32" t="s">
        <v>68</v>
      </c>
      <c r="M98" s="33" t="s">
        <v>69</v>
      </c>
      <c r="N98" s="33"/>
      <c r="O98" s="32">
        <v>180</v>
      </c>
      <c r="P98" s="394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8" s="213"/>
      <c r="R98" s="213"/>
      <c r="S98" s="213"/>
      <c r="T98" s="214"/>
      <c r="U98" s="34"/>
      <c r="V98" s="34"/>
      <c r="W98" s="35" t="s">
        <v>70</v>
      </c>
      <c r="X98" s="197">
        <v>72</v>
      </c>
      <c r="Y98" s="198">
        <f>IFERROR(IF(X98="","",X98),"")</f>
        <v>72</v>
      </c>
      <c r="Z98" s="36">
        <f>IFERROR(IF(X98="","",X98*0.0155),"")</f>
        <v>1.1160000000000001</v>
      </c>
      <c r="AA98" s="56"/>
      <c r="AB98" s="57"/>
      <c r="AC98" s="68"/>
      <c r="AG98" s="67"/>
      <c r="AJ98" s="69" t="s">
        <v>71</v>
      </c>
      <c r="AK98" s="69">
        <v>1</v>
      </c>
      <c r="BB98" s="109" t="s">
        <v>80</v>
      </c>
      <c r="BM98" s="67">
        <f>IFERROR(X98*I98,"0")</f>
        <v>249.40799999999999</v>
      </c>
      <c r="BN98" s="67">
        <f>IFERROR(Y98*I98,"0")</f>
        <v>249.40799999999999</v>
      </c>
      <c r="BO98" s="67">
        <f>IFERROR(X98/J98,"0")</f>
        <v>0.8571428571428571</v>
      </c>
      <c r="BP98" s="67">
        <f>IFERROR(Y98/J98,"0")</f>
        <v>0.8571428571428571</v>
      </c>
    </row>
    <row r="99" spans="1:68" x14ac:dyDescent="0.2">
      <c r="A99" s="210"/>
      <c r="B99" s="204"/>
      <c r="C99" s="204"/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11"/>
      <c r="P99" s="205" t="s">
        <v>72</v>
      </c>
      <c r="Q99" s="206"/>
      <c r="R99" s="206"/>
      <c r="S99" s="206"/>
      <c r="T99" s="206"/>
      <c r="U99" s="206"/>
      <c r="V99" s="207"/>
      <c r="W99" s="37" t="s">
        <v>70</v>
      </c>
      <c r="X99" s="199">
        <f>IFERROR(SUM(X96:X98),"0")</f>
        <v>72</v>
      </c>
      <c r="Y99" s="199">
        <f>IFERROR(SUM(Y96:Y98),"0")</f>
        <v>72</v>
      </c>
      <c r="Z99" s="199">
        <f>IFERROR(IF(Z96="",0,Z96),"0")+IFERROR(IF(Z97="",0,Z97),"0")+IFERROR(IF(Z98="",0,Z98),"0")</f>
        <v>1.1160000000000001</v>
      </c>
      <c r="AA99" s="200"/>
      <c r="AB99" s="200"/>
      <c r="AC99" s="200"/>
    </row>
    <row r="100" spans="1:68" x14ac:dyDescent="0.2">
      <c r="A100" s="204"/>
      <c r="B100" s="204"/>
      <c r="C100" s="204"/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11"/>
      <c r="P100" s="205" t="s">
        <v>72</v>
      </c>
      <c r="Q100" s="206"/>
      <c r="R100" s="206"/>
      <c r="S100" s="206"/>
      <c r="T100" s="206"/>
      <c r="U100" s="206"/>
      <c r="V100" s="207"/>
      <c r="W100" s="37" t="s">
        <v>73</v>
      </c>
      <c r="X100" s="199">
        <f>IFERROR(SUMPRODUCT(X96:X98*H96:H98),"0")</f>
        <v>221.76</v>
      </c>
      <c r="Y100" s="199">
        <f>IFERROR(SUMPRODUCT(Y96:Y98*H96:H98),"0")</f>
        <v>221.76</v>
      </c>
      <c r="Z100" s="37"/>
      <c r="AA100" s="200"/>
      <c r="AB100" s="200"/>
      <c r="AC100" s="200"/>
    </row>
    <row r="101" spans="1:68" ht="16.5" hidden="1" customHeight="1" x14ac:dyDescent="0.25">
      <c r="A101" s="203" t="s">
        <v>174</v>
      </c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192"/>
      <c r="AB101" s="192"/>
      <c r="AC101" s="192"/>
    </row>
    <row r="102" spans="1:68" ht="14.25" hidden="1" customHeight="1" x14ac:dyDescent="0.25">
      <c r="A102" s="259" t="s">
        <v>64</v>
      </c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193"/>
      <c r="AB102" s="193"/>
      <c r="AC102" s="193"/>
    </row>
    <row r="103" spans="1:68" ht="27" customHeight="1" x14ac:dyDescent="0.25">
      <c r="A103" s="54" t="s">
        <v>175</v>
      </c>
      <c r="B103" s="54" t="s">
        <v>176</v>
      </c>
      <c r="C103" s="31">
        <v>4301070975</v>
      </c>
      <c r="D103" s="208">
        <v>4607111033970</v>
      </c>
      <c r="E103" s="209"/>
      <c r="F103" s="196">
        <v>0.43</v>
      </c>
      <c r="G103" s="32">
        <v>16</v>
      </c>
      <c r="H103" s="196">
        <v>6.88</v>
      </c>
      <c r="I103" s="196">
        <v>7.1996000000000002</v>
      </c>
      <c r="J103" s="32">
        <v>84</v>
      </c>
      <c r="K103" s="32" t="s">
        <v>67</v>
      </c>
      <c r="L103" s="32" t="s">
        <v>177</v>
      </c>
      <c r="M103" s="33" t="s">
        <v>69</v>
      </c>
      <c r="N103" s="33"/>
      <c r="O103" s="32">
        <v>180</v>
      </c>
      <c r="P103" s="269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3" s="213"/>
      <c r="R103" s="213"/>
      <c r="S103" s="213"/>
      <c r="T103" s="214"/>
      <c r="U103" s="34"/>
      <c r="V103" s="34"/>
      <c r="W103" s="35" t="s">
        <v>70</v>
      </c>
      <c r="X103" s="197">
        <v>36</v>
      </c>
      <c r="Y103" s="198">
        <f t="shared" ref="Y103:Y111" si="12">IFERROR(IF(X103="","",X103),"")</f>
        <v>36</v>
      </c>
      <c r="Z103" s="36">
        <f t="shared" ref="Z103:Z111" si="13">IFERROR(IF(X103="","",X103*0.0155),"")</f>
        <v>0.55800000000000005</v>
      </c>
      <c r="AA103" s="56"/>
      <c r="AB103" s="57"/>
      <c r="AC103" s="68"/>
      <c r="AG103" s="67"/>
      <c r="AJ103" s="69" t="s">
        <v>178</v>
      </c>
      <c r="AK103" s="69">
        <v>12</v>
      </c>
      <c r="BB103" s="110" t="s">
        <v>1</v>
      </c>
      <c r="BM103" s="67">
        <f t="shared" ref="BM103:BM111" si="14">IFERROR(X103*I103,"0")</f>
        <v>259.18560000000002</v>
      </c>
      <c r="BN103" s="67">
        <f t="shared" ref="BN103:BN111" si="15">IFERROR(Y103*I103,"0")</f>
        <v>259.18560000000002</v>
      </c>
      <c r="BO103" s="67">
        <f t="shared" ref="BO103:BO111" si="16">IFERROR(X103/J103,"0")</f>
        <v>0.42857142857142855</v>
      </c>
      <c r="BP103" s="67">
        <f t="shared" ref="BP103:BP111" si="17">IFERROR(Y103/J103,"0")</f>
        <v>0.42857142857142855</v>
      </c>
    </row>
    <row r="104" spans="1:68" ht="27" hidden="1" customHeight="1" x14ac:dyDescent="0.25">
      <c r="A104" s="54" t="s">
        <v>179</v>
      </c>
      <c r="B104" s="54" t="s">
        <v>180</v>
      </c>
      <c r="C104" s="31">
        <v>4301071051</v>
      </c>
      <c r="D104" s="208">
        <v>4607111039262</v>
      </c>
      <c r="E104" s="209"/>
      <c r="F104" s="196">
        <v>0.4</v>
      </c>
      <c r="G104" s="32">
        <v>16</v>
      </c>
      <c r="H104" s="196">
        <v>6.4</v>
      </c>
      <c r="I104" s="196">
        <v>6.7195999999999998</v>
      </c>
      <c r="J104" s="32">
        <v>84</v>
      </c>
      <c r="K104" s="32" t="s">
        <v>67</v>
      </c>
      <c r="L104" s="32" t="s">
        <v>68</v>
      </c>
      <c r="M104" s="33" t="s">
        <v>69</v>
      </c>
      <c r="N104" s="33"/>
      <c r="O104" s="32">
        <v>180</v>
      </c>
      <c r="P104" s="22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4" s="213"/>
      <c r="R104" s="213"/>
      <c r="S104" s="213"/>
      <c r="T104" s="214"/>
      <c r="U104" s="34"/>
      <c r="V104" s="34"/>
      <c r="W104" s="35" t="s">
        <v>70</v>
      </c>
      <c r="X104" s="197">
        <v>0</v>
      </c>
      <c r="Y104" s="198">
        <f t="shared" si="12"/>
        <v>0</v>
      </c>
      <c r="Z104" s="36">
        <f t="shared" si="13"/>
        <v>0</v>
      </c>
      <c r="AA104" s="56"/>
      <c r="AB104" s="57"/>
      <c r="AC104" s="68"/>
      <c r="AG104" s="67"/>
      <c r="AJ104" s="69" t="s">
        <v>71</v>
      </c>
      <c r="AK104" s="69">
        <v>1</v>
      </c>
      <c r="BB104" s="111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ht="27" customHeight="1" x14ac:dyDescent="0.25">
      <c r="A105" s="54" t="s">
        <v>181</v>
      </c>
      <c r="B105" s="54" t="s">
        <v>182</v>
      </c>
      <c r="C105" s="31">
        <v>4301070976</v>
      </c>
      <c r="D105" s="208">
        <v>4607111034144</v>
      </c>
      <c r="E105" s="209"/>
      <c r="F105" s="196">
        <v>0.9</v>
      </c>
      <c r="G105" s="32">
        <v>8</v>
      </c>
      <c r="H105" s="196">
        <v>7.2</v>
      </c>
      <c r="I105" s="196">
        <v>7.4859999999999998</v>
      </c>
      <c r="J105" s="32">
        <v>84</v>
      </c>
      <c r="K105" s="32" t="s">
        <v>67</v>
      </c>
      <c r="L105" s="32" t="s">
        <v>183</v>
      </c>
      <c r="M105" s="33" t="s">
        <v>69</v>
      </c>
      <c r="N105" s="33"/>
      <c r="O105" s="32">
        <v>180</v>
      </c>
      <c r="P105" s="36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5" s="213"/>
      <c r="R105" s="213"/>
      <c r="S105" s="213"/>
      <c r="T105" s="214"/>
      <c r="U105" s="34"/>
      <c r="V105" s="34"/>
      <c r="W105" s="35" t="s">
        <v>70</v>
      </c>
      <c r="X105" s="197">
        <v>228</v>
      </c>
      <c r="Y105" s="198">
        <f t="shared" si="12"/>
        <v>228</v>
      </c>
      <c r="Z105" s="36">
        <f t="shared" si="13"/>
        <v>3.5339999999999998</v>
      </c>
      <c r="AA105" s="56"/>
      <c r="AB105" s="57"/>
      <c r="AC105" s="68"/>
      <c r="AG105" s="67"/>
      <c r="AJ105" s="69" t="s">
        <v>184</v>
      </c>
      <c r="AK105" s="69">
        <v>84</v>
      </c>
      <c r="BB105" s="112" t="s">
        <v>1</v>
      </c>
      <c r="BM105" s="67">
        <f t="shared" si="14"/>
        <v>1706.808</v>
      </c>
      <c r="BN105" s="67">
        <f t="shared" si="15"/>
        <v>1706.808</v>
      </c>
      <c r="BO105" s="67">
        <f t="shared" si="16"/>
        <v>2.7142857142857144</v>
      </c>
      <c r="BP105" s="67">
        <f t="shared" si="17"/>
        <v>2.7142857142857144</v>
      </c>
    </row>
    <row r="106" spans="1:68" ht="27" hidden="1" customHeight="1" x14ac:dyDescent="0.25">
      <c r="A106" s="54" t="s">
        <v>185</v>
      </c>
      <c r="B106" s="54" t="s">
        <v>186</v>
      </c>
      <c r="C106" s="31">
        <v>4301071038</v>
      </c>
      <c r="D106" s="208">
        <v>4607111039248</v>
      </c>
      <c r="E106" s="209"/>
      <c r="F106" s="196">
        <v>0.7</v>
      </c>
      <c r="G106" s="32">
        <v>10</v>
      </c>
      <c r="H106" s="196">
        <v>7</v>
      </c>
      <c r="I106" s="196">
        <v>7.3</v>
      </c>
      <c r="J106" s="32">
        <v>84</v>
      </c>
      <c r="K106" s="32" t="s">
        <v>67</v>
      </c>
      <c r="L106" s="32" t="s">
        <v>68</v>
      </c>
      <c r="M106" s="33" t="s">
        <v>69</v>
      </c>
      <c r="N106" s="33"/>
      <c r="O106" s="32">
        <v>180</v>
      </c>
      <c r="P106" s="397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6" s="213"/>
      <c r="R106" s="213"/>
      <c r="S106" s="213"/>
      <c r="T106" s="214"/>
      <c r="U106" s="34"/>
      <c r="V106" s="34"/>
      <c r="W106" s="35" t="s">
        <v>70</v>
      </c>
      <c r="X106" s="197">
        <v>0</v>
      </c>
      <c r="Y106" s="198">
        <f t="shared" si="12"/>
        <v>0</v>
      </c>
      <c r="Z106" s="36">
        <f t="shared" si="13"/>
        <v>0</v>
      </c>
      <c r="AA106" s="56"/>
      <c r="AB106" s="57"/>
      <c r="AC106" s="68"/>
      <c r="AG106" s="67"/>
      <c r="AJ106" s="69" t="s">
        <v>71</v>
      </c>
      <c r="AK106" s="69">
        <v>1</v>
      </c>
      <c r="BB106" s="113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ht="27" customHeight="1" x14ac:dyDescent="0.25">
      <c r="A107" s="54" t="s">
        <v>187</v>
      </c>
      <c r="B107" s="54" t="s">
        <v>188</v>
      </c>
      <c r="C107" s="31">
        <v>4301070973</v>
      </c>
      <c r="D107" s="208">
        <v>4607111033987</v>
      </c>
      <c r="E107" s="209"/>
      <c r="F107" s="196">
        <v>0.43</v>
      </c>
      <c r="G107" s="32">
        <v>16</v>
      </c>
      <c r="H107" s="196">
        <v>6.88</v>
      </c>
      <c r="I107" s="196">
        <v>7.1996000000000002</v>
      </c>
      <c r="J107" s="32">
        <v>84</v>
      </c>
      <c r="K107" s="32" t="s">
        <v>67</v>
      </c>
      <c r="L107" s="32" t="s">
        <v>177</v>
      </c>
      <c r="M107" s="33" t="s">
        <v>69</v>
      </c>
      <c r="N107" s="33"/>
      <c r="O107" s="32">
        <v>180</v>
      </c>
      <c r="P107" s="36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7" s="213"/>
      <c r="R107" s="213"/>
      <c r="S107" s="213"/>
      <c r="T107" s="214"/>
      <c r="U107" s="34"/>
      <c r="V107" s="34"/>
      <c r="W107" s="35" t="s">
        <v>70</v>
      </c>
      <c r="X107" s="197">
        <v>24</v>
      </c>
      <c r="Y107" s="198">
        <f t="shared" si="12"/>
        <v>24</v>
      </c>
      <c r="Z107" s="36">
        <f t="shared" si="13"/>
        <v>0.372</v>
      </c>
      <c r="AA107" s="56"/>
      <c r="AB107" s="57"/>
      <c r="AC107" s="68"/>
      <c r="AG107" s="67"/>
      <c r="AJ107" s="69" t="s">
        <v>178</v>
      </c>
      <c r="AK107" s="69">
        <v>12</v>
      </c>
      <c r="BB107" s="114" t="s">
        <v>1</v>
      </c>
      <c r="BM107" s="67">
        <f t="shared" si="14"/>
        <v>172.79040000000001</v>
      </c>
      <c r="BN107" s="67">
        <f t="shared" si="15"/>
        <v>172.79040000000001</v>
      </c>
      <c r="BO107" s="67">
        <f t="shared" si="16"/>
        <v>0.2857142857142857</v>
      </c>
      <c r="BP107" s="67">
        <f t="shared" si="17"/>
        <v>0.2857142857142857</v>
      </c>
    </row>
    <row r="108" spans="1:68" ht="27" hidden="1" customHeight="1" x14ac:dyDescent="0.25">
      <c r="A108" s="54" t="s">
        <v>189</v>
      </c>
      <c r="B108" s="54" t="s">
        <v>190</v>
      </c>
      <c r="C108" s="31">
        <v>4301071049</v>
      </c>
      <c r="D108" s="208">
        <v>4607111039293</v>
      </c>
      <c r="E108" s="209"/>
      <c r="F108" s="196">
        <v>0.4</v>
      </c>
      <c r="G108" s="32">
        <v>16</v>
      </c>
      <c r="H108" s="196">
        <v>6.4</v>
      </c>
      <c r="I108" s="196">
        <v>6.7195999999999998</v>
      </c>
      <c r="J108" s="32">
        <v>84</v>
      </c>
      <c r="K108" s="32" t="s">
        <v>67</v>
      </c>
      <c r="L108" s="32" t="s">
        <v>68</v>
      </c>
      <c r="M108" s="33" t="s">
        <v>69</v>
      </c>
      <c r="N108" s="33"/>
      <c r="O108" s="32">
        <v>180</v>
      </c>
      <c r="P108" s="343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8" s="213"/>
      <c r="R108" s="213"/>
      <c r="S108" s="213"/>
      <c r="T108" s="214"/>
      <c r="U108" s="34"/>
      <c r="V108" s="34"/>
      <c r="W108" s="35" t="s">
        <v>70</v>
      </c>
      <c r="X108" s="197">
        <v>0</v>
      </c>
      <c r="Y108" s="198">
        <f t="shared" si="12"/>
        <v>0</v>
      </c>
      <c r="Z108" s="36">
        <f t="shared" si="13"/>
        <v>0</v>
      </c>
      <c r="AA108" s="56"/>
      <c r="AB108" s="57"/>
      <c r="AC108" s="68"/>
      <c r="AG108" s="67"/>
      <c r="AJ108" s="69" t="s">
        <v>71</v>
      </c>
      <c r="AK108" s="69">
        <v>1</v>
      </c>
      <c r="BB108" s="115" t="s">
        <v>1</v>
      </c>
      <c r="BM108" s="67">
        <f t="shared" si="14"/>
        <v>0</v>
      </c>
      <c r="BN108" s="67">
        <f t="shared" si="15"/>
        <v>0</v>
      </c>
      <c r="BO108" s="67">
        <f t="shared" si="16"/>
        <v>0</v>
      </c>
      <c r="BP108" s="67">
        <f t="shared" si="17"/>
        <v>0</v>
      </c>
    </row>
    <row r="109" spans="1:68" ht="27" customHeight="1" x14ac:dyDescent="0.25">
      <c r="A109" s="54" t="s">
        <v>191</v>
      </c>
      <c r="B109" s="54" t="s">
        <v>192</v>
      </c>
      <c r="C109" s="31">
        <v>4301070974</v>
      </c>
      <c r="D109" s="208">
        <v>4607111034151</v>
      </c>
      <c r="E109" s="209"/>
      <c r="F109" s="196">
        <v>0.9</v>
      </c>
      <c r="G109" s="32">
        <v>8</v>
      </c>
      <c r="H109" s="196">
        <v>7.2</v>
      </c>
      <c r="I109" s="196">
        <v>7.4859999999999998</v>
      </c>
      <c r="J109" s="32">
        <v>84</v>
      </c>
      <c r="K109" s="32" t="s">
        <v>67</v>
      </c>
      <c r="L109" s="32" t="s">
        <v>183</v>
      </c>
      <c r="M109" s="33" t="s">
        <v>69</v>
      </c>
      <c r="N109" s="33"/>
      <c r="O109" s="32">
        <v>180</v>
      </c>
      <c r="P109" s="351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9" s="213"/>
      <c r="R109" s="213"/>
      <c r="S109" s="213"/>
      <c r="T109" s="214"/>
      <c r="U109" s="34"/>
      <c r="V109" s="34"/>
      <c r="W109" s="35" t="s">
        <v>70</v>
      </c>
      <c r="X109" s="197">
        <v>228</v>
      </c>
      <c r="Y109" s="198">
        <f t="shared" si="12"/>
        <v>228</v>
      </c>
      <c r="Z109" s="36">
        <f t="shared" si="13"/>
        <v>3.5339999999999998</v>
      </c>
      <c r="AA109" s="56"/>
      <c r="AB109" s="57"/>
      <c r="AC109" s="68"/>
      <c r="AG109" s="67"/>
      <c r="AJ109" s="69" t="s">
        <v>184</v>
      </c>
      <c r="AK109" s="69">
        <v>84</v>
      </c>
      <c r="BB109" s="116" t="s">
        <v>1</v>
      </c>
      <c r="BM109" s="67">
        <f t="shared" si="14"/>
        <v>1706.808</v>
      </c>
      <c r="BN109" s="67">
        <f t="shared" si="15"/>
        <v>1706.808</v>
      </c>
      <c r="BO109" s="67">
        <f t="shared" si="16"/>
        <v>2.7142857142857144</v>
      </c>
      <c r="BP109" s="67">
        <f t="shared" si="17"/>
        <v>2.7142857142857144</v>
      </c>
    </row>
    <row r="110" spans="1:68" ht="27" hidden="1" customHeight="1" x14ac:dyDescent="0.25">
      <c r="A110" s="54" t="s">
        <v>193</v>
      </c>
      <c r="B110" s="54" t="s">
        <v>194</v>
      </c>
      <c r="C110" s="31">
        <v>4301071039</v>
      </c>
      <c r="D110" s="208">
        <v>4607111039279</v>
      </c>
      <c r="E110" s="209"/>
      <c r="F110" s="196">
        <v>0.7</v>
      </c>
      <c r="G110" s="32">
        <v>10</v>
      </c>
      <c r="H110" s="196">
        <v>7</v>
      </c>
      <c r="I110" s="196">
        <v>7.3</v>
      </c>
      <c r="J110" s="32">
        <v>84</v>
      </c>
      <c r="K110" s="32" t="s">
        <v>67</v>
      </c>
      <c r="L110" s="32" t="s">
        <v>68</v>
      </c>
      <c r="M110" s="33" t="s">
        <v>69</v>
      </c>
      <c r="N110" s="33"/>
      <c r="O110" s="32">
        <v>180</v>
      </c>
      <c r="P110" s="375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0" s="213"/>
      <c r="R110" s="213"/>
      <c r="S110" s="213"/>
      <c r="T110" s="214"/>
      <c r="U110" s="34"/>
      <c r="V110" s="34"/>
      <c r="W110" s="35" t="s">
        <v>70</v>
      </c>
      <c r="X110" s="197">
        <v>0</v>
      </c>
      <c r="Y110" s="198">
        <f t="shared" si="12"/>
        <v>0</v>
      </c>
      <c r="Z110" s="36">
        <f t="shared" si="13"/>
        <v>0</v>
      </c>
      <c r="AA110" s="56"/>
      <c r="AB110" s="57"/>
      <c r="AC110" s="68"/>
      <c r="AG110" s="67"/>
      <c r="AJ110" s="69" t="s">
        <v>71</v>
      </c>
      <c r="AK110" s="69">
        <v>1</v>
      </c>
      <c r="BB110" s="117" t="s">
        <v>1</v>
      </c>
      <c r="BM110" s="67">
        <f t="shared" si="14"/>
        <v>0</v>
      </c>
      <c r="BN110" s="67">
        <f t="shared" si="15"/>
        <v>0</v>
      </c>
      <c r="BO110" s="67">
        <f t="shared" si="16"/>
        <v>0</v>
      </c>
      <c r="BP110" s="67">
        <f t="shared" si="17"/>
        <v>0</v>
      </c>
    </row>
    <row r="111" spans="1:68" ht="27" hidden="1" customHeight="1" x14ac:dyDescent="0.25">
      <c r="A111" s="54" t="s">
        <v>195</v>
      </c>
      <c r="B111" s="54" t="s">
        <v>196</v>
      </c>
      <c r="C111" s="31">
        <v>4301070945</v>
      </c>
      <c r="D111" s="208">
        <v>4607111037435</v>
      </c>
      <c r="E111" s="209"/>
      <c r="F111" s="196">
        <v>0.8</v>
      </c>
      <c r="G111" s="32">
        <v>8</v>
      </c>
      <c r="H111" s="196">
        <v>6.4</v>
      </c>
      <c r="I111" s="196">
        <v>6.6859999999999999</v>
      </c>
      <c r="J111" s="32">
        <v>84</v>
      </c>
      <c r="K111" s="32" t="s">
        <v>67</v>
      </c>
      <c r="L111" s="32" t="s">
        <v>68</v>
      </c>
      <c r="M111" s="33" t="s">
        <v>69</v>
      </c>
      <c r="N111" s="33"/>
      <c r="O111" s="32">
        <v>150</v>
      </c>
      <c r="P111" s="361" t="str">
        <f>HYPERLINK("https://abi.ru/products/Замороженные/Горячая штучка/Бульмени ГШ/Пельмени/P003271/","Пельмени «Бульмени со сливочным маслом» 0,8 Сфера ТМ «Горячая штучка»")</f>
        <v>Пельмени «Бульмени со сливочным маслом» 0,8 Сфера ТМ «Горячая штучка»</v>
      </c>
      <c r="Q111" s="213"/>
      <c r="R111" s="213"/>
      <c r="S111" s="213"/>
      <c r="T111" s="214"/>
      <c r="U111" s="34"/>
      <c r="V111" s="34"/>
      <c r="W111" s="35" t="s">
        <v>70</v>
      </c>
      <c r="X111" s="197">
        <v>0</v>
      </c>
      <c r="Y111" s="198">
        <f t="shared" si="12"/>
        <v>0</v>
      </c>
      <c r="Z111" s="36">
        <f t="shared" si="13"/>
        <v>0</v>
      </c>
      <c r="AA111" s="56"/>
      <c r="AB111" s="57"/>
      <c r="AC111" s="68"/>
      <c r="AG111" s="67"/>
      <c r="AJ111" s="69" t="s">
        <v>71</v>
      </c>
      <c r="AK111" s="69">
        <v>1</v>
      </c>
      <c r="BB111" s="118" t="s">
        <v>1</v>
      </c>
      <c r="BM111" s="67">
        <f t="shared" si="14"/>
        <v>0</v>
      </c>
      <c r="BN111" s="67">
        <f t="shared" si="15"/>
        <v>0</v>
      </c>
      <c r="BO111" s="67">
        <f t="shared" si="16"/>
        <v>0</v>
      </c>
      <c r="BP111" s="67">
        <f t="shared" si="17"/>
        <v>0</v>
      </c>
    </row>
    <row r="112" spans="1:68" x14ac:dyDescent="0.2">
      <c r="A112" s="210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11"/>
      <c r="P112" s="205" t="s">
        <v>72</v>
      </c>
      <c r="Q112" s="206"/>
      <c r="R112" s="206"/>
      <c r="S112" s="206"/>
      <c r="T112" s="206"/>
      <c r="U112" s="206"/>
      <c r="V112" s="207"/>
      <c r="W112" s="37" t="s">
        <v>70</v>
      </c>
      <c r="X112" s="199">
        <f>IFERROR(SUM(X103:X111),"0")</f>
        <v>516</v>
      </c>
      <c r="Y112" s="199">
        <f>IFERROR(SUM(Y103:Y111),"0")</f>
        <v>516</v>
      </c>
      <c r="Z112" s="199">
        <f>IFERROR(IF(Z103="",0,Z103),"0")+IFERROR(IF(Z104="",0,Z104),"0")+IFERROR(IF(Z105="",0,Z105),"0")+IFERROR(IF(Z106="",0,Z106),"0")+IFERROR(IF(Z107="",0,Z107),"0")+IFERROR(IF(Z108="",0,Z108),"0")+IFERROR(IF(Z109="",0,Z109),"0")+IFERROR(IF(Z110="",0,Z110),"0")+IFERROR(IF(Z111="",0,Z111),"0")</f>
        <v>7.9979999999999993</v>
      </c>
      <c r="AA112" s="200"/>
      <c r="AB112" s="200"/>
      <c r="AC112" s="200"/>
    </row>
    <row r="113" spans="1:68" x14ac:dyDescent="0.2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11"/>
      <c r="P113" s="205" t="s">
        <v>72</v>
      </c>
      <c r="Q113" s="206"/>
      <c r="R113" s="206"/>
      <c r="S113" s="206"/>
      <c r="T113" s="206"/>
      <c r="U113" s="206"/>
      <c r="V113" s="207"/>
      <c r="W113" s="37" t="s">
        <v>73</v>
      </c>
      <c r="X113" s="199">
        <f>IFERROR(SUMPRODUCT(X103:X111*H103:H111),"0")</f>
        <v>3696</v>
      </c>
      <c r="Y113" s="199">
        <f>IFERROR(SUMPRODUCT(Y103:Y111*H103:H111),"0")</f>
        <v>3696</v>
      </c>
      <c r="Z113" s="37"/>
      <c r="AA113" s="200"/>
      <c r="AB113" s="200"/>
      <c r="AC113" s="200"/>
    </row>
    <row r="114" spans="1:68" ht="16.5" hidden="1" customHeight="1" x14ac:dyDescent="0.25">
      <c r="A114" s="203" t="s">
        <v>197</v>
      </c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192"/>
      <c r="AB114" s="192"/>
      <c r="AC114" s="192"/>
    </row>
    <row r="115" spans="1:68" ht="14.25" hidden="1" customHeight="1" x14ac:dyDescent="0.25">
      <c r="A115" s="259" t="s">
        <v>144</v>
      </c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193"/>
      <c r="AB115" s="193"/>
      <c r="AC115" s="193"/>
    </row>
    <row r="116" spans="1:68" ht="27" customHeight="1" x14ac:dyDescent="0.25">
      <c r="A116" s="54" t="s">
        <v>198</v>
      </c>
      <c r="B116" s="54" t="s">
        <v>199</v>
      </c>
      <c r="C116" s="31">
        <v>4301135289</v>
      </c>
      <c r="D116" s="208">
        <v>4607111034014</v>
      </c>
      <c r="E116" s="209"/>
      <c r="F116" s="196">
        <v>0.25</v>
      </c>
      <c r="G116" s="32">
        <v>12</v>
      </c>
      <c r="H116" s="196">
        <v>3</v>
      </c>
      <c r="I116" s="196">
        <v>3.7035999999999998</v>
      </c>
      <c r="J116" s="32">
        <v>70</v>
      </c>
      <c r="K116" s="32" t="s">
        <v>79</v>
      </c>
      <c r="L116" s="32" t="s">
        <v>68</v>
      </c>
      <c r="M116" s="33" t="s">
        <v>69</v>
      </c>
      <c r="N116" s="33"/>
      <c r="O116" s="32">
        <v>180</v>
      </c>
      <c r="P116" s="268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6" s="213"/>
      <c r="R116" s="213"/>
      <c r="S116" s="213"/>
      <c r="T116" s="214"/>
      <c r="U116" s="34"/>
      <c r="V116" s="34"/>
      <c r="W116" s="35" t="s">
        <v>70</v>
      </c>
      <c r="X116" s="197">
        <v>98</v>
      </c>
      <c r="Y116" s="198">
        <f>IFERROR(IF(X116="","",X116),"")</f>
        <v>98</v>
      </c>
      <c r="Z116" s="36">
        <f>IFERROR(IF(X116="","",X116*0.01788),"")</f>
        <v>1.75224</v>
      </c>
      <c r="AA116" s="56"/>
      <c r="AB116" s="57"/>
      <c r="AC116" s="68"/>
      <c r="AG116" s="67"/>
      <c r="AJ116" s="69" t="s">
        <v>71</v>
      </c>
      <c r="AK116" s="69">
        <v>1</v>
      </c>
      <c r="BB116" s="119" t="s">
        <v>80</v>
      </c>
      <c r="BM116" s="67">
        <f>IFERROR(X116*I116,"0")</f>
        <v>362.95279999999997</v>
      </c>
      <c r="BN116" s="67">
        <f>IFERROR(Y116*I116,"0")</f>
        <v>362.95279999999997</v>
      </c>
      <c r="BO116" s="67">
        <f>IFERROR(X116/J116,"0")</f>
        <v>1.4</v>
      </c>
      <c r="BP116" s="67">
        <f>IFERROR(Y116/J116,"0")</f>
        <v>1.4</v>
      </c>
    </row>
    <row r="117" spans="1:68" ht="27" customHeight="1" x14ac:dyDescent="0.25">
      <c r="A117" s="54" t="s">
        <v>200</v>
      </c>
      <c r="B117" s="54" t="s">
        <v>201</v>
      </c>
      <c r="C117" s="31">
        <v>4301135299</v>
      </c>
      <c r="D117" s="208">
        <v>4607111033994</v>
      </c>
      <c r="E117" s="209"/>
      <c r="F117" s="196">
        <v>0.25</v>
      </c>
      <c r="G117" s="32">
        <v>12</v>
      </c>
      <c r="H117" s="196">
        <v>3</v>
      </c>
      <c r="I117" s="196">
        <v>3.7035999999999998</v>
      </c>
      <c r="J117" s="32">
        <v>70</v>
      </c>
      <c r="K117" s="32" t="s">
        <v>79</v>
      </c>
      <c r="L117" s="32" t="s">
        <v>68</v>
      </c>
      <c r="M117" s="33" t="s">
        <v>69</v>
      </c>
      <c r="N117" s="33"/>
      <c r="O117" s="32">
        <v>180</v>
      </c>
      <c r="P117" s="306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7" s="213"/>
      <c r="R117" s="213"/>
      <c r="S117" s="213"/>
      <c r="T117" s="214"/>
      <c r="U117" s="34"/>
      <c r="V117" s="34"/>
      <c r="W117" s="35" t="s">
        <v>70</v>
      </c>
      <c r="X117" s="197">
        <v>98</v>
      </c>
      <c r="Y117" s="198">
        <f>IFERROR(IF(X117="","",X117),"")</f>
        <v>98</v>
      </c>
      <c r="Z117" s="36">
        <f>IFERROR(IF(X117="","",X117*0.01788),"")</f>
        <v>1.75224</v>
      </c>
      <c r="AA117" s="56"/>
      <c r="AB117" s="57"/>
      <c r="AC117" s="68"/>
      <c r="AG117" s="67"/>
      <c r="AJ117" s="69" t="s">
        <v>71</v>
      </c>
      <c r="AK117" s="69">
        <v>1</v>
      </c>
      <c r="BB117" s="120" t="s">
        <v>80</v>
      </c>
      <c r="BM117" s="67">
        <f>IFERROR(X117*I117,"0")</f>
        <v>362.95279999999997</v>
      </c>
      <c r="BN117" s="67">
        <f>IFERROR(Y117*I117,"0")</f>
        <v>362.95279999999997</v>
      </c>
      <c r="BO117" s="67">
        <f>IFERROR(X117/J117,"0")</f>
        <v>1.4</v>
      </c>
      <c r="BP117" s="67">
        <f>IFERROR(Y117/J117,"0")</f>
        <v>1.4</v>
      </c>
    </row>
    <row r="118" spans="1:68" x14ac:dyDescent="0.2">
      <c r="A118" s="210"/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11"/>
      <c r="P118" s="205" t="s">
        <v>72</v>
      </c>
      <c r="Q118" s="206"/>
      <c r="R118" s="206"/>
      <c r="S118" s="206"/>
      <c r="T118" s="206"/>
      <c r="U118" s="206"/>
      <c r="V118" s="207"/>
      <c r="W118" s="37" t="s">
        <v>70</v>
      </c>
      <c r="X118" s="199">
        <f>IFERROR(SUM(X116:X117),"0")</f>
        <v>196</v>
      </c>
      <c r="Y118" s="199">
        <f>IFERROR(SUM(Y116:Y117),"0")</f>
        <v>196</v>
      </c>
      <c r="Z118" s="199">
        <f>IFERROR(IF(Z116="",0,Z116),"0")+IFERROR(IF(Z117="",0,Z117),"0")</f>
        <v>3.50448</v>
      </c>
      <c r="AA118" s="200"/>
      <c r="AB118" s="200"/>
      <c r="AC118" s="200"/>
    </row>
    <row r="119" spans="1:68" x14ac:dyDescent="0.2">
      <c r="A119" s="204"/>
      <c r="B119" s="204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11"/>
      <c r="P119" s="205" t="s">
        <v>72</v>
      </c>
      <c r="Q119" s="206"/>
      <c r="R119" s="206"/>
      <c r="S119" s="206"/>
      <c r="T119" s="206"/>
      <c r="U119" s="206"/>
      <c r="V119" s="207"/>
      <c r="W119" s="37" t="s">
        <v>73</v>
      </c>
      <c r="X119" s="199">
        <f>IFERROR(SUMPRODUCT(X116:X117*H116:H117),"0")</f>
        <v>588</v>
      </c>
      <c r="Y119" s="199">
        <f>IFERROR(SUMPRODUCT(Y116:Y117*H116:H117),"0")</f>
        <v>588</v>
      </c>
      <c r="Z119" s="37"/>
      <c r="AA119" s="200"/>
      <c r="AB119" s="200"/>
      <c r="AC119" s="200"/>
    </row>
    <row r="120" spans="1:68" ht="16.5" hidden="1" customHeight="1" x14ac:dyDescent="0.25">
      <c r="A120" s="203" t="s">
        <v>202</v>
      </c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192"/>
      <c r="AB120" s="192"/>
      <c r="AC120" s="192"/>
    </row>
    <row r="121" spans="1:68" ht="14.25" hidden="1" customHeight="1" x14ac:dyDescent="0.25">
      <c r="A121" s="259" t="s">
        <v>144</v>
      </c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193"/>
      <c r="AB121" s="193"/>
      <c r="AC121" s="193"/>
    </row>
    <row r="122" spans="1:68" ht="27" hidden="1" customHeight="1" x14ac:dyDescent="0.25">
      <c r="A122" s="54" t="s">
        <v>203</v>
      </c>
      <c r="B122" s="54" t="s">
        <v>204</v>
      </c>
      <c r="C122" s="31">
        <v>4301135311</v>
      </c>
      <c r="D122" s="208">
        <v>4607111039095</v>
      </c>
      <c r="E122" s="209"/>
      <c r="F122" s="196">
        <v>0.25</v>
      </c>
      <c r="G122" s="32">
        <v>12</v>
      </c>
      <c r="H122" s="196">
        <v>3</v>
      </c>
      <c r="I122" s="196">
        <v>3.7480000000000002</v>
      </c>
      <c r="J122" s="32">
        <v>70</v>
      </c>
      <c r="K122" s="32" t="s">
        <v>79</v>
      </c>
      <c r="L122" s="32" t="s">
        <v>68</v>
      </c>
      <c r="M122" s="33" t="s">
        <v>69</v>
      </c>
      <c r="N122" s="33"/>
      <c r="O122" s="32">
        <v>180</v>
      </c>
      <c r="P122" s="312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2" s="213"/>
      <c r="R122" s="213"/>
      <c r="S122" s="213"/>
      <c r="T122" s="214"/>
      <c r="U122" s="34"/>
      <c r="V122" s="34"/>
      <c r="W122" s="35" t="s">
        <v>70</v>
      </c>
      <c r="X122" s="197">
        <v>0</v>
      </c>
      <c r="Y122" s="198">
        <f>IFERROR(IF(X122="","",X122),"")</f>
        <v>0</v>
      </c>
      <c r="Z122" s="36">
        <f>IFERROR(IF(X122="","",X122*0.01788),"")</f>
        <v>0</v>
      </c>
      <c r="AA122" s="56"/>
      <c r="AB122" s="57"/>
      <c r="AC122" s="68"/>
      <c r="AG122" s="67"/>
      <c r="AJ122" s="69" t="s">
        <v>71</v>
      </c>
      <c r="AK122" s="69">
        <v>1</v>
      </c>
      <c r="BB122" s="121" t="s">
        <v>80</v>
      </c>
      <c r="BM122" s="67">
        <f>IFERROR(X122*I122,"0")</f>
        <v>0</v>
      </c>
      <c r="BN122" s="67">
        <f>IFERROR(Y122*I122,"0")</f>
        <v>0</v>
      </c>
      <c r="BO122" s="67">
        <f>IFERROR(X122/J122,"0")</f>
        <v>0</v>
      </c>
      <c r="BP122" s="67">
        <f>IFERROR(Y122/J122,"0")</f>
        <v>0</v>
      </c>
    </row>
    <row r="123" spans="1:68" ht="27" customHeight="1" x14ac:dyDescent="0.25">
      <c r="A123" s="54" t="s">
        <v>205</v>
      </c>
      <c r="B123" s="54" t="s">
        <v>206</v>
      </c>
      <c r="C123" s="31">
        <v>4301135282</v>
      </c>
      <c r="D123" s="208">
        <v>4607111034199</v>
      </c>
      <c r="E123" s="209"/>
      <c r="F123" s="196">
        <v>0.25</v>
      </c>
      <c r="G123" s="32">
        <v>12</v>
      </c>
      <c r="H123" s="196">
        <v>3</v>
      </c>
      <c r="I123" s="196">
        <v>3.7035999999999998</v>
      </c>
      <c r="J123" s="32">
        <v>70</v>
      </c>
      <c r="K123" s="32" t="s">
        <v>79</v>
      </c>
      <c r="L123" s="32" t="s">
        <v>68</v>
      </c>
      <c r="M123" s="33" t="s">
        <v>69</v>
      </c>
      <c r="N123" s="33"/>
      <c r="O123" s="32">
        <v>180</v>
      </c>
      <c r="P123" s="374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3" s="213"/>
      <c r="R123" s="213"/>
      <c r="S123" s="213"/>
      <c r="T123" s="214"/>
      <c r="U123" s="34"/>
      <c r="V123" s="34"/>
      <c r="W123" s="35" t="s">
        <v>70</v>
      </c>
      <c r="X123" s="197">
        <v>84</v>
      </c>
      <c r="Y123" s="198">
        <f>IFERROR(IF(X123="","",X123),"")</f>
        <v>84</v>
      </c>
      <c r="Z123" s="36">
        <f>IFERROR(IF(X123="","",X123*0.01788),"")</f>
        <v>1.5019199999999999</v>
      </c>
      <c r="AA123" s="56"/>
      <c r="AB123" s="57"/>
      <c r="AC123" s="68"/>
      <c r="AG123" s="67"/>
      <c r="AJ123" s="69" t="s">
        <v>71</v>
      </c>
      <c r="AK123" s="69">
        <v>1</v>
      </c>
      <c r="BB123" s="122" t="s">
        <v>80</v>
      </c>
      <c r="BM123" s="67">
        <f>IFERROR(X123*I123,"0")</f>
        <v>311.10239999999999</v>
      </c>
      <c r="BN123" s="67">
        <f>IFERROR(Y123*I123,"0")</f>
        <v>311.10239999999999</v>
      </c>
      <c r="BO123" s="67">
        <f>IFERROR(X123/J123,"0")</f>
        <v>1.2</v>
      </c>
      <c r="BP123" s="67">
        <f>IFERROR(Y123/J123,"0")</f>
        <v>1.2</v>
      </c>
    </row>
    <row r="124" spans="1:68" x14ac:dyDescent="0.2">
      <c r="A124" s="210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11"/>
      <c r="P124" s="205" t="s">
        <v>72</v>
      </c>
      <c r="Q124" s="206"/>
      <c r="R124" s="206"/>
      <c r="S124" s="206"/>
      <c r="T124" s="206"/>
      <c r="U124" s="206"/>
      <c r="V124" s="207"/>
      <c r="W124" s="37" t="s">
        <v>70</v>
      </c>
      <c r="X124" s="199">
        <f>IFERROR(SUM(X122:X123),"0")</f>
        <v>84</v>
      </c>
      <c r="Y124" s="199">
        <f>IFERROR(SUM(Y122:Y123),"0")</f>
        <v>84</v>
      </c>
      <c r="Z124" s="199">
        <f>IFERROR(IF(Z122="",0,Z122),"0")+IFERROR(IF(Z123="",0,Z123),"0")</f>
        <v>1.5019199999999999</v>
      </c>
      <c r="AA124" s="200"/>
      <c r="AB124" s="200"/>
      <c r="AC124" s="200"/>
    </row>
    <row r="125" spans="1:68" x14ac:dyDescent="0.2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11"/>
      <c r="P125" s="205" t="s">
        <v>72</v>
      </c>
      <c r="Q125" s="206"/>
      <c r="R125" s="206"/>
      <c r="S125" s="206"/>
      <c r="T125" s="206"/>
      <c r="U125" s="206"/>
      <c r="V125" s="207"/>
      <c r="W125" s="37" t="s">
        <v>73</v>
      </c>
      <c r="X125" s="199">
        <f>IFERROR(SUMPRODUCT(X122:X123*H122:H123),"0")</f>
        <v>252</v>
      </c>
      <c r="Y125" s="199">
        <f>IFERROR(SUMPRODUCT(Y122:Y123*H122:H123),"0")</f>
        <v>252</v>
      </c>
      <c r="Z125" s="37"/>
      <c r="AA125" s="200"/>
      <c r="AB125" s="200"/>
      <c r="AC125" s="200"/>
    </row>
    <row r="126" spans="1:68" ht="16.5" hidden="1" customHeight="1" x14ac:dyDescent="0.25">
      <c r="A126" s="203" t="s">
        <v>207</v>
      </c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192"/>
      <c r="AB126" s="192"/>
      <c r="AC126" s="192"/>
    </row>
    <row r="127" spans="1:68" ht="14.25" hidden="1" customHeight="1" x14ac:dyDescent="0.25">
      <c r="A127" s="259" t="s">
        <v>144</v>
      </c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193"/>
      <c r="AB127" s="193"/>
      <c r="AC127" s="193"/>
    </row>
    <row r="128" spans="1:68" ht="27" hidden="1" customHeight="1" x14ac:dyDescent="0.25">
      <c r="A128" s="54" t="s">
        <v>208</v>
      </c>
      <c r="B128" s="54" t="s">
        <v>209</v>
      </c>
      <c r="C128" s="31">
        <v>4301135178</v>
      </c>
      <c r="D128" s="208">
        <v>4607111034816</v>
      </c>
      <c r="E128" s="209"/>
      <c r="F128" s="196">
        <v>0.25</v>
      </c>
      <c r="G128" s="32">
        <v>6</v>
      </c>
      <c r="H128" s="196">
        <v>1.5</v>
      </c>
      <c r="I128" s="196">
        <v>1.9218</v>
      </c>
      <c r="J128" s="32">
        <v>126</v>
      </c>
      <c r="K128" s="32" t="s">
        <v>79</v>
      </c>
      <c r="L128" s="32" t="s">
        <v>68</v>
      </c>
      <c r="M128" s="33" t="s">
        <v>69</v>
      </c>
      <c r="N128" s="33"/>
      <c r="O128" s="32">
        <v>180</v>
      </c>
      <c r="P128" s="392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8" s="213"/>
      <c r="R128" s="213"/>
      <c r="S128" s="213"/>
      <c r="T128" s="214"/>
      <c r="U128" s="34"/>
      <c r="V128" s="34"/>
      <c r="W128" s="35" t="s">
        <v>70</v>
      </c>
      <c r="X128" s="197">
        <v>0</v>
      </c>
      <c r="Y128" s="198">
        <f>IFERROR(IF(X128="","",X128),"")</f>
        <v>0</v>
      </c>
      <c r="Z128" s="36">
        <f>IFERROR(IF(X128="","",X128*0.00936),"")</f>
        <v>0</v>
      </c>
      <c r="AA128" s="56"/>
      <c r="AB128" s="57"/>
      <c r="AC128" s="68"/>
      <c r="AG128" s="67"/>
      <c r="AJ128" s="69" t="s">
        <v>71</v>
      </c>
      <c r="AK128" s="69">
        <v>1</v>
      </c>
      <c r="BB128" s="123" t="s">
        <v>80</v>
      </c>
      <c r="BM128" s="67">
        <f>IFERROR(X128*I128,"0")</f>
        <v>0</v>
      </c>
      <c r="BN128" s="67">
        <f>IFERROR(Y128*I128,"0")</f>
        <v>0</v>
      </c>
      <c r="BO128" s="67">
        <f>IFERROR(X128/J128,"0")</f>
        <v>0</v>
      </c>
      <c r="BP128" s="67">
        <f>IFERROR(Y128/J128,"0")</f>
        <v>0</v>
      </c>
    </row>
    <row r="129" spans="1:68" ht="27" customHeight="1" x14ac:dyDescent="0.25">
      <c r="A129" s="54" t="s">
        <v>210</v>
      </c>
      <c r="B129" s="54" t="s">
        <v>211</v>
      </c>
      <c r="C129" s="31">
        <v>4301135275</v>
      </c>
      <c r="D129" s="208">
        <v>4607111034380</v>
      </c>
      <c r="E129" s="209"/>
      <c r="F129" s="196">
        <v>0.25</v>
      </c>
      <c r="G129" s="32">
        <v>12</v>
      </c>
      <c r="H129" s="196">
        <v>3</v>
      </c>
      <c r="I129" s="196">
        <v>3.28</v>
      </c>
      <c r="J129" s="32">
        <v>70</v>
      </c>
      <c r="K129" s="32" t="s">
        <v>79</v>
      </c>
      <c r="L129" s="32" t="s">
        <v>68</v>
      </c>
      <c r="M129" s="33" t="s">
        <v>69</v>
      </c>
      <c r="N129" s="33"/>
      <c r="O129" s="32">
        <v>180</v>
      </c>
      <c r="P129" s="296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9" s="213"/>
      <c r="R129" s="213"/>
      <c r="S129" s="213"/>
      <c r="T129" s="214"/>
      <c r="U129" s="34"/>
      <c r="V129" s="34"/>
      <c r="W129" s="35" t="s">
        <v>70</v>
      </c>
      <c r="X129" s="197">
        <v>14</v>
      </c>
      <c r="Y129" s="198">
        <f>IFERROR(IF(X129="","",X129),"")</f>
        <v>14</v>
      </c>
      <c r="Z129" s="36">
        <f>IFERROR(IF(X129="","",X129*0.01788),"")</f>
        <v>0.25031999999999999</v>
      </c>
      <c r="AA129" s="56"/>
      <c r="AB129" s="57"/>
      <c r="AC129" s="68"/>
      <c r="AG129" s="67"/>
      <c r="AJ129" s="69" t="s">
        <v>71</v>
      </c>
      <c r="AK129" s="69">
        <v>1</v>
      </c>
      <c r="BB129" s="124" t="s">
        <v>80</v>
      </c>
      <c r="BM129" s="67">
        <f>IFERROR(X129*I129,"0")</f>
        <v>45.919999999999995</v>
      </c>
      <c r="BN129" s="67">
        <f>IFERROR(Y129*I129,"0")</f>
        <v>45.919999999999995</v>
      </c>
      <c r="BO129" s="67">
        <f>IFERROR(X129/J129,"0")</f>
        <v>0.2</v>
      </c>
      <c r="BP129" s="67">
        <f>IFERROR(Y129/J129,"0")</f>
        <v>0.2</v>
      </c>
    </row>
    <row r="130" spans="1:68" ht="27" hidden="1" customHeight="1" x14ac:dyDescent="0.25">
      <c r="A130" s="54" t="s">
        <v>212</v>
      </c>
      <c r="B130" s="54" t="s">
        <v>213</v>
      </c>
      <c r="C130" s="31">
        <v>4301135277</v>
      </c>
      <c r="D130" s="208">
        <v>4607111034397</v>
      </c>
      <c r="E130" s="209"/>
      <c r="F130" s="196">
        <v>0.25</v>
      </c>
      <c r="G130" s="32">
        <v>12</v>
      </c>
      <c r="H130" s="196">
        <v>3</v>
      </c>
      <c r="I130" s="196">
        <v>3.28</v>
      </c>
      <c r="J130" s="32">
        <v>70</v>
      </c>
      <c r="K130" s="32" t="s">
        <v>79</v>
      </c>
      <c r="L130" s="32" t="s">
        <v>68</v>
      </c>
      <c r="M130" s="33" t="s">
        <v>69</v>
      </c>
      <c r="N130" s="33"/>
      <c r="O130" s="32">
        <v>180</v>
      </c>
      <c r="P130" s="358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0" s="213"/>
      <c r="R130" s="213"/>
      <c r="S130" s="213"/>
      <c r="T130" s="214"/>
      <c r="U130" s="34"/>
      <c r="V130" s="34"/>
      <c r="W130" s="35" t="s">
        <v>70</v>
      </c>
      <c r="X130" s="197">
        <v>0</v>
      </c>
      <c r="Y130" s="198">
        <f>IFERROR(IF(X130="","",X130),"")</f>
        <v>0</v>
      </c>
      <c r="Z130" s="36">
        <f>IFERROR(IF(X130="","",X130*0.01788),"")</f>
        <v>0</v>
      </c>
      <c r="AA130" s="56"/>
      <c r="AB130" s="57"/>
      <c r="AC130" s="68"/>
      <c r="AG130" s="67"/>
      <c r="AJ130" s="69" t="s">
        <v>71</v>
      </c>
      <c r="AK130" s="69">
        <v>1</v>
      </c>
      <c r="BB130" s="125" t="s">
        <v>80</v>
      </c>
      <c r="BM130" s="67">
        <f>IFERROR(X130*I130,"0")</f>
        <v>0</v>
      </c>
      <c r="BN130" s="67">
        <f>IFERROR(Y130*I130,"0")</f>
        <v>0</v>
      </c>
      <c r="BO130" s="67">
        <f>IFERROR(X130/J130,"0")</f>
        <v>0</v>
      </c>
      <c r="BP130" s="67">
        <f>IFERROR(Y130/J130,"0")</f>
        <v>0</v>
      </c>
    </row>
    <row r="131" spans="1:68" x14ac:dyDescent="0.2">
      <c r="A131" s="210"/>
      <c r="B131" s="204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11"/>
      <c r="P131" s="205" t="s">
        <v>72</v>
      </c>
      <c r="Q131" s="206"/>
      <c r="R131" s="206"/>
      <c r="S131" s="206"/>
      <c r="T131" s="206"/>
      <c r="U131" s="206"/>
      <c r="V131" s="207"/>
      <c r="W131" s="37" t="s">
        <v>70</v>
      </c>
      <c r="X131" s="199">
        <f>IFERROR(SUM(X128:X130),"0")</f>
        <v>14</v>
      </c>
      <c r="Y131" s="199">
        <f>IFERROR(SUM(Y128:Y130),"0")</f>
        <v>14</v>
      </c>
      <c r="Z131" s="199">
        <f>IFERROR(IF(Z128="",0,Z128),"0")+IFERROR(IF(Z129="",0,Z129),"0")+IFERROR(IF(Z130="",0,Z130),"0")</f>
        <v>0.25031999999999999</v>
      </c>
      <c r="AA131" s="200"/>
      <c r="AB131" s="200"/>
      <c r="AC131" s="200"/>
    </row>
    <row r="132" spans="1:68" x14ac:dyDescent="0.2">
      <c r="A132" s="204"/>
      <c r="B132" s="204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11"/>
      <c r="P132" s="205" t="s">
        <v>72</v>
      </c>
      <c r="Q132" s="206"/>
      <c r="R132" s="206"/>
      <c r="S132" s="206"/>
      <c r="T132" s="206"/>
      <c r="U132" s="206"/>
      <c r="V132" s="207"/>
      <c r="W132" s="37" t="s">
        <v>73</v>
      </c>
      <c r="X132" s="199">
        <f>IFERROR(SUMPRODUCT(X128:X130*H128:H130),"0")</f>
        <v>42</v>
      </c>
      <c r="Y132" s="199">
        <f>IFERROR(SUMPRODUCT(Y128:Y130*H128:H130),"0")</f>
        <v>42</v>
      </c>
      <c r="Z132" s="37"/>
      <c r="AA132" s="200"/>
      <c r="AB132" s="200"/>
      <c r="AC132" s="200"/>
    </row>
    <row r="133" spans="1:68" ht="16.5" hidden="1" customHeight="1" x14ac:dyDescent="0.25">
      <c r="A133" s="203" t="s">
        <v>214</v>
      </c>
      <c r="B133" s="204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192"/>
      <c r="AB133" s="192"/>
      <c r="AC133" s="192"/>
    </row>
    <row r="134" spans="1:68" ht="14.25" hidden="1" customHeight="1" x14ac:dyDescent="0.25">
      <c r="A134" s="259" t="s">
        <v>144</v>
      </c>
      <c r="B134" s="204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193"/>
      <c r="AB134" s="193"/>
      <c r="AC134" s="193"/>
    </row>
    <row r="135" spans="1:68" ht="27" hidden="1" customHeight="1" x14ac:dyDescent="0.25">
      <c r="A135" s="54" t="s">
        <v>215</v>
      </c>
      <c r="B135" s="54" t="s">
        <v>216</v>
      </c>
      <c r="C135" s="31">
        <v>4301135279</v>
      </c>
      <c r="D135" s="208">
        <v>4607111035806</v>
      </c>
      <c r="E135" s="209"/>
      <c r="F135" s="196">
        <v>0.25</v>
      </c>
      <c r="G135" s="32">
        <v>12</v>
      </c>
      <c r="H135" s="196">
        <v>3</v>
      </c>
      <c r="I135" s="196">
        <v>3.7035999999999998</v>
      </c>
      <c r="J135" s="32">
        <v>70</v>
      </c>
      <c r="K135" s="32" t="s">
        <v>79</v>
      </c>
      <c r="L135" s="32" t="s">
        <v>68</v>
      </c>
      <c r="M135" s="33" t="s">
        <v>69</v>
      </c>
      <c r="N135" s="33"/>
      <c r="O135" s="32">
        <v>180</v>
      </c>
      <c r="P135" s="371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5" s="213"/>
      <c r="R135" s="213"/>
      <c r="S135" s="213"/>
      <c r="T135" s="214"/>
      <c r="U135" s="34"/>
      <c r="V135" s="34"/>
      <c r="W135" s="35" t="s">
        <v>70</v>
      </c>
      <c r="X135" s="197">
        <v>0</v>
      </c>
      <c r="Y135" s="198">
        <f>IFERROR(IF(X135="","",X135),"")</f>
        <v>0</v>
      </c>
      <c r="Z135" s="36">
        <f>IFERROR(IF(X135="","",X135*0.01788),"")</f>
        <v>0</v>
      </c>
      <c r="AA135" s="56"/>
      <c r="AB135" s="57"/>
      <c r="AC135" s="68"/>
      <c r="AG135" s="67"/>
      <c r="AJ135" s="69" t="s">
        <v>71</v>
      </c>
      <c r="AK135" s="69">
        <v>1</v>
      </c>
      <c r="BB135" s="126" t="s">
        <v>80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idden="1" x14ac:dyDescent="0.2">
      <c r="A136" s="210"/>
      <c r="B136" s="204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11"/>
      <c r="P136" s="205" t="s">
        <v>72</v>
      </c>
      <c r="Q136" s="206"/>
      <c r="R136" s="206"/>
      <c r="S136" s="206"/>
      <c r="T136" s="206"/>
      <c r="U136" s="206"/>
      <c r="V136" s="207"/>
      <c r="W136" s="37" t="s">
        <v>70</v>
      </c>
      <c r="X136" s="199">
        <f>IFERROR(SUM(X135:X135),"0")</f>
        <v>0</v>
      </c>
      <c r="Y136" s="199">
        <f>IFERROR(SUM(Y135:Y135),"0")</f>
        <v>0</v>
      </c>
      <c r="Z136" s="199">
        <f>IFERROR(IF(Z135="",0,Z135),"0")</f>
        <v>0</v>
      </c>
      <c r="AA136" s="200"/>
      <c r="AB136" s="200"/>
      <c r="AC136" s="200"/>
    </row>
    <row r="137" spans="1:68" hidden="1" x14ac:dyDescent="0.2">
      <c r="A137" s="204"/>
      <c r="B137" s="204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11"/>
      <c r="P137" s="205" t="s">
        <v>72</v>
      </c>
      <c r="Q137" s="206"/>
      <c r="R137" s="206"/>
      <c r="S137" s="206"/>
      <c r="T137" s="206"/>
      <c r="U137" s="206"/>
      <c r="V137" s="207"/>
      <c r="W137" s="37" t="s">
        <v>73</v>
      </c>
      <c r="X137" s="199">
        <f>IFERROR(SUMPRODUCT(X135:X135*H135:H135),"0")</f>
        <v>0</v>
      </c>
      <c r="Y137" s="199">
        <f>IFERROR(SUMPRODUCT(Y135:Y135*H135:H135),"0")</f>
        <v>0</v>
      </c>
      <c r="Z137" s="37"/>
      <c r="AA137" s="200"/>
      <c r="AB137" s="200"/>
      <c r="AC137" s="200"/>
    </row>
    <row r="138" spans="1:68" ht="16.5" hidden="1" customHeight="1" x14ac:dyDescent="0.25">
      <c r="A138" s="203" t="s">
        <v>217</v>
      </c>
      <c r="B138" s="204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  <c r="AA138" s="192"/>
      <c r="AB138" s="192"/>
      <c r="AC138" s="192"/>
    </row>
    <row r="139" spans="1:68" ht="14.25" hidden="1" customHeight="1" x14ac:dyDescent="0.25">
      <c r="A139" s="259" t="s">
        <v>218</v>
      </c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  <c r="AA139" s="193"/>
      <c r="AB139" s="193"/>
      <c r="AC139" s="193"/>
    </row>
    <row r="140" spans="1:68" ht="27" hidden="1" customHeight="1" x14ac:dyDescent="0.25">
      <c r="A140" s="54" t="s">
        <v>219</v>
      </c>
      <c r="B140" s="54" t="s">
        <v>220</v>
      </c>
      <c r="C140" s="31">
        <v>4301071054</v>
      </c>
      <c r="D140" s="208">
        <v>4607111035639</v>
      </c>
      <c r="E140" s="209"/>
      <c r="F140" s="196">
        <v>0.2</v>
      </c>
      <c r="G140" s="32">
        <v>8</v>
      </c>
      <c r="H140" s="196">
        <v>1.6</v>
      </c>
      <c r="I140" s="196">
        <v>2.12</v>
      </c>
      <c r="J140" s="32">
        <v>72</v>
      </c>
      <c r="K140" s="32" t="s">
        <v>221</v>
      </c>
      <c r="L140" s="32" t="s">
        <v>68</v>
      </c>
      <c r="M140" s="33" t="s">
        <v>69</v>
      </c>
      <c r="N140" s="33"/>
      <c r="O140" s="32">
        <v>180</v>
      </c>
      <c r="P140" s="321" t="s">
        <v>222</v>
      </c>
      <c r="Q140" s="213"/>
      <c r="R140" s="213"/>
      <c r="S140" s="213"/>
      <c r="T140" s="214"/>
      <c r="U140" s="34"/>
      <c r="V140" s="34"/>
      <c r="W140" s="35" t="s">
        <v>70</v>
      </c>
      <c r="X140" s="197">
        <v>0</v>
      </c>
      <c r="Y140" s="198">
        <f>IFERROR(IF(X140="","",X140),"")</f>
        <v>0</v>
      </c>
      <c r="Z140" s="36">
        <f>IFERROR(IF(X140="","",X140*0.01157),"")</f>
        <v>0</v>
      </c>
      <c r="AA140" s="56"/>
      <c r="AB140" s="57"/>
      <c r="AC140" s="68"/>
      <c r="AG140" s="67"/>
      <c r="AJ140" s="69" t="s">
        <v>71</v>
      </c>
      <c r="AK140" s="69">
        <v>1</v>
      </c>
      <c r="BB140" s="127" t="s">
        <v>80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t="27" hidden="1" customHeight="1" x14ac:dyDescent="0.25">
      <c r="A141" s="54" t="s">
        <v>223</v>
      </c>
      <c r="B141" s="54" t="s">
        <v>224</v>
      </c>
      <c r="C141" s="31">
        <v>4301135540</v>
      </c>
      <c r="D141" s="208">
        <v>4607111035646</v>
      </c>
      <c r="E141" s="209"/>
      <c r="F141" s="196">
        <v>0.2</v>
      </c>
      <c r="G141" s="32">
        <v>8</v>
      </c>
      <c r="H141" s="196">
        <v>1.6</v>
      </c>
      <c r="I141" s="196">
        <v>2.12</v>
      </c>
      <c r="J141" s="32">
        <v>72</v>
      </c>
      <c r="K141" s="32" t="s">
        <v>221</v>
      </c>
      <c r="L141" s="32" t="s">
        <v>68</v>
      </c>
      <c r="M141" s="33" t="s">
        <v>69</v>
      </c>
      <c r="N141" s="33"/>
      <c r="O141" s="32">
        <v>180</v>
      </c>
      <c r="P141" s="327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1" s="213"/>
      <c r="R141" s="213"/>
      <c r="S141" s="213"/>
      <c r="T141" s="214"/>
      <c r="U141" s="34"/>
      <c r="V141" s="34"/>
      <c r="W141" s="35" t="s">
        <v>70</v>
      </c>
      <c r="X141" s="197">
        <v>0</v>
      </c>
      <c r="Y141" s="198">
        <f>IFERROR(IF(X141="","",X141),"")</f>
        <v>0</v>
      </c>
      <c r="Z141" s="36">
        <f>IFERROR(IF(X141="","",X141*0.01157),"")</f>
        <v>0</v>
      </c>
      <c r="AA141" s="56"/>
      <c r="AB141" s="57"/>
      <c r="AC141" s="68"/>
      <c r="AG141" s="67"/>
      <c r="AJ141" s="69" t="s">
        <v>71</v>
      </c>
      <c r="AK141" s="69">
        <v>1</v>
      </c>
      <c r="BB141" s="128" t="s">
        <v>80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hidden="1" x14ac:dyDescent="0.2">
      <c r="A142" s="210"/>
      <c r="B142" s="204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11"/>
      <c r="P142" s="205" t="s">
        <v>72</v>
      </c>
      <c r="Q142" s="206"/>
      <c r="R142" s="206"/>
      <c r="S142" s="206"/>
      <c r="T142" s="206"/>
      <c r="U142" s="206"/>
      <c r="V142" s="207"/>
      <c r="W142" s="37" t="s">
        <v>70</v>
      </c>
      <c r="X142" s="199">
        <f>IFERROR(SUM(X140:X141),"0")</f>
        <v>0</v>
      </c>
      <c r="Y142" s="199">
        <f>IFERROR(SUM(Y140:Y141),"0")</f>
        <v>0</v>
      </c>
      <c r="Z142" s="199">
        <f>IFERROR(IF(Z140="",0,Z140),"0")+IFERROR(IF(Z141="",0,Z141),"0")</f>
        <v>0</v>
      </c>
      <c r="AA142" s="200"/>
      <c r="AB142" s="200"/>
      <c r="AC142" s="200"/>
    </row>
    <row r="143" spans="1:68" hidden="1" x14ac:dyDescent="0.2">
      <c r="A143" s="204"/>
      <c r="B143" s="204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11"/>
      <c r="P143" s="205" t="s">
        <v>72</v>
      </c>
      <c r="Q143" s="206"/>
      <c r="R143" s="206"/>
      <c r="S143" s="206"/>
      <c r="T143" s="206"/>
      <c r="U143" s="206"/>
      <c r="V143" s="207"/>
      <c r="W143" s="37" t="s">
        <v>73</v>
      </c>
      <c r="X143" s="199">
        <f>IFERROR(SUMPRODUCT(X140:X141*H140:H141),"0")</f>
        <v>0</v>
      </c>
      <c r="Y143" s="199">
        <f>IFERROR(SUMPRODUCT(Y140:Y141*H140:H141),"0")</f>
        <v>0</v>
      </c>
      <c r="Z143" s="37"/>
      <c r="AA143" s="200"/>
      <c r="AB143" s="200"/>
      <c r="AC143" s="200"/>
    </row>
    <row r="144" spans="1:68" ht="16.5" hidden="1" customHeight="1" x14ac:dyDescent="0.25">
      <c r="A144" s="203" t="s">
        <v>225</v>
      </c>
      <c r="B144" s="204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  <c r="X144" s="204"/>
      <c r="Y144" s="204"/>
      <c r="Z144" s="204"/>
      <c r="AA144" s="192"/>
      <c r="AB144" s="192"/>
      <c r="AC144" s="192"/>
    </row>
    <row r="145" spans="1:68" ht="14.25" hidden="1" customHeight="1" x14ac:dyDescent="0.25">
      <c r="A145" s="259" t="s">
        <v>144</v>
      </c>
      <c r="B145" s="204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  <c r="X145" s="204"/>
      <c r="Y145" s="204"/>
      <c r="Z145" s="204"/>
      <c r="AA145" s="193"/>
      <c r="AB145" s="193"/>
      <c r="AC145" s="193"/>
    </row>
    <row r="146" spans="1:68" ht="27" hidden="1" customHeight="1" x14ac:dyDescent="0.25">
      <c r="A146" s="54" t="s">
        <v>226</v>
      </c>
      <c r="B146" s="54" t="s">
        <v>227</v>
      </c>
      <c r="C146" s="31">
        <v>4301135281</v>
      </c>
      <c r="D146" s="208">
        <v>4607111036568</v>
      </c>
      <c r="E146" s="209"/>
      <c r="F146" s="196">
        <v>0.28000000000000003</v>
      </c>
      <c r="G146" s="32">
        <v>6</v>
      </c>
      <c r="H146" s="196">
        <v>1.68</v>
      </c>
      <c r="I146" s="196">
        <v>2.1017999999999999</v>
      </c>
      <c r="J146" s="32">
        <v>126</v>
      </c>
      <c r="K146" s="32" t="s">
        <v>79</v>
      </c>
      <c r="L146" s="32" t="s">
        <v>68</v>
      </c>
      <c r="M146" s="33" t="s">
        <v>69</v>
      </c>
      <c r="N146" s="33"/>
      <c r="O146" s="32">
        <v>180</v>
      </c>
      <c r="P146" s="385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6" s="213"/>
      <c r="R146" s="213"/>
      <c r="S146" s="213"/>
      <c r="T146" s="214"/>
      <c r="U146" s="34"/>
      <c r="V146" s="34"/>
      <c r="W146" s="35" t="s">
        <v>70</v>
      </c>
      <c r="X146" s="197">
        <v>0</v>
      </c>
      <c r="Y146" s="198">
        <f>IFERROR(IF(X146="","",X146),"")</f>
        <v>0</v>
      </c>
      <c r="Z146" s="36">
        <f>IFERROR(IF(X146="","",X146*0.00936),"")</f>
        <v>0</v>
      </c>
      <c r="AA146" s="56"/>
      <c r="AB146" s="57"/>
      <c r="AC146" s="68"/>
      <c r="AG146" s="67"/>
      <c r="AJ146" s="69" t="s">
        <v>71</v>
      </c>
      <c r="AK146" s="69">
        <v>1</v>
      </c>
      <c r="BB146" s="129" t="s">
        <v>80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idden="1" x14ac:dyDescent="0.2">
      <c r="A147" s="210"/>
      <c r="B147" s="204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11"/>
      <c r="P147" s="205" t="s">
        <v>72</v>
      </c>
      <c r="Q147" s="206"/>
      <c r="R147" s="206"/>
      <c r="S147" s="206"/>
      <c r="T147" s="206"/>
      <c r="U147" s="206"/>
      <c r="V147" s="207"/>
      <c r="W147" s="37" t="s">
        <v>70</v>
      </c>
      <c r="X147" s="199">
        <f>IFERROR(SUM(X146:X146),"0")</f>
        <v>0</v>
      </c>
      <c r="Y147" s="199">
        <f>IFERROR(SUM(Y146:Y146),"0")</f>
        <v>0</v>
      </c>
      <c r="Z147" s="199">
        <f>IFERROR(IF(Z146="",0,Z146),"0")</f>
        <v>0</v>
      </c>
      <c r="AA147" s="200"/>
      <c r="AB147" s="200"/>
      <c r="AC147" s="200"/>
    </row>
    <row r="148" spans="1:68" hidden="1" x14ac:dyDescent="0.2">
      <c r="A148" s="204"/>
      <c r="B148" s="204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11"/>
      <c r="P148" s="205" t="s">
        <v>72</v>
      </c>
      <c r="Q148" s="206"/>
      <c r="R148" s="206"/>
      <c r="S148" s="206"/>
      <c r="T148" s="206"/>
      <c r="U148" s="206"/>
      <c r="V148" s="207"/>
      <c r="W148" s="37" t="s">
        <v>73</v>
      </c>
      <c r="X148" s="199">
        <f>IFERROR(SUMPRODUCT(X146:X146*H146:H146),"0")</f>
        <v>0</v>
      </c>
      <c r="Y148" s="199">
        <f>IFERROR(SUMPRODUCT(Y146:Y146*H146:H146),"0")</f>
        <v>0</v>
      </c>
      <c r="Z148" s="37"/>
      <c r="AA148" s="200"/>
      <c r="AB148" s="200"/>
      <c r="AC148" s="200"/>
    </row>
    <row r="149" spans="1:68" ht="27.75" hidden="1" customHeight="1" x14ac:dyDescent="0.2">
      <c r="A149" s="266" t="s">
        <v>228</v>
      </c>
      <c r="B149" s="267"/>
      <c r="C149" s="267"/>
      <c r="D149" s="267"/>
      <c r="E149" s="267"/>
      <c r="F149" s="267"/>
      <c r="G149" s="267"/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267"/>
      <c r="Z149" s="267"/>
      <c r="AA149" s="48"/>
      <c r="AB149" s="48"/>
      <c r="AC149" s="48"/>
    </row>
    <row r="150" spans="1:68" ht="16.5" hidden="1" customHeight="1" x14ac:dyDescent="0.25">
      <c r="A150" s="203" t="s">
        <v>229</v>
      </c>
      <c r="B150" s="204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  <c r="X150" s="204"/>
      <c r="Y150" s="204"/>
      <c r="Z150" s="204"/>
      <c r="AA150" s="192"/>
      <c r="AB150" s="192"/>
      <c r="AC150" s="192"/>
    </row>
    <row r="151" spans="1:68" ht="14.25" hidden="1" customHeight="1" x14ac:dyDescent="0.25">
      <c r="A151" s="259" t="s">
        <v>144</v>
      </c>
      <c r="B151" s="204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193"/>
      <c r="AB151" s="193"/>
      <c r="AC151" s="193"/>
    </row>
    <row r="152" spans="1:68" ht="27" hidden="1" customHeight="1" x14ac:dyDescent="0.25">
      <c r="A152" s="54" t="s">
        <v>230</v>
      </c>
      <c r="B152" s="54" t="s">
        <v>231</v>
      </c>
      <c r="C152" s="31">
        <v>4301135317</v>
      </c>
      <c r="D152" s="208">
        <v>4607111039057</v>
      </c>
      <c r="E152" s="209"/>
      <c r="F152" s="196">
        <v>1.8</v>
      </c>
      <c r="G152" s="32">
        <v>1</v>
      </c>
      <c r="H152" s="196">
        <v>1.8</v>
      </c>
      <c r="I152" s="196">
        <v>1.9</v>
      </c>
      <c r="J152" s="32">
        <v>234</v>
      </c>
      <c r="K152" s="32" t="s">
        <v>140</v>
      </c>
      <c r="L152" s="32" t="s">
        <v>68</v>
      </c>
      <c r="M152" s="33" t="s">
        <v>69</v>
      </c>
      <c r="N152" s="33"/>
      <c r="O152" s="32">
        <v>180</v>
      </c>
      <c r="P152" s="227" t="s">
        <v>232</v>
      </c>
      <c r="Q152" s="213"/>
      <c r="R152" s="213"/>
      <c r="S152" s="213"/>
      <c r="T152" s="214"/>
      <c r="U152" s="34"/>
      <c r="V152" s="34"/>
      <c r="W152" s="35" t="s">
        <v>70</v>
      </c>
      <c r="X152" s="197">
        <v>0</v>
      </c>
      <c r="Y152" s="198">
        <f>IFERROR(IF(X152="","",X152),"")</f>
        <v>0</v>
      </c>
      <c r="Z152" s="36">
        <f>IFERROR(IF(X152="","",X152*0.00502),"")</f>
        <v>0</v>
      </c>
      <c r="AA152" s="56"/>
      <c r="AB152" s="57"/>
      <c r="AC152" s="68"/>
      <c r="AG152" s="67"/>
      <c r="AJ152" s="69" t="s">
        <v>71</v>
      </c>
      <c r="AK152" s="69">
        <v>1</v>
      </c>
      <c r="BB152" s="130" t="s">
        <v>80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idden="1" x14ac:dyDescent="0.2">
      <c r="A153" s="210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11"/>
      <c r="P153" s="205" t="s">
        <v>72</v>
      </c>
      <c r="Q153" s="206"/>
      <c r="R153" s="206"/>
      <c r="S153" s="206"/>
      <c r="T153" s="206"/>
      <c r="U153" s="206"/>
      <c r="V153" s="207"/>
      <c r="W153" s="37" t="s">
        <v>70</v>
      </c>
      <c r="X153" s="199">
        <f>IFERROR(SUM(X152:X152),"0")</f>
        <v>0</v>
      </c>
      <c r="Y153" s="199">
        <f>IFERROR(SUM(Y152:Y152),"0")</f>
        <v>0</v>
      </c>
      <c r="Z153" s="199">
        <f>IFERROR(IF(Z152="",0,Z152),"0")</f>
        <v>0</v>
      </c>
      <c r="AA153" s="200"/>
      <c r="AB153" s="200"/>
      <c r="AC153" s="200"/>
    </row>
    <row r="154" spans="1:68" hidden="1" x14ac:dyDescent="0.2">
      <c r="A154" s="204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11"/>
      <c r="P154" s="205" t="s">
        <v>72</v>
      </c>
      <c r="Q154" s="206"/>
      <c r="R154" s="206"/>
      <c r="S154" s="206"/>
      <c r="T154" s="206"/>
      <c r="U154" s="206"/>
      <c r="V154" s="207"/>
      <c r="W154" s="37" t="s">
        <v>73</v>
      </c>
      <c r="X154" s="199">
        <f>IFERROR(SUMPRODUCT(X152:X152*H152:H152),"0")</f>
        <v>0</v>
      </c>
      <c r="Y154" s="199">
        <f>IFERROR(SUMPRODUCT(Y152:Y152*H152:H152),"0")</f>
        <v>0</v>
      </c>
      <c r="Z154" s="37"/>
      <c r="AA154" s="200"/>
      <c r="AB154" s="200"/>
      <c r="AC154" s="200"/>
    </row>
    <row r="155" spans="1:68" ht="16.5" hidden="1" customHeight="1" x14ac:dyDescent="0.25">
      <c r="A155" s="203" t="s">
        <v>233</v>
      </c>
      <c r="B155" s="204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192"/>
      <c r="AB155" s="192"/>
      <c r="AC155" s="192"/>
    </row>
    <row r="156" spans="1:68" ht="14.25" hidden="1" customHeight="1" x14ac:dyDescent="0.25">
      <c r="A156" s="259" t="s">
        <v>64</v>
      </c>
      <c r="B156" s="204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  <c r="X156" s="204"/>
      <c r="Y156" s="204"/>
      <c r="Z156" s="204"/>
      <c r="AA156" s="193"/>
      <c r="AB156" s="193"/>
      <c r="AC156" s="193"/>
    </row>
    <row r="157" spans="1:68" ht="16.5" hidden="1" customHeight="1" x14ac:dyDescent="0.25">
      <c r="A157" s="54" t="s">
        <v>234</v>
      </c>
      <c r="B157" s="54" t="s">
        <v>235</v>
      </c>
      <c r="C157" s="31">
        <v>4301071062</v>
      </c>
      <c r="D157" s="208">
        <v>4607111036384</v>
      </c>
      <c r="E157" s="209"/>
      <c r="F157" s="196">
        <v>5</v>
      </c>
      <c r="G157" s="32">
        <v>1</v>
      </c>
      <c r="H157" s="196">
        <v>5</v>
      </c>
      <c r="I157" s="196">
        <v>5.2106000000000003</v>
      </c>
      <c r="J157" s="32">
        <v>144</v>
      </c>
      <c r="K157" s="32" t="s">
        <v>67</v>
      </c>
      <c r="L157" s="32" t="s">
        <v>68</v>
      </c>
      <c r="M157" s="33" t="s">
        <v>69</v>
      </c>
      <c r="N157" s="33"/>
      <c r="O157" s="32">
        <v>180</v>
      </c>
      <c r="P157" s="215" t="s">
        <v>236</v>
      </c>
      <c r="Q157" s="213"/>
      <c r="R157" s="213"/>
      <c r="S157" s="213"/>
      <c r="T157" s="214"/>
      <c r="U157" s="34"/>
      <c r="V157" s="34"/>
      <c r="W157" s="35" t="s">
        <v>70</v>
      </c>
      <c r="X157" s="197">
        <v>0</v>
      </c>
      <c r="Y157" s="198">
        <f>IFERROR(IF(X157="","",X157),"")</f>
        <v>0</v>
      </c>
      <c r="Z157" s="36">
        <f>IFERROR(IF(X157="","",X157*0.00866),"")</f>
        <v>0</v>
      </c>
      <c r="AA157" s="56"/>
      <c r="AB157" s="57"/>
      <c r="AC157" s="68"/>
      <c r="AG157" s="67"/>
      <c r="AJ157" s="69" t="s">
        <v>71</v>
      </c>
      <c r="AK157" s="69">
        <v>1</v>
      </c>
      <c r="BB157" s="131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t="16.5" hidden="1" customHeight="1" x14ac:dyDescent="0.25">
      <c r="A158" s="54" t="s">
        <v>237</v>
      </c>
      <c r="B158" s="54" t="s">
        <v>238</v>
      </c>
      <c r="C158" s="31">
        <v>4301070956</v>
      </c>
      <c r="D158" s="208">
        <v>4640242180250</v>
      </c>
      <c r="E158" s="209"/>
      <c r="F158" s="196">
        <v>5</v>
      </c>
      <c r="G158" s="32">
        <v>1</v>
      </c>
      <c r="H158" s="196">
        <v>5</v>
      </c>
      <c r="I158" s="196">
        <v>5.2131999999999996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180</v>
      </c>
      <c r="P158" s="252" t="s">
        <v>239</v>
      </c>
      <c r="Q158" s="213"/>
      <c r="R158" s="213"/>
      <c r="S158" s="213"/>
      <c r="T158" s="214"/>
      <c r="U158" s="34"/>
      <c r="V158" s="34"/>
      <c r="W158" s="35" t="s">
        <v>70</v>
      </c>
      <c r="X158" s="197">
        <v>0</v>
      </c>
      <c r="Y158" s="198">
        <f>IFERROR(IF(X158="","",X158),"")</f>
        <v>0</v>
      </c>
      <c r="Z158" s="36">
        <f>IFERROR(IF(X158="","",X158*0.00866),"")</f>
        <v>0</v>
      </c>
      <c r="AA158" s="56"/>
      <c r="AB158" s="57"/>
      <c r="AC158" s="68"/>
      <c r="AG158" s="67"/>
      <c r="AJ158" s="69" t="s">
        <v>71</v>
      </c>
      <c r="AK158" s="69">
        <v>1</v>
      </c>
      <c r="BB158" s="132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customHeight="1" x14ac:dyDescent="0.25">
      <c r="A159" s="54" t="s">
        <v>240</v>
      </c>
      <c r="B159" s="54" t="s">
        <v>241</v>
      </c>
      <c r="C159" s="31">
        <v>4301071028</v>
      </c>
      <c r="D159" s="208">
        <v>4607111036216</v>
      </c>
      <c r="E159" s="209"/>
      <c r="F159" s="196">
        <v>1</v>
      </c>
      <c r="G159" s="32">
        <v>5</v>
      </c>
      <c r="H159" s="196">
        <v>5</v>
      </c>
      <c r="I159" s="196">
        <v>5.266</v>
      </c>
      <c r="J159" s="32">
        <v>144</v>
      </c>
      <c r="K159" s="32" t="s">
        <v>67</v>
      </c>
      <c r="L159" s="32" t="s">
        <v>183</v>
      </c>
      <c r="M159" s="33" t="s">
        <v>69</v>
      </c>
      <c r="N159" s="33"/>
      <c r="O159" s="32">
        <v>180</v>
      </c>
      <c r="P159" s="336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Q159" s="213"/>
      <c r="R159" s="213"/>
      <c r="S159" s="213"/>
      <c r="T159" s="214"/>
      <c r="U159" s="34"/>
      <c r="V159" s="34"/>
      <c r="W159" s="35" t="s">
        <v>70</v>
      </c>
      <c r="X159" s="197">
        <v>408</v>
      </c>
      <c r="Y159" s="198">
        <f>IFERROR(IF(X159="","",X159),"")</f>
        <v>408</v>
      </c>
      <c r="Z159" s="36">
        <f>IFERROR(IF(X159="","",X159*0.00866),"")</f>
        <v>3.5332799999999995</v>
      </c>
      <c r="AA159" s="56"/>
      <c r="AB159" s="57"/>
      <c r="AC159" s="68"/>
      <c r="AG159" s="67"/>
      <c r="AJ159" s="69" t="s">
        <v>184</v>
      </c>
      <c r="AK159" s="69">
        <v>144</v>
      </c>
      <c r="BB159" s="133" t="s">
        <v>1</v>
      </c>
      <c r="BM159" s="67">
        <f>IFERROR(X159*I159,"0")</f>
        <v>2148.5279999999998</v>
      </c>
      <c r="BN159" s="67">
        <f>IFERROR(Y159*I159,"0")</f>
        <v>2148.5279999999998</v>
      </c>
      <c r="BO159" s="67">
        <f>IFERROR(X159/J159,"0")</f>
        <v>2.8333333333333335</v>
      </c>
      <c r="BP159" s="67">
        <f>IFERROR(Y159/J159,"0")</f>
        <v>2.8333333333333335</v>
      </c>
    </row>
    <row r="160" spans="1:68" ht="27" hidden="1" customHeight="1" x14ac:dyDescent="0.25">
      <c r="A160" s="54" t="s">
        <v>242</v>
      </c>
      <c r="B160" s="54" t="s">
        <v>243</v>
      </c>
      <c r="C160" s="31">
        <v>4301071027</v>
      </c>
      <c r="D160" s="208">
        <v>4607111036278</v>
      </c>
      <c r="E160" s="209"/>
      <c r="F160" s="196">
        <v>1</v>
      </c>
      <c r="G160" s="32">
        <v>5</v>
      </c>
      <c r="H160" s="196">
        <v>5</v>
      </c>
      <c r="I160" s="196">
        <v>5.2830000000000004</v>
      </c>
      <c r="J160" s="32">
        <v>84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254" t="s">
        <v>244</v>
      </c>
      <c r="Q160" s="213"/>
      <c r="R160" s="213"/>
      <c r="S160" s="213"/>
      <c r="T160" s="214"/>
      <c r="U160" s="34"/>
      <c r="V160" s="34"/>
      <c r="W160" s="35" t="s">
        <v>70</v>
      </c>
      <c r="X160" s="197">
        <v>0</v>
      </c>
      <c r="Y160" s="198">
        <f>IFERROR(IF(X160="","",X160),"")</f>
        <v>0</v>
      </c>
      <c r="Z160" s="36">
        <f>IFERROR(IF(X160="","",X160*0.0155),"")</f>
        <v>0</v>
      </c>
      <c r="AA160" s="56"/>
      <c r="AB160" s="57"/>
      <c r="AC160" s="68"/>
      <c r="AG160" s="67"/>
      <c r="AJ160" s="69" t="s">
        <v>71</v>
      </c>
      <c r="AK160" s="69">
        <v>1</v>
      </c>
      <c r="BB160" s="134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x14ac:dyDescent="0.2">
      <c r="A161" s="210"/>
      <c r="B161" s="204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11"/>
      <c r="P161" s="205" t="s">
        <v>72</v>
      </c>
      <c r="Q161" s="206"/>
      <c r="R161" s="206"/>
      <c r="S161" s="206"/>
      <c r="T161" s="206"/>
      <c r="U161" s="206"/>
      <c r="V161" s="207"/>
      <c r="W161" s="37" t="s">
        <v>70</v>
      </c>
      <c r="X161" s="199">
        <f>IFERROR(SUM(X157:X160),"0")</f>
        <v>408</v>
      </c>
      <c r="Y161" s="199">
        <f>IFERROR(SUM(Y157:Y160),"0")</f>
        <v>408</v>
      </c>
      <c r="Z161" s="199">
        <f>IFERROR(IF(Z157="",0,Z157),"0")+IFERROR(IF(Z158="",0,Z158),"0")+IFERROR(IF(Z159="",0,Z159),"0")+IFERROR(IF(Z160="",0,Z160),"0")</f>
        <v>3.5332799999999995</v>
      </c>
      <c r="AA161" s="200"/>
      <c r="AB161" s="200"/>
      <c r="AC161" s="200"/>
    </row>
    <row r="162" spans="1:68" x14ac:dyDescent="0.2">
      <c r="A162" s="204"/>
      <c r="B162" s="204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11"/>
      <c r="P162" s="205" t="s">
        <v>72</v>
      </c>
      <c r="Q162" s="206"/>
      <c r="R162" s="206"/>
      <c r="S162" s="206"/>
      <c r="T162" s="206"/>
      <c r="U162" s="206"/>
      <c r="V162" s="207"/>
      <c r="W162" s="37" t="s">
        <v>73</v>
      </c>
      <c r="X162" s="199">
        <f>IFERROR(SUMPRODUCT(X157:X160*H157:H160),"0")</f>
        <v>2040</v>
      </c>
      <c r="Y162" s="199">
        <f>IFERROR(SUMPRODUCT(Y157:Y160*H157:H160),"0")</f>
        <v>2040</v>
      </c>
      <c r="Z162" s="37"/>
      <c r="AA162" s="200"/>
      <c r="AB162" s="200"/>
      <c r="AC162" s="200"/>
    </row>
    <row r="163" spans="1:68" ht="14.25" hidden="1" customHeight="1" x14ac:dyDescent="0.25">
      <c r="A163" s="259" t="s">
        <v>245</v>
      </c>
      <c r="B163" s="204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  <c r="X163" s="204"/>
      <c r="Y163" s="204"/>
      <c r="Z163" s="204"/>
      <c r="AA163" s="193"/>
      <c r="AB163" s="193"/>
      <c r="AC163" s="193"/>
    </row>
    <row r="164" spans="1:68" ht="27" hidden="1" customHeight="1" x14ac:dyDescent="0.25">
      <c r="A164" s="54" t="s">
        <v>246</v>
      </c>
      <c r="B164" s="54" t="s">
        <v>247</v>
      </c>
      <c r="C164" s="31">
        <v>4301080153</v>
      </c>
      <c r="D164" s="208">
        <v>4607111036827</v>
      </c>
      <c r="E164" s="209"/>
      <c r="F164" s="196">
        <v>1</v>
      </c>
      <c r="G164" s="32">
        <v>5</v>
      </c>
      <c r="H164" s="196">
        <v>5</v>
      </c>
      <c r="I164" s="196">
        <v>5.2</v>
      </c>
      <c r="J164" s="32">
        <v>144</v>
      </c>
      <c r="K164" s="32" t="s">
        <v>67</v>
      </c>
      <c r="L164" s="32" t="s">
        <v>68</v>
      </c>
      <c r="M164" s="33" t="s">
        <v>69</v>
      </c>
      <c r="N164" s="33"/>
      <c r="O164" s="32">
        <v>90</v>
      </c>
      <c r="P164" s="40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4" s="213"/>
      <c r="R164" s="213"/>
      <c r="S164" s="213"/>
      <c r="T164" s="214"/>
      <c r="U164" s="34"/>
      <c r="V164" s="34"/>
      <c r="W164" s="35" t="s">
        <v>70</v>
      </c>
      <c r="X164" s="197">
        <v>0</v>
      </c>
      <c r="Y164" s="198">
        <f>IFERROR(IF(X164="","",X164),"")</f>
        <v>0</v>
      </c>
      <c r="Z164" s="36">
        <f>IFERROR(IF(X164="","",X164*0.00866),"")</f>
        <v>0</v>
      </c>
      <c r="AA164" s="56"/>
      <c r="AB164" s="57"/>
      <c r="AC164" s="68"/>
      <c r="AG164" s="67"/>
      <c r="AJ164" s="69" t="s">
        <v>71</v>
      </c>
      <c r="AK164" s="69">
        <v>1</v>
      </c>
      <c r="BB164" s="135" t="s">
        <v>1</v>
      </c>
      <c r="BM164" s="67">
        <f>IFERROR(X164*I164,"0")</f>
        <v>0</v>
      </c>
      <c r="BN164" s="67">
        <f>IFERROR(Y164*I164,"0")</f>
        <v>0</v>
      </c>
      <c r="BO164" s="67">
        <f>IFERROR(X164/J164,"0")</f>
        <v>0</v>
      </c>
      <c r="BP164" s="67">
        <f>IFERROR(Y164/J164,"0")</f>
        <v>0</v>
      </c>
    </row>
    <row r="165" spans="1:68" ht="27" hidden="1" customHeight="1" x14ac:dyDescent="0.25">
      <c r="A165" s="54" t="s">
        <v>248</v>
      </c>
      <c r="B165" s="54" t="s">
        <v>249</v>
      </c>
      <c r="C165" s="31">
        <v>4301080154</v>
      </c>
      <c r="D165" s="208">
        <v>4607111036834</v>
      </c>
      <c r="E165" s="209"/>
      <c r="F165" s="196">
        <v>1</v>
      </c>
      <c r="G165" s="32">
        <v>5</v>
      </c>
      <c r="H165" s="196">
        <v>5</v>
      </c>
      <c r="I165" s="196">
        <v>5.2530000000000001</v>
      </c>
      <c r="J165" s="32">
        <v>144</v>
      </c>
      <c r="K165" s="32" t="s">
        <v>67</v>
      </c>
      <c r="L165" s="32" t="s">
        <v>68</v>
      </c>
      <c r="M165" s="33" t="s">
        <v>69</v>
      </c>
      <c r="N165" s="33"/>
      <c r="O165" s="32">
        <v>90</v>
      </c>
      <c r="P165" s="22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5" s="213"/>
      <c r="R165" s="213"/>
      <c r="S165" s="213"/>
      <c r="T165" s="214"/>
      <c r="U165" s="34"/>
      <c r="V165" s="34"/>
      <c r="W165" s="35" t="s">
        <v>70</v>
      </c>
      <c r="X165" s="197">
        <v>0</v>
      </c>
      <c r="Y165" s="198">
        <f>IFERROR(IF(X165="","",X165),"")</f>
        <v>0</v>
      </c>
      <c r="Z165" s="36">
        <f>IFERROR(IF(X165="","",X165*0.00866),"")</f>
        <v>0</v>
      </c>
      <c r="AA165" s="56"/>
      <c r="AB165" s="57"/>
      <c r="AC165" s="68"/>
      <c r="AG165" s="67"/>
      <c r="AJ165" s="69" t="s">
        <v>71</v>
      </c>
      <c r="AK165" s="69">
        <v>1</v>
      </c>
      <c r="BB165" s="136" t="s">
        <v>1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hidden="1" x14ac:dyDescent="0.2">
      <c r="A166" s="210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11"/>
      <c r="P166" s="205" t="s">
        <v>72</v>
      </c>
      <c r="Q166" s="206"/>
      <c r="R166" s="206"/>
      <c r="S166" s="206"/>
      <c r="T166" s="206"/>
      <c r="U166" s="206"/>
      <c r="V166" s="207"/>
      <c r="W166" s="37" t="s">
        <v>70</v>
      </c>
      <c r="X166" s="199">
        <f>IFERROR(SUM(X164:X165),"0")</f>
        <v>0</v>
      </c>
      <c r="Y166" s="199">
        <f>IFERROR(SUM(Y164:Y165),"0")</f>
        <v>0</v>
      </c>
      <c r="Z166" s="199">
        <f>IFERROR(IF(Z164="",0,Z164),"0")+IFERROR(IF(Z165="",0,Z165),"0")</f>
        <v>0</v>
      </c>
      <c r="AA166" s="200"/>
      <c r="AB166" s="200"/>
      <c r="AC166" s="200"/>
    </row>
    <row r="167" spans="1:68" hidden="1" x14ac:dyDescent="0.2">
      <c r="A167" s="204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11"/>
      <c r="P167" s="205" t="s">
        <v>72</v>
      </c>
      <c r="Q167" s="206"/>
      <c r="R167" s="206"/>
      <c r="S167" s="206"/>
      <c r="T167" s="206"/>
      <c r="U167" s="206"/>
      <c r="V167" s="207"/>
      <c r="W167" s="37" t="s">
        <v>73</v>
      </c>
      <c r="X167" s="199">
        <f>IFERROR(SUMPRODUCT(X164:X165*H164:H165),"0")</f>
        <v>0</v>
      </c>
      <c r="Y167" s="199">
        <f>IFERROR(SUMPRODUCT(Y164:Y165*H164:H165),"0")</f>
        <v>0</v>
      </c>
      <c r="Z167" s="37"/>
      <c r="AA167" s="200"/>
      <c r="AB167" s="200"/>
      <c r="AC167" s="200"/>
    </row>
    <row r="168" spans="1:68" ht="27.75" hidden="1" customHeight="1" x14ac:dyDescent="0.2">
      <c r="A168" s="266" t="s">
        <v>250</v>
      </c>
      <c r="B168" s="267"/>
      <c r="C168" s="267"/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267"/>
      <c r="Z168" s="267"/>
      <c r="AA168" s="48"/>
      <c r="AB168" s="48"/>
      <c r="AC168" s="48"/>
    </row>
    <row r="169" spans="1:68" ht="16.5" hidden="1" customHeight="1" x14ac:dyDescent="0.25">
      <c r="A169" s="203" t="s">
        <v>251</v>
      </c>
      <c r="B169" s="204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  <c r="X169" s="204"/>
      <c r="Y169" s="204"/>
      <c r="Z169" s="204"/>
      <c r="AA169" s="192"/>
      <c r="AB169" s="192"/>
      <c r="AC169" s="192"/>
    </row>
    <row r="170" spans="1:68" ht="14.25" hidden="1" customHeight="1" x14ac:dyDescent="0.25">
      <c r="A170" s="259" t="s">
        <v>76</v>
      </c>
      <c r="B170" s="204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193"/>
      <c r="AB170" s="193"/>
      <c r="AC170" s="193"/>
    </row>
    <row r="171" spans="1:68" ht="27" customHeight="1" x14ac:dyDescent="0.25">
      <c r="A171" s="54" t="s">
        <v>252</v>
      </c>
      <c r="B171" s="54" t="s">
        <v>253</v>
      </c>
      <c r="C171" s="31">
        <v>4301132097</v>
      </c>
      <c r="D171" s="208">
        <v>4607111035721</v>
      </c>
      <c r="E171" s="209"/>
      <c r="F171" s="196">
        <v>0.25</v>
      </c>
      <c r="G171" s="32">
        <v>12</v>
      </c>
      <c r="H171" s="196">
        <v>3</v>
      </c>
      <c r="I171" s="196">
        <v>3.3879999999999999</v>
      </c>
      <c r="J171" s="32">
        <v>70</v>
      </c>
      <c r="K171" s="32" t="s">
        <v>79</v>
      </c>
      <c r="L171" s="32" t="s">
        <v>68</v>
      </c>
      <c r="M171" s="33" t="s">
        <v>69</v>
      </c>
      <c r="N171" s="33"/>
      <c r="O171" s="32">
        <v>365</v>
      </c>
      <c r="P171" s="262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71" s="213"/>
      <c r="R171" s="213"/>
      <c r="S171" s="213"/>
      <c r="T171" s="214"/>
      <c r="U171" s="34"/>
      <c r="V171" s="34"/>
      <c r="W171" s="35" t="s">
        <v>70</v>
      </c>
      <c r="X171" s="197">
        <v>98</v>
      </c>
      <c r="Y171" s="198">
        <f>IFERROR(IF(X171="","",X171),"")</f>
        <v>98</v>
      </c>
      <c r="Z171" s="36">
        <f>IFERROR(IF(X171="","",X171*0.01788),"")</f>
        <v>1.75224</v>
      </c>
      <c r="AA171" s="56"/>
      <c r="AB171" s="57"/>
      <c r="AC171" s="68"/>
      <c r="AG171" s="67"/>
      <c r="AJ171" s="69" t="s">
        <v>71</v>
      </c>
      <c r="AK171" s="69">
        <v>1</v>
      </c>
      <c r="BB171" s="137" t="s">
        <v>80</v>
      </c>
      <c r="BM171" s="67">
        <f>IFERROR(X171*I171,"0")</f>
        <v>332.024</v>
      </c>
      <c r="BN171" s="67">
        <f>IFERROR(Y171*I171,"0")</f>
        <v>332.024</v>
      </c>
      <c r="BO171" s="67">
        <f>IFERROR(X171/J171,"0")</f>
        <v>1.4</v>
      </c>
      <c r="BP171" s="67">
        <f>IFERROR(Y171/J171,"0")</f>
        <v>1.4</v>
      </c>
    </row>
    <row r="172" spans="1:68" ht="27" hidden="1" customHeight="1" x14ac:dyDescent="0.25">
      <c r="A172" s="54" t="s">
        <v>254</v>
      </c>
      <c r="B172" s="54" t="s">
        <v>255</v>
      </c>
      <c r="C172" s="31">
        <v>4301132100</v>
      </c>
      <c r="D172" s="208">
        <v>4607111035691</v>
      </c>
      <c r="E172" s="209"/>
      <c r="F172" s="196">
        <v>0.25</v>
      </c>
      <c r="G172" s="32">
        <v>12</v>
      </c>
      <c r="H172" s="196">
        <v>3</v>
      </c>
      <c r="I172" s="196">
        <v>3.3879999999999999</v>
      </c>
      <c r="J172" s="32">
        <v>70</v>
      </c>
      <c r="K172" s="32" t="s">
        <v>79</v>
      </c>
      <c r="L172" s="32" t="s">
        <v>68</v>
      </c>
      <c r="M172" s="33" t="s">
        <v>69</v>
      </c>
      <c r="N172" s="33"/>
      <c r="O172" s="32">
        <v>365</v>
      </c>
      <c r="P172" s="217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2" s="213"/>
      <c r="R172" s="213"/>
      <c r="S172" s="213"/>
      <c r="T172" s="214"/>
      <c r="U172" s="34"/>
      <c r="V172" s="34"/>
      <c r="W172" s="35" t="s">
        <v>70</v>
      </c>
      <c r="X172" s="197">
        <v>0</v>
      </c>
      <c r="Y172" s="198">
        <f>IFERROR(IF(X172="","",X172),"")</f>
        <v>0</v>
      </c>
      <c r="Z172" s="36">
        <f>IFERROR(IF(X172="","",X172*0.01788),"")</f>
        <v>0</v>
      </c>
      <c r="AA172" s="56"/>
      <c r="AB172" s="57"/>
      <c r="AC172" s="68"/>
      <c r="AG172" s="67"/>
      <c r="AJ172" s="69" t="s">
        <v>71</v>
      </c>
      <c r="AK172" s="69">
        <v>1</v>
      </c>
      <c r="BB172" s="138" t="s">
        <v>80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t="27" customHeight="1" x14ac:dyDescent="0.25">
      <c r="A173" s="54" t="s">
        <v>256</v>
      </c>
      <c r="B173" s="54" t="s">
        <v>257</v>
      </c>
      <c r="C173" s="31">
        <v>4301132079</v>
      </c>
      <c r="D173" s="208">
        <v>4607111038487</v>
      </c>
      <c r="E173" s="209"/>
      <c r="F173" s="196">
        <v>0.25</v>
      </c>
      <c r="G173" s="32">
        <v>12</v>
      </c>
      <c r="H173" s="196">
        <v>3</v>
      </c>
      <c r="I173" s="196">
        <v>3.7360000000000002</v>
      </c>
      <c r="J173" s="32">
        <v>70</v>
      </c>
      <c r="K173" s="32" t="s">
        <v>79</v>
      </c>
      <c r="L173" s="32" t="s">
        <v>68</v>
      </c>
      <c r="M173" s="33" t="s">
        <v>69</v>
      </c>
      <c r="N173" s="33"/>
      <c r="O173" s="32">
        <v>180</v>
      </c>
      <c r="P173" s="244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3" s="213"/>
      <c r="R173" s="213"/>
      <c r="S173" s="213"/>
      <c r="T173" s="214"/>
      <c r="U173" s="34"/>
      <c r="V173" s="34"/>
      <c r="W173" s="35" t="s">
        <v>70</v>
      </c>
      <c r="X173" s="197">
        <v>28</v>
      </c>
      <c r="Y173" s="198">
        <f>IFERROR(IF(X173="","",X173),"")</f>
        <v>28</v>
      </c>
      <c r="Z173" s="36">
        <f>IFERROR(IF(X173="","",X173*0.01788),"")</f>
        <v>0.50063999999999997</v>
      </c>
      <c r="AA173" s="56"/>
      <c r="AB173" s="57"/>
      <c r="AC173" s="68"/>
      <c r="AG173" s="67"/>
      <c r="AJ173" s="69" t="s">
        <v>71</v>
      </c>
      <c r="AK173" s="69">
        <v>1</v>
      </c>
      <c r="BB173" s="139" t="s">
        <v>80</v>
      </c>
      <c r="BM173" s="67">
        <f>IFERROR(X173*I173,"0")</f>
        <v>104.608</v>
      </c>
      <c r="BN173" s="67">
        <f>IFERROR(Y173*I173,"0")</f>
        <v>104.608</v>
      </c>
      <c r="BO173" s="67">
        <f>IFERROR(X173/J173,"0")</f>
        <v>0.4</v>
      </c>
      <c r="BP173" s="67">
        <f>IFERROR(Y173/J173,"0")</f>
        <v>0.4</v>
      </c>
    </row>
    <row r="174" spans="1:68" x14ac:dyDescent="0.2">
      <c r="A174" s="210"/>
      <c r="B174" s="204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11"/>
      <c r="P174" s="205" t="s">
        <v>72</v>
      </c>
      <c r="Q174" s="206"/>
      <c r="R174" s="206"/>
      <c r="S174" s="206"/>
      <c r="T174" s="206"/>
      <c r="U174" s="206"/>
      <c r="V174" s="207"/>
      <c r="W174" s="37" t="s">
        <v>70</v>
      </c>
      <c r="X174" s="199">
        <f>IFERROR(SUM(X171:X173),"0")</f>
        <v>126</v>
      </c>
      <c r="Y174" s="199">
        <f>IFERROR(SUM(Y171:Y173),"0")</f>
        <v>126</v>
      </c>
      <c r="Z174" s="199">
        <f>IFERROR(IF(Z171="",0,Z171),"0")+IFERROR(IF(Z172="",0,Z172),"0")+IFERROR(IF(Z173="",0,Z173),"0")</f>
        <v>2.2528800000000002</v>
      </c>
      <c r="AA174" s="200"/>
      <c r="AB174" s="200"/>
      <c r="AC174" s="200"/>
    </row>
    <row r="175" spans="1:68" x14ac:dyDescent="0.2">
      <c r="A175" s="204"/>
      <c r="B175" s="204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11"/>
      <c r="P175" s="205" t="s">
        <v>72</v>
      </c>
      <c r="Q175" s="206"/>
      <c r="R175" s="206"/>
      <c r="S175" s="206"/>
      <c r="T175" s="206"/>
      <c r="U175" s="206"/>
      <c r="V175" s="207"/>
      <c r="W175" s="37" t="s">
        <v>73</v>
      </c>
      <c r="X175" s="199">
        <f>IFERROR(SUMPRODUCT(X171:X173*H171:H173),"0")</f>
        <v>378</v>
      </c>
      <c r="Y175" s="199">
        <f>IFERROR(SUMPRODUCT(Y171:Y173*H171:H173),"0")</f>
        <v>378</v>
      </c>
      <c r="Z175" s="37"/>
      <c r="AA175" s="200"/>
      <c r="AB175" s="200"/>
      <c r="AC175" s="200"/>
    </row>
    <row r="176" spans="1:68" ht="14.25" hidden="1" customHeight="1" x14ac:dyDescent="0.25">
      <c r="A176" s="259" t="s">
        <v>258</v>
      </c>
      <c r="B176" s="204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  <c r="X176" s="204"/>
      <c r="Y176" s="204"/>
      <c r="Z176" s="204"/>
      <c r="AA176" s="193"/>
      <c r="AB176" s="193"/>
      <c r="AC176" s="193"/>
    </row>
    <row r="177" spans="1:68" ht="27" hidden="1" customHeight="1" x14ac:dyDescent="0.25">
      <c r="A177" s="54" t="s">
        <v>259</v>
      </c>
      <c r="B177" s="54" t="s">
        <v>260</v>
      </c>
      <c r="C177" s="31">
        <v>4301051319</v>
      </c>
      <c r="D177" s="208">
        <v>4680115881204</v>
      </c>
      <c r="E177" s="209"/>
      <c r="F177" s="196">
        <v>0.33</v>
      </c>
      <c r="G177" s="32">
        <v>6</v>
      </c>
      <c r="H177" s="196">
        <v>1.98</v>
      </c>
      <c r="I177" s="196">
        <v>2.246</v>
      </c>
      <c r="J177" s="32">
        <v>156</v>
      </c>
      <c r="K177" s="32" t="s">
        <v>67</v>
      </c>
      <c r="L177" s="32" t="s">
        <v>68</v>
      </c>
      <c r="M177" s="33" t="s">
        <v>261</v>
      </c>
      <c r="N177" s="33"/>
      <c r="O177" s="32">
        <v>365</v>
      </c>
      <c r="P177" s="398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7" s="213"/>
      <c r="R177" s="213"/>
      <c r="S177" s="213"/>
      <c r="T177" s="214"/>
      <c r="U177" s="34"/>
      <c r="V177" s="34"/>
      <c r="W177" s="35" t="s">
        <v>70</v>
      </c>
      <c r="X177" s="197">
        <v>0</v>
      </c>
      <c r="Y177" s="198">
        <f>IFERROR(IF(X177="","",X177),"")</f>
        <v>0</v>
      </c>
      <c r="Z177" s="36">
        <f>IFERROR(IF(X177="","",X177*0.00753),"")</f>
        <v>0</v>
      </c>
      <c r="AA177" s="56"/>
      <c r="AB177" s="57"/>
      <c r="AC177" s="68"/>
      <c r="AG177" s="67"/>
      <c r="AJ177" s="69" t="s">
        <v>71</v>
      </c>
      <c r="AK177" s="69">
        <v>1</v>
      </c>
      <c r="BB177" s="140" t="s">
        <v>262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idden="1" x14ac:dyDescent="0.2">
      <c r="A178" s="210"/>
      <c r="B178" s="204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11"/>
      <c r="P178" s="205" t="s">
        <v>72</v>
      </c>
      <c r="Q178" s="206"/>
      <c r="R178" s="206"/>
      <c r="S178" s="206"/>
      <c r="T178" s="206"/>
      <c r="U178" s="206"/>
      <c r="V178" s="207"/>
      <c r="W178" s="37" t="s">
        <v>70</v>
      </c>
      <c r="X178" s="199">
        <f>IFERROR(SUM(X177:X177),"0")</f>
        <v>0</v>
      </c>
      <c r="Y178" s="199">
        <f>IFERROR(SUM(Y177:Y177),"0")</f>
        <v>0</v>
      </c>
      <c r="Z178" s="199">
        <f>IFERROR(IF(Z177="",0,Z177),"0")</f>
        <v>0</v>
      </c>
      <c r="AA178" s="200"/>
      <c r="AB178" s="200"/>
      <c r="AC178" s="200"/>
    </row>
    <row r="179" spans="1:68" hidden="1" x14ac:dyDescent="0.2">
      <c r="A179" s="204"/>
      <c r="B179" s="204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11"/>
      <c r="P179" s="205" t="s">
        <v>72</v>
      </c>
      <c r="Q179" s="206"/>
      <c r="R179" s="206"/>
      <c r="S179" s="206"/>
      <c r="T179" s="206"/>
      <c r="U179" s="206"/>
      <c r="V179" s="207"/>
      <c r="W179" s="37" t="s">
        <v>73</v>
      </c>
      <c r="X179" s="199">
        <f>IFERROR(SUMPRODUCT(X177:X177*H177:H177),"0")</f>
        <v>0</v>
      </c>
      <c r="Y179" s="199">
        <f>IFERROR(SUMPRODUCT(Y177:Y177*H177:H177),"0")</f>
        <v>0</v>
      </c>
      <c r="Z179" s="37"/>
      <c r="AA179" s="200"/>
      <c r="AB179" s="200"/>
      <c r="AC179" s="200"/>
    </row>
    <row r="180" spans="1:68" ht="27.75" hidden="1" customHeight="1" x14ac:dyDescent="0.2">
      <c r="A180" s="266" t="s">
        <v>263</v>
      </c>
      <c r="B180" s="267"/>
      <c r="C180" s="267"/>
      <c r="D180" s="267"/>
      <c r="E180" s="267"/>
      <c r="F180" s="267"/>
      <c r="G180" s="267"/>
      <c r="H180" s="267"/>
      <c r="I180" s="267"/>
      <c r="J180" s="267"/>
      <c r="K180" s="267"/>
      <c r="L180" s="267"/>
      <c r="M180" s="267"/>
      <c r="N180" s="267"/>
      <c r="O180" s="267"/>
      <c r="P180" s="267"/>
      <c r="Q180" s="267"/>
      <c r="R180" s="267"/>
      <c r="S180" s="267"/>
      <c r="T180" s="267"/>
      <c r="U180" s="267"/>
      <c r="V180" s="267"/>
      <c r="W180" s="267"/>
      <c r="X180" s="267"/>
      <c r="Y180" s="267"/>
      <c r="Z180" s="267"/>
      <c r="AA180" s="48"/>
      <c r="AB180" s="48"/>
      <c r="AC180" s="48"/>
    </row>
    <row r="181" spans="1:68" ht="16.5" hidden="1" customHeight="1" x14ac:dyDescent="0.25">
      <c r="A181" s="203" t="s">
        <v>264</v>
      </c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192"/>
      <c r="AB181" s="192"/>
      <c r="AC181" s="192"/>
    </row>
    <row r="182" spans="1:68" ht="14.25" hidden="1" customHeight="1" x14ac:dyDescent="0.25">
      <c r="A182" s="259" t="s">
        <v>64</v>
      </c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193"/>
      <c r="AB182" s="193"/>
      <c r="AC182" s="193"/>
    </row>
    <row r="183" spans="1:68" ht="16.5" customHeight="1" x14ac:dyDescent="0.25">
      <c r="A183" s="54" t="s">
        <v>265</v>
      </c>
      <c r="B183" s="54" t="s">
        <v>266</v>
      </c>
      <c r="C183" s="31">
        <v>4301070948</v>
      </c>
      <c r="D183" s="208">
        <v>4607111037022</v>
      </c>
      <c r="E183" s="209"/>
      <c r="F183" s="196">
        <v>0.7</v>
      </c>
      <c r="G183" s="32">
        <v>8</v>
      </c>
      <c r="H183" s="196">
        <v>5.6</v>
      </c>
      <c r="I183" s="196">
        <v>5.87</v>
      </c>
      <c r="J183" s="32">
        <v>84</v>
      </c>
      <c r="K183" s="32" t="s">
        <v>67</v>
      </c>
      <c r="L183" s="32" t="s">
        <v>68</v>
      </c>
      <c r="M183" s="33" t="s">
        <v>69</v>
      </c>
      <c r="N183" s="33"/>
      <c r="O183" s="32">
        <v>180</v>
      </c>
      <c r="P183" s="230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3" s="213"/>
      <c r="R183" s="213"/>
      <c r="S183" s="213"/>
      <c r="T183" s="214"/>
      <c r="U183" s="34"/>
      <c r="V183" s="34"/>
      <c r="W183" s="35" t="s">
        <v>70</v>
      </c>
      <c r="X183" s="197">
        <v>108</v>
      </c>
      <c r="Y183" s="198">
        <f>IFERROR(IF(X183="","",X183),"")</f>
        <v>108</v>
      </c>
      <c r="Z183" s="36">
        <f>IFERROR(IF(X183="","",X183*0.0155),"")</f>
        <v>1.6739999999999999</v>
      </c>
      <c r="AA183" s="56"/>
      <c r="AB183" s="57"/>
      <c r="AC183" s="68"/>
      <c r="AG183" s="67"/>
      <c r="AJ183" s="69" t="s">
        <v>71</v>
      </c>
      <c r="AK183" s="69">
        <v>1</v>
      </c>
      <c r="BB183" s="141" t="s">
        <v>1</v>
      </c>
      <c r="BM183" s="67">
        <f>IFERROR(X183*I183,"0")</f>
        <v>633.96</v>
      </c>
      <c r="BN183" s="67">
        <f>IFERROR(Y183*I183,"0")</f>
        <v>633.96</v>
      </c>
      <c r="BO183" s="67">
        <f>IFERROR(X183/J183,"0")</f>
        <v>1.2857142857142858</v>
      </c>
      <c r="BP183" s="67">
        <f>IFERROR(Y183/J183,"0")</f>
        <v>1.2857142857142858</v>
      </c>
    </row>
    <row r="184" spans="1:68" ht="27" hidden="1" customHeight="1" x14ac:dyDescent="0.25">
      <c r="A184" s="54" t="s">
        <v>267</v>
      </c>
      <c r="B184" s="54" t="s">
        <v>268</v>
      </c>
      <c r="C184" s="31">
        <v>4301070990</v>
      </c>
      <c r="D184" s="208">
        <v>4607111038494</v>
      </c>
      <c r="E184" s="209"/>
      <c r="F184" s="196">
        <v>0.7</v>
      </c>
      <c r="G184" s="32">
        <v>8</v>
      </c>
      <c r="H184" s="196">
        <v>5.6</v>
      </c>
      <c r="I184" s="196">
        <v>5.87</v>
      </c>
      <c r="J184" s="32">
        <v>84</v>
      </c>
      <c r="K184" s="32" t="s">
        <v>67</v>
      </c>
      <c r="L184" s="32" t="s">
        <v>68</v>
      </c>
      <c r="M184" s="33" t="s">
        <v>69</v>
      </c>
      <c r="N184" s="33"/>
      <c r="O184" s="32">
        <v>180</v>
      </c>
      <c r="P184" s="261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4" s="213"/>
      <c r="R184" s="213"/>
      <c r="S184" s="213"/>
      <c r="T184" s="214"/>
      <c r="U184" s="34"/>
      <c r="V184" s="34"/>
      <c r="W184" s="35" t="s">
        <v>70</v>
      </c>
      <c r="X184" s="197">
        <v>0</v>
      </c>
      <c r="Y184" s="198">
        <f>IFERROR(IF(X184="","",X184),"")</f>
        <v>0</v>
      </c>
      <c r="Z184" s="36">
        <f>IFERROR(IF(X184="","",X184*0.0155),"")</f>
        <v>0</v>
      </c>
      <c r="AA184" s="56"/>
      <c r="AB184" s="57"/>
      <c r="AC184" s="68"/>
      <c r="AG184" s="67"/>
      <c r="AJ184" s="69" t="s">
        <v>71</v>
      </c>
      <c r="AK184" s="69">
        <v>1</v>
      </c>
      <c r="BB184" s="142" t="s">
        <v>1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ht="27" hidden="1" customHeight="1" x14ac:dyDescent="0.25">
      <c r="A185" s="54" t="s">
        <v>269</v>
      </c>
      <c r="B185" s="54" t="s">
        <v>270</v>
      </c>
      <c r="C185" s="31">
        <v>4301070966</v>
      </c>
      <c r="D185" s="208">
        <v>4607111038135</v>
      </c>
      <c r="E185" s="209"/>
      <c r="F185" s="196">
        <v>0.7</v>
      </c>
      <c r="G185" s="32">
        <v>8</v>
      </c>
      <c r="H185" s="196">
        <v>5.6</v>
      </c>
      <c r="I185" s="196">
        <v>5.87</v>
      </c>
      <c r="J185" s="32">
        <v>84</v>
      </c>
      <c r="K185" s="32" t="s">
        <v>67</v>
      </c>
      <c r="L185" s="32" t="s">
        <v>68</v>
      </c>
      <c r="M185" s="33" t="s">
        <v>69</v>
      </c>
      <c r="N185" s="33"/>
      <c r="O185" s="32">
        <v>180</v>
      </c>
      <c r="P185" s="31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5" s="213"/>
      <c r="R185" s="213"/>
      <c r="S185" s="213"/>
      <c r="T185" s="214"/>
      <c r="U185" s="34"/>
      <c r="V185" s="34"/>
      <c r="W185" s="35" t="s">
        <v>70</v>
      </c>
      <c r="X185" s="197">
        <v>0</v>
      </c>
      <c r="Y185" s="198">
        <f>IFERROR(IF(X185="","",X185),"")</f>
        <v>0</v>
      </c>
      <c r="Z185" s="36">
        <f>IFERROR(IF(X185="","",X185*0.0155),"")</f>
        <v>0</v>
      </c>
      <c r="AA185" s="56"/>
      <c r="AB185" s="57"/>
      <c r="AC185" s="68"/>
      <c r="AG185" s="67"/>
      <c r="AJ185" s="69" t="s">
        <v>71</v>
      </c>
      <c r="AK185" s="69">
        <v>1</v>
      </c>
      <c r="BB185" s="143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x14ac:dyDescent="0.2">
      <c r="A186" s="210"/>
      <c r="B186" s="204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11"/>
      <c r="P186" s="205" t="s">
        <v>72</v>
      </c>
      <c r="Q186" s="206"/>
      <c r="R186" s="206"/>
      <c r="S186" s="206"/>
      <c r="T186" s="206"/>
      <c r="U186" s="206"/>
      <c r="V186" s="207"/>
      <c r="W186" s="37" t="s">
        <v>70</v>
      </c>
      <c r="X186" s="199">
        <f>IFERROR(SUM(X183:X185),"0")</f>
        <v>108</v>
      </c>
      <c r="Y186" s="199">
        <f>IFERROR(SUM(Y183:Y185),"0")</f>
        <v>108</v>
      </c>
      <c r="Z186" s="199">
        <f>IFERROR(IF(Z183="",0,Z183),"0")+IFERROR(IF(Z184="",0,Z184),"0")+IFERROR(IF(Z185="",0,Z185),"0")</f>
        <v>1.6739999999999999</v>
      </c>
      <c r="AA186" s="200"/>
      <c r="AB186" s="200"/>
      <c r="AC186" s="200"/>
    </row>
    <row r="187" spans="1:68" x14ac:dyDescent="0.2">
      <c r="A187" s="204"/>
      <c r="B187" s="204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11"/>
      <c r="P187" s="205" t="s">
        <v>72</v>
      </c>
      <c r="Q187" s="206"/>
      <c r="R187" s="206"/>
      <c r="S187" s="206"/>
      <c r="T187" s="206"/>
      <c r="U187" s="206"/>
      <c r="V187" s="207"/>
      <c r="W187" s="37" t="s">
        <v>73</v>
      </c>
      <c r="X187" s="199">
        <f>IFERROR(SUMPRODUCT(X183:X185*H183:H185),"0")</f>
        <v>604.79999999999995</v>
      </c>
      <c r="Y187" s="199">
        <f>IFERROR(SUMPRODUCT(Y183:Y185*H183:H185),"0")</f>
        <v>604.79999999999995</v>
      </c>
      <c r="Z187" s="37"/>
      <c r="AA187" s="200"/>
      <c r="AB187" s="200"/>
      <c r="AC187" s="200"/>
    </row>
    <row r="188" spans="1:68" ht="16.5" hidden="1" customHeight="1" x14ac:dyDescent="0.25">
      <c r="A188" s="203" t="s">
        <v>271</v>
      </c>
      <c r="B188" s="204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  <c r="X188" s="204"/>
      <c r="Y188" s="204"/>
      <c r="Z188" s="204"/>
      <c r="AA188" s="192"/>
      <c r="AB188" s="192"/>
      <c r="AC188" s="192"/>
    </row>
    <row r="189" spans="1:68" ht="14.25" hidden="1" customHeight="1" x14ac:dyDescent="0.25">
      <c r="A189" s="259" t="s">
        <v>64</v>
      </c>
      <c r="B189" s="204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  <c r="X189" s="204"/>
      <c r="Y189" s="204"/>
      <c r="Z189" s="204"/>
      <c r="AA189" s="193"/>
      <c r="AB189" s="193"/>
      <c r="AC189" s="193"/>
    </row>
    <row r="190" spans="1:68" ht="27" hidden="1" customHeight="1" x14ac:dyDescent="0.25">
      <c r="A190" s="54" t="s">
        <v>272</v>
      </c>
      <c r="B190" s="54" t="s">
        <v>273</v>
      </c>
      <c r="C190" s="31">
        <v>4301070996</v>
      </c>
      <c r="D190" s="208">
        <v>4607111038654</v>
      </c>
      <c r="E190" s="209"/>
      <c r="F190" s="196">
        <v>0.4</v>
      </c>
      <c r="G190" s="32">
        <v>16</v>
      </c>
      <c r="H190" s="196">
        <v>6.4</v>
      </c>
      <c r="I190" s="196">
        <v>6.63</v>
      </c>
      <c r="J190" s="32">
        <v>84</v>
      </c>
      <c r="K190" s="32" t="s">
        <v>67</v>
      </c>
      <c r="L190" s="32" t="s">
        <v>68</v>
      </c>
      <c r="M190" s="33" t="s">
        <v>69</v>
      </c>
      <c r="N190" s="33"/>
      <c r="O190" s="32">
        <v>180</v>
      </c>
      <c r="P190" s="359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0" s="213"/>
      <c r="R190" s="213"/>
      <c r="S190" s="213"/>
      <c r="T190" s="214"/>
      <c r="U190" s="34"/>
      <c r="V190" s="34"/>
      <c r="W190" s="35" t="s">
        <v>70</v>
      </c>
      <c r="X190" s="197">
        <v>0</v>
      </c>
      <c r="Y190" s="198">
        <f t="shared" ref="Y190:Y195" si="18">IFERROR(IF(X190="","",X190),"")</f>
        <v>0</v>
      </c>
      <c r="Z190" s="36">
        <f t="shared" ref="Z190:Z195" si="19">IFERROR(IF(X190="","",X190*0.0155),"")</f>
        <v>0</v>
      </c>
      <c r="AA190" s="56"/>
      <c r="AB190" s="57"/>
      <c r="AC190" s="68"/>
      <c r="AG190" s="67"/>
      <c r="AJ190" s="69" t="s">
        <v>71</v>
      </c>
      <c r="AK190" s="69">
        <v>1</v>
      </c>
      <c r="BB190" s="144" t="s">
        <v>1</v>
      </c>
      <c r="BM190" s="67">
        <f t="shared" ref="BM190:BM195" si="20">IFERROR(X190*I190,"0")</f>
        <v>0</v>
      </c>
      <c r="BN190" s="67">
        <f t="shared" ref="BN190:BN195" si="21">IFERROR(Y190*I190,"0")</f>
        <v>0</v>
      </c>
      <c r="BO190" s="67">
        <f t="shared" ref="BO190:BO195" si="22">IFERROR(X190/J190,"0")</f>
        <v>0</v>
      </c>
      <c r="BP190" s="67">
        <f t="shared" ref="BP190:BP195" si="23">IFERROR(Y190/J190,"0")</f>
        <v>0</v>
      </c>
    </row>
    <row r="191" spans="1:68" ht="27" customHeight="1" x14ac:dyDescent="0.25">
      <c r="A191" s="54" t="s">
        <v>274</v>
      </c>
      <c r="B191" s="54" t="s">
        <v>275</v>
      </c>
      <c r="C191" s="31">
        <v>4301070997</v>
      </c>
      <c r="D191" s="208">
        <v>4607111038586</v>
      </c>
      <c r="E191" s="209"/>
      <c r="F191" s="196">
        <v>0.7</v>
      </c>
      <c r="G191" s="32">
        <v>8</v>
      </c>
      <c r="H191" s="196">
        <v>5.6</v>
      </c>
      <c r="I191" s="196">
        <v>5.83</v>
      </c>
      <c r="J191" s="32">
        <v>84</v>
      </c>
      <c r="K191" s="32" t="s">
        <v>67</v>
      </c>
      <c r="L191" s="32" t="s">
        <v>68</v>
      </c>
      <c r="M191" s="33" t="s">
        <v>69</v>
      </c>
      <c r="N191" s="33"/>
      <c r="O191" s="32">
        <v>180</v>
      </c>
      <c r="P191" s="372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1" s="213"/>
      <c r="R191" s="213"/>
      <c r="S191" s="213"/>
      <c r="T191" s="214"/>
      <c r="U191" s="34"/>
      <c r="V191" s="34"/>
      <c r="W191" s="35" t="s">
        <v>70</v>
      </c>
      <c r="X191" s="197">
        <v>12</v>
      </c>
      <c r="Y191" s="198">
        <f t="shared" si="18"/>
        <v>12</v>
      </c>
      <c r="Z191" s="36">
        <f t="shared" si="19"/>
        <v>0.186</v>
      </c>
      <c r="AA191" s="56"/>
      <c r="AB191" s="57"/>
      <c r="AC191" s="68"/>
      <c r="AG191" s="67"/>
      <c r="AJ191" s="69" t="s">
        <v>71</v>
      </c>
      <c r="AK191" s="69">
        <v>1</v>
      </c>
      <c r="BB191" s="145" t="s">
        <v>1</v>
      </c>
      <c r="BM191" s="67">
        <f t="shared" si="20"/>
        <v>69.960000000000008</v>
      </c>
      <c r="BN191" s="67">
        <f t="shared" si="21"/>
        <v>69.960000000000008</v>
      </c>
      <c r="BO191" s="67">
        <f t="shared" si="22"/>
        <v>0.14285714285714285</v>
      </c>
      <c r="BP191" s="67">
        <f t="shared" si="23"/>
        <v>0.14285714285714285</v>
      </c>
    </row>
    <row r="192" spans="1:68" ht="27" hidden="1" customHeight="1" x14ac:dyDescent="0.25">
      <c r="A192" s="54" t="s">
        <v>276</v>
      </c>
      <c r="B192" s="54" t="s">
        <v>277</v>
      </c>
      <c r="C192" s="31">
        <v>4301070962</v>
      </c>
      <c r="D192" s="208">
        <v>4607111038609</v>
      </c>
      <c r="E192" s="209"/>
      <c r="F192" s="196">
        <v>0.4</v>
      </c>
      <c r="G192" s="32">
        <v>16</v>
      </c>
      <c r="H192" s="196">
        <v>6.4</v>
      </c>
      <c r="I192" s="196">
        <v>6.71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27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2" s="213"/>
      <c r="R192" s="213"/>
      <c r="S192" s="213"/>
      <c r="T192" s="214"/>
      <c r="U192" s="34"/>
      <c r="V192" s="34"/>
      <c r="W192" s="35" t="s">
        <v>70</v>
      </c>
      <c r="X192" s="197">
        <v>0</v>
      </c>
      <c r="Y192" s="198">
        <f t="shared" si="18"/>
        <v>0</v>
      </c>
      <c r="Z192" s="36">
        <f t="shared" si="19"/>
        <v>0</v>
      </c>
      <c r="AA192" s="56"/>
      <c r="AB192" s="57"/>
      <c r="AC192" s="68"/>
      <c r="AG192" s="67"/>
      <c r="AJ192" s="69" t="s">
        <v>71</v>
      </c>
      <c r="AK192" s="69">
        <v>1</v>
      </c>
      <c r="BB192" s="146" t="s">
        <v>1</v>
      </c>
      <c r="BM192" s="67">
        <f t="shared" si="20"/>
        <v>0</v>
      </c>
      <c r="BN192" s="67">
        <f t="shared" si="21"/>
        <v>0</v>
      </c>
      <c r="BO192" s="67">
        <f t="shared" si="22"/>
        <v>0</v>
      </c>
      <c r="BP192" s="67">
        <f t="shared" si="23"/>
        <v>0</v>
      </c>
    </row>
    <row r="193" spans="1:68" ht="27" customHeight="1" x14ac:dyDescent="0.25">
      <c r="A193" s="54" t="s">
        <v>278</v>
      </c>
      <c r="B193" s="54" t="s">
        <v>279</v>
      </c>
      <c r="C193" s="31">
        <v>4301070963</v>
      </c>
      <c r="D193" s="208">
        <v>4607111038630</v>
      </c>
      <c r="E193" s="209"/>
      <c r="F193" s="196">
        <v>0.7</v>
      </c>
      <c r="G193" s="32">
        <v>8</v>
      </c>
      <c r="H193" s="196">
        <v>5.6</v>
      </c>
      <c r="I193" s="196">
        <v>5.87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353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3" s="213"/>
      <c r="R193" s="213"/>
      <c r="S193" s="213"/>
      <c r="T193" s="214"/>
      <c r="U193" s="34"/>
      <c r="V193" s="34"/>
      <c r="W193" s="35" t="s">
        <v>70</v>
      </c>
      <c r="X193" s="197">
        <v>24</v>
      </c>
      <c r="Y193" s="198">
        <f t="shared" si="18"/>
        <v>24</v>
      </c>
      <c r="Z193" s="36">
        <f t="shared" si="19"/>
        <v>0.372</v>
      </c>
      <c r="AA193" s="56"/>
      <c r="AB193" s="57"/>
      <c r="AC193" s="68"/>
      <c r="AG193" s="67"/>
      <c r="AJ193" s="69" t="s">
        <v>71</v>
      </c>
      <c r="AK193" s="69">
        <v>1</v>
      </c>
      <c r="BB193" s="147" t="s">
        <v>1</v>
      </c>
      <c r="BM193" s="67">
        <f t="shared" si="20"/>
        <v>140.88</v>
      </c>
      <c r="BN193" s="67">
        <f t="shared" si="21"/>
        <v>140.88</v>
      </c>
      <c r="BO193" s="67">
        <f t="shared" si="22"/>
        <v>0.2857142857142857</v>
      </c>
      <c r="BP193" s="67">
        <f t="shared" si="23"/>
        <v>0.2857142857142857</v>
      </c>
    </row>
    <row r="194" spans="1:68" ht="27" hidden="1" customHeight="1" x14ac:dyDescent="0.25">
      <c r="A194" s="54" t="s">
        <v>280</v>
      </c>
      <c r="B194" s="54" t="s">
        <v>281</v>
      </c>
      <c r="C194" s="31">
        <v>4301070959</v>
      </c>
      <c r="D194" s="208">
        <v>4607111038616</v>
      </c>
      <c r="E194" s="209"/>
      <c r="F194" s="196">
        <v>0.4</v>
      </c>
      <c r="G194" s="32">
        <v>16</v>
      </c>
      <c r="H194" s="196">
        <v>6.4</v>
      </c>
      <c r="I194" s="196">
        <v>6.71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29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4" s="213"/>
      <c r="R194" s="213"/>
      <c r="S194" s="213"/>
      <c r="T194" s="214"/>
      <c r="U194" s="34"/>
      <c r="V194" s="34"/>
      <c r="W194" s="35" t="s">
        <v>70</v>
      </c>
      <c r="X194" s="197">
        <v>0</v>
      </c>
      <c r="Y194" s="198">
        <f t="shared" si="18"/>
        <v>0</v>
      </c>
      <c r="Z194" s="36">
        <f t="shared" si="19"/>
        <v>0</v>
      </c>
      <c r="AA194" s="56"/>
      <c r="AB194" s="57"/>
      <c r="AC194" s="68"/>
      <c r="AG194" s="67"/>
      <c r="AJ194" s="69" t="s">
        <v>71</v>
      </c>
      <c r="AK194" s="69">
        <v>1</v>
      </c>
      <c r="BB194" s="148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hidden="1" customHeight="1" x14ac:dyDescent="0.25">
      <c r="A195" s="54" t="s">
        <v>282</v>
      </c>
      <c r="B195" s="54" t="s">
        <v>283</v>
      </c>
      <c r="C195" s="31">
        <v>4301070960</v>
      </c>
      <c r="D195" s="208">
        <v>4607111038623</v>
      </c>
      <c r="E195" s="209"/>
      <c r="F195" s="196">
        <v>0.7</v>
      </c>
      <c r="G195" s="32">
        <v>8</v>
      </c>
      <c r="H195" s="196">
        <v>5.6</v>
      </c>
      <c r="I195" s="196">
        <v>5.87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08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5" s="213"/>
      <c r="R195" s="213"/>
      <c r="S195" s="213"/>
      <c r="T195" s="214"/>
      <c r="U195" s="34"/>
      <c r="V195" s="34"/>
      <c r="W195" s="35" t="s">
        <v>70</v>
      </c>
      <c r="X195" s="197">
        <v>0</v>
      </c>
      <c r="Y195" s="198">
        <f t="shared" si="18"/>
        <v>0</v>
      </c>
      <c r="Z195" s="36">
        <f t="shared" si="19"/>
        <v>0</v>
      </c>
      <c r="AA195" s="56"/>
      <c r="AB195" s="57"/>
      <c r="AC195" s="68"/>
      <c r="AG195" s="67"/>
      <c r="AJ195" s="69" t="s">
        <v>71</v>
      </c>
      <c r="AK195" s="69">
        <v>1</v>
      </c>
      <c r="BB195" s="149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x14ac:dyDescent="0.2">
      <c r="A196" s="210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11"/>
      <c r="P196" s="205" t="s">
        <v>72</v>
      </c>
      <c r="Q196" s="206"/>
      <c r="R196" s="206"/>
      <c r="S196" s="206"/>
      <c r="T196" s="206"/>
      <c r="U196" s="206"/>
      <c r="V196" s="207"/>
      <c r="W196" s="37" t="s">
        <v>70</v>
      </c>
      <c r="X196" s="199">
        <f>IFERROR(SUM(X190:X195),"0")</f>
        <v>36</v>
      </c>
      <c r="Y196" s="199">
        <f>IFERROR(SUM(Y190:Y195),"0")</f>
        <v>36</v>
      </c>
      <c r="Z196" s="199">
        <f>IFERROR(IF(Z190="",0,Z190),"0")+IFERROR(IF(Z191="",0,Z191),"0")+IFERROR(IF(Z192="",0,Z192),"0")+IFERROR(IF(Z193="",0,Z193),"0")+IFERROR(IF(Z194="",0,Z194),"0")+IFERROR(IF(Z195="",0,Z195),"0")</f>
        <v>0.55800000000000005</v>
      </c>
      <c r="AA196" s="200"/>
      <c r="AB196" s="200"/>
      <c r="AC196" s="200"/>
    </row>
    <row r="197" spans="1:68" x14ac:dyDescent="0.2">
      <c r="A197" s="204"/>
      <c r="B197" s="204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11"/>
      <c r="P197" s="205" t="s">
        <v>72</v>
      </c>
      <c r="Q197" s="206"/>
      <c r="R197" s="206"/>
      <c r="S197" s="206"/>
      <c r="T197" s="206"/>
      <c r="U197" s="206"/>
      <c r="V197" s="207"/>
      <c r="W197" s="37" t="s">
        <v>73</v>
      </c>
      <c r="X197" s="199">
        <f>IFERROR(SUMPRODUCT(X190:X195*H190:H195),"0")</f>
        <v>201.59999999999997</v>
      </c>
      <c r="Y197" s="199">
        <f>IFERROR(SUMPRODUCT(Y190:Y195*H190:H195),"0")</f>
        <v>201.59999999999997</v>
      </c>
      <c r="Z197" s="37"/>
      <c r="AA197" s="200"/>
      <c r="AB197" s="200"/>
      <c r="AC197" s="200"/>
    </row>
    <row r="198" spans="1:68" ht="16.5" hidden="1" customHeight="1" x14ac:dyDescent="0.25">
      <c r="A198" s="203" t="s">
        <v>284</v>
      </c>
      <c r="B198" s="204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  <c r="AA198" s="192"/>
      <c r="AB198" s="192"/>
      <c r="AC198" s="192"/>
    </row>
    <row r="199" spans="1:68" ht="14.25" hidden="1" customHeight="1" x14ac:dyDescent="0.25">
      <c r="A199" s="259" t="s">
        <v>64</v>
      </c>
      <c r="B199" s="204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  <c r="X199" s="204"/>
      <c r="Y199" s="204"/>
      <c r="Z199" s="204"/>
      <c r="AA199" s="193"/>
      <c r="AB199" s="193"/>
      <c r="AC199" s="193"/>
    </row>
    <row r="200" spans="1:68" ht="27" hidden="1" customHeight="1" x14ac:dyDescent="0.25">
      <c r="A200" s="54" t="s">
        <v>285</v>
      </c>
      <c r="B200" s="54" t="s">
        <v>286</v>
      </c>
      <c r="C200" s="31">
        <v>4301070915</v>
      </c>
      <c r="D200" s="208">
        <v>4607111035882</v>
      </c>
      <c r="E200" s="209"/>
      <c r="F200" s="196">
        <v>0.43</v>
      </c>
      <c r="G200" s="32">
        <v>16</v>
      </c>
      <c r="H200" s="196">
        <v>6.88</v>
      </c>
      <c r="I200" s="196">
        <v>7.19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39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0" s="213"/>
      <c r="R200" s="213"/>
      <c r="S200" s="213"/>
      <c r="T200" s="214"/>
      <c r="U200" s="34"/>
      <c r="V200" s="34"/>
      <c r="W200" s="35" t="s">
        <v>70</v>
      </c>
      <c r="X200" s="197">
        <v>0</v>
      </c>
      <c r="Y200" s="198">
        <f>IFERROR(IF(X200="","",X200),"")</f>
        <v>0</v>
      </c>
      <c r="Z200" s="36">
        <f>IFERROR(IF(X200="","",X200*0.0155),"")</f>
        <v>0</v>
      </c>
      <c r="AA200" s="56"/>
      <c r="AB200" s="57"/>
      <c r="AC200" s="68"/>
      <c r="AG200" s="67"/>
      <c r="AJ200" s="69" t="s">
        <v>71</v>
      </c>
      <c r="AK200" s="69">
        <v>1</v>
      </c>
      <c r="BB200" s="150" t="s">
        <v>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hidden="1" customHeight="1" x14ac:dyDescent="0.25">
      <c r="A201" s="54" t="s">
        <v>287</v>
      </c>
      <c r="B201" s="54" t="s">
        <v>288</v>
      </c>
      <c r="C201" s="31">
        <v>4301070921</v>
      </c>
      <c r="D201" s="208">
        <v>4607111035905</v>
      </c>
      <c r="E201" s="209"/>
      <c r="F201" s="196">
        <v>0.9</v>
      </c>
      <c r="G201" s="32">
        <v>8</v>
      </c>
      <c r="H201" s="196">
        <v>7.2</v>
      </c>
      <c r="I201" s="196">
        <v>7.47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36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1" s="213"/>
      <c r="R201" s="213"/>
      <c r="S201" s="213"/>
      <c r="T201" s="214"/>
      <c r="U201" s="34"/>
      <c r="V201" s="34"/>
      <c r="W201" s="35" t="s">
        <v>70</v>
      </c>
      <c r="X201" s="197">
        <v>0</v>
      </c>
      <c r="Y201" s="198">
        <f>IFERROR(IF(X201="","",X201),"")</f>
        <v>0</v>
      </c>
      <c r="Z201" s="36">
        <f>IFERROR(IF(X201="","",X201*0.0155),"")</f>
        <v>0</v>
      </c>
      <c r="AA201" s="56"/>
      <c r="AB201" s="57"/>
      <c r="AC201" s="68"/>
      <c r="AG201" s="67"/>
      <c r="AJ201" s="69" t="s">
        <v>71</v>
      </c>
      <c r="AK201" s="69">
        <v>1</v>
      </c>
      <c r="BB201" s="151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hidden="1" customHeight="1" x14ac:dyDescent="0.25">
      <c r="A202" s="54" t="s">
        <v>289</v>
      </c>
      <c r="B202" s="54" t="s">
        <v>290</v>
      </c>
      <c r="C202" s="31">
        <v>4301070917</v>
      </c>
      <c r="D202" s="208">
        <v>4607111035912</v>
      </c>
      <c r="E202" s="209"/>
      <c r="F202" s="196">
        <v>0.43</v>
      </c>
      <c r="G202" s="32">
        <v>16</v>
      </c>
      <c r="H202" s="196">
        <v>6.88</v>
      </c>
      <c r="I202" s="196">
        <v>7.19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41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2" s="213"/>
      <c r="R202" s="213"/>
      <c r="S202" s="213"/>
      <c r="T202" s="214"/>
      <c r="U202" s="34"/>
      <c r="V202" s="34"/>
      <c r="W202" s="35" t="s">
        <v>70</v>
      </c>
      <c r="X202" s="197">
        <v>0</v>
      </c>
      <c r="Y202" s="198">
        <f>IFERROR(IF(X202="","",X202),"")</f>
        <v>0</v>
      </c>
      <c r="Z202" s="36">
        <f>IFERROR(IF(X202="","",X202*0.0155),"")</f>
        <v>0</v>
      </c>
      <c r="AA202" s="56"/>
      <c r="AB202" s="57"/>
      <c r="AC202" s="68"/>
      <c r="AG202" s="67"/>
      <c r="AJ202" s="69" t="s">
        <v>71</v>
      </c>
      <c r="AK202" s="69">
        <v>1</v>
      </c>
      <c r="BB202" s="152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291</v>
      </c>
      <c r="B203" s="54" t="s">
        <v>292</v>
      </c>
      <c r="C203" s="31">
        <v>4301070920</v>
      </c>
      <c r="D203" s="208">
        <v>4607111035929</v>
      </c>
      <c r="E203" s="209"/>
      <c r="F203" s="196">
        <v>0.9</v>
      </c>
      <c r="G203" s="32">
        <v>8</v>
      </c>
      <c r="H203" s="196">
        <v>7.2</v>
      </c>
      <c r="I203" s="196">
        <v>7.47</v>
      </c>
      <c r="J203" s="32">
        <v>84</v>
      </c>
      <c r="K203" s="32" t="s">
        <v>67</v>
      </c>
      <c r="L203" s="32" t="s">
        <v>68</v>
      </c>
      <c r="M203" s="33" t="s">
        <v>69</v>
      </c>
      <c r="N203" s="33"/>
      <c r="O203" s="32">
        <v>180</v>
      </c>
      <c r="P203" s="31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3" s="213"/>
      <c r="R203" s="213"/>
      <c r="S203" s="213"/>
      <c r="T203" s="214"/>
      <c r="U203" s="34"/>
      <c r="V203" s="34"/>
      <c r="W203" s="35" t="s">
        <v>70</v>
      </c>
      <c r="X203" s="197">
        <v>24</v>
      </c>
      <c r="Y203" s="198">
        <f>IFERROR(IF(X203="","",X203),"")</f>
        <v>24</v>
      </c>
      <c r="Z203" s="36">
        <f>IFERROR(IF(X203="","",X203*0.0155),"")</f>
        <v>0.372</v>
      </c>
      <c r="AA203" s="56"/>
      <c r="AB203" s="57"/>
      <c r="AC203" s="68"/>
      <c r="AG203" s="67"/>
      <c r="AJ203" s="69" t="s">
        <v>71</v>
      </c>
      <c r="AK203" s="69">
        <v>1</v>
      </c>
      <c r="BB203" s="153" t="s">
        <v>1</v>
      </c>
      <c r="BM203" s="67">
        <f>IFERROR(X203*I203,"0")</f>
        <v>179.28</v>
      </c>
      <c r="BN203" s="67">
        <f>IFERROR(Y203*I203,"0")</f>
        <v>179.28</v>
      </c>
      <c r="BO203" s="67">
        <f>IFERROR(X203/J203,"0")</f>
        <v>0.2857142857142857</v>
      </c>
      <c r="BP203" s="67">
        <f>IFERROR(Y203/J203,"0")</f>
        <v>0.2857142857142857</v>
      </c>
    </row>
    <row r="204" spans="1:68" x14ac:dyDescent="0.2">
      <c r="A204" s="210"/>
      <c r="B204" s="204"/>
      <c r="C204" s="204"/>
      <c r="D204" s="204"/>
      <c r="E204" s="204"/>
      <c r="F204" s="204"/>
      <c r="G204" s="204"/>
      <c r="H204" s="204"/>
      <c r="I204" s="204"/>
      <c r="J204" s="204"/>
      <c r="K204" s="204"/>
      <c r="L204" s="204"/>
      <c r="M204" s="204"/>
      <c r="N204" s="204"/>
      <c r="O204" s="211"/>
      <c r="P204" s="205" t="s">
        <v>72</v>
      </c>
      <c r="Q204" s="206"/>
      <c r="R204" s="206"/>
      <c r="S204" s="206"/>
      <c r="T204" s="206"/>
      <c r="U204" s="206"/>
      <c r="V204" s="207"/>
      <c r="W204" s="37" t="s">
        <v>70</v>
      </c>
      <c r="X204" s="199">
        <f>IFERROR(SUM(X200:X203),"0")</f>
        <v>24</v>
      </c>
      <c r="Y204" s="199">
        <f>IFERROR(SUM(Y200:Y203),"0")</f>
        <v>24</v>
      </c>
      <c r="Z204" s="199">
        <f>IFERROR(IF(Z200="",0,Z200),"0")+IFERROR(IF(Z201="",0,Z201),"0")+IFERROR(IF(Z202="",0,Z202),"0")+IFERROR(IF(Z203="",0,Z203),"0")</f>
        <v>0.372</v>
      </c>
      <c r="AA204" s="200"/>
      <c r="AB204" s="200"/>
      <c r="AC204" s="200"/>
    </row>
    <row r="205" spans="1:68" x14ac:dyDescent="0.2">
      <c r="A205" s="204"/>
      <c r="B205" s="204"/>
      <c r="C205" s="204"/>
      <c r="D205" s="204"/>
      <c r="E205" s="204"/>
      <c r="F205" s="204"/>
      <c r="G205" s="204"/>
      <c r="H205" s="204"/>
      <c r="I205" s="204"/>
      <c r="J205" s="204"/>
      <c r="K205" s="204"/>
      <c r="L205" s="204"/>
      <c r="M205" s="204"/>
      <c r="N205" s="204"/>
      <c r="O205" s="211"/>
      <c r="P205" s="205" t="s">
        <v>72</v>
      </c>
      <c r="Q205" s="206"/>
      <c r="R205" s="206"/>
      <c r="S205" s="206"/>
      <c r="T205" s="206"/>
      <c r="U205" s="206"/>
      <c r="V205" s="207"/>
      <c r="W205" s="37" t="s">
        <v>73</v>
      </c>
      <c r="X205" s="199">
        <f>IFERROR(SUMPRODUCT(X200:X203*H200:H203),"0")</f>
        <v>172.8</v>
      </c>
      <c r="Y205" s="199">
        <f>IFERROR(SUMPRODUCT(Y200:Y203*H200:H203),"0")</f>
        <v>172.8</v>
      </c>
      <c r="Z205" s="37"/>
      <c r="AA205" s="200"/>
      <c r="AB205" s="200"/>
      <c r="AC205" s="200"/>
    </row>
    <row r="206" spans="1:68" ht="16.5" hidden="1" customHeight="1" x14ac:dyDescent="0.25">
      <c r="A206" s="203" t="s">
        <v>293</v>
      </c>
      <c r="B206" s="204"/>
      <c r="C206" s="204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204"/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  <c r="AA206" s="192"/>
      <c r="AB206" s="192"/>
      <c r="AC206" s="192"/>
    </row>
    <row r="207" spans="1:68" ht="14.25" hidden="1" customHeight="1" x14ac:dyDescent="0.25">
      <c r="A207" s="259" t="s">
        <v>64</v>
      </c>
      <c r="B207" s="204"/>
      <c r="C207" s="204"/>
      <c r="D207" s="204"/>
      <c r="E207" s="204"/>
      <c r="F207" s="204"/>
      <c r="G207" s="204"/>
      <c r="H207" s="204"/>
      <c r="I207" s="204"/>
      <c r="J207" s="204"/>
      <c r="K207" s="204"/>
      <c r="L207" s="204"/>
      <c r="M207" s="204"/>
      <c r="N207" s="204"/>
      <c r="O207" s="204"/>
      <c r="P207" s="204"/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193"/>
      <c r="AB207" s="193"/>
      <c r="AC207" s="193"/>
    </row>
    <row r="208" spans="1:68" ht="16.5" hidden="1" customHeight="1" x14ac:dyDescent="0.25">
      <c r="A208" s="54" t="s">
        <v>294</v>
      </c>
      <c r="B208" s="54" t="s">
        <v>295</v>
      </c>
      <c r="C208" s="31">
        <v>4301071063</v>
      </c>
      <c r="D208" s="208">
        <v>4607111039019</v>
      </c>
      <c r="E208" s="209"/>
      <c r="F208" s="196">
        <v>0.43</v>
      </c>
      <c r="G208" s="32">
        <v>16</v>
      </c>
      <c r="H208" s="196">
        <v>6.88</v>
      </c>
      <c r="I208" s="196">
        <v>7.2060000000000004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310" t="s">
        <v>296</v>
      </c>
      <c r="Q208" s="213"/>
      <c r="R208" s="213"/>
      <c r="S208" s="213"/>
      <c r="T208" s="214"/>
      <c r="U208" s="34"/>
      <c r="V208" s="34"/>
      <c r="W208" s="35" t="s">
        <v>70</v>
      </c>
      <c r="X208" s="197">
        <v>0</v>
      </c>
      <c r="Y208" s="198">
        <f>IFERROR(IF(X208="","",X208),"")</f>
        <v>0</v>
      </c>
      <c r="Z208" s="36">
        <f>IFERROR(IF(X208="","",X208*0.0155),"")</f>
        <v>0</v>
      </c>
      <c r="AA208" s="56"/>
      <c r="AB208" s="57"/>
      <c r="AC208" s="68"/>
      <c r="AG208" s="67"/>
      <c r="AJ208" s="69" t="s">
        <v>71</v>
      </c>
      <c r="AK208" s="69">
        <v>1</v>
      </c>
      <c r="BB208" s="154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t="16.5" hidden="1" customHeight="1" x14ac:dyDescent="0.25">
      <c r="A209" s="54" t="s">
        <v>297</v>
      </c>
      <c r="B209" s="54" t="s">
        <v>298</v>
      </c>
      <c r="C209" s="31">
        <v>4301071000</v>
      </c>
      <c r="D209" s="208">
        <v>4607111038708</v>
      </c>
      <c r="E209" s="209"/>
      <c r="F209" s="196">
        <v>0.8</v>
      </c>
      <c r="G209" s="32">
        <v>8</v>
      </c>
      <c r="H209" s="196">
        <v>6.4</v>
      </c>
      <c r="I209" s="196">
        <v>6.67</v>
      </c>
      <c r="J209" s="32">
        <v>84</v>
      </c>
      <c r="K209" s="32" t="s">
        <v>67</v>
      </c>
      <c r="L209" s="32" t="s">
        <v>68</v>
      </c>
      <c r="M209" s="33" t="s">
        <v>69</v>
      </c>
      <c r="N209" s="33"/>
      <c r="O209" s="32">
        <v>180</v>
      </c>
      <c r="P209" s="40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09" s="213"/>
      <c r="R209" s="213"/>
      <c r="S209" s="213"/>
      <c r="T209" s="214"/>
      <c r="U209" s="34"/>
      <c r="V209" s="34"/>
      <c r="W209" s="35" t="s">
        <v>70</v>
      </c>
      <c r="X209" s="197">
        <v>0</v>
      </c>
      <c r="Y209" s="198">
        <f>IFERROR(IF(X209="","",X209),"")</f>
        <v>0</v>
      </c>
      <c r="Z209" s="36">
        <f>IFERROR(IF(X209="","",X209*0.0155),"")</f>
        <v>0</v>
      </c>
      <c r="AA209" s="56"/>
      <c r="AB209" s="57"/>
      <c r="AC209" s="68"/>
      <c r="AG209" s="67"/>
      <c r="AJ209" s="69" t="s">
        <v>71</v>
      </c>
      <c r="AK209" s="69">
        <v>1</v>
      </c>
      <c r="BB209" s="155" t="s">
        <v>1</v>
      </c>
      <c r="BM209" s="67">
        <f>IFERROR(X209*I209,"0")</f>
        <v>0</v>
      </c>
      <c r="BN209" s="67">
        <f>IFERROR(Y209*I209,"0")</f>
        <v>0</v>
      </c>
      <c r="BO209" s="67">
        <f>IFERROR(X209/J209,"0")</f>
        <v>0</v>
      </c>
      <c r="BP209" s="67">
        <f>IFERROR(Y209/J209,"0")</f>
        <v>0</v>
      </c>
    </row>
    <row r="210" spans="1:68" hidden="1" x14ac:dyDescent="0.2">
      <c r="A210" s="210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11"/>
      <c r="P210" s="205" t="s">
        <v>72</v>
      </c>
      <c r="Q210" s="206"/>
      <c r="R210" s="206"/>
      <c r="S210" s="206"/>
      <c r="T210" s="206"/>
      <c r="U210" s="206"/>
      <c r="V210" s="207"/>
      <c r="W210" s="37" t="s">
        <v>70</v>
      </c>
      <c r="X210" s="199">
        <f>IFERROR(SUM(X208:X209),"0")</f>
        <v>0</v>
      </c>
      <c r="Y210" s="199">
        <f>IFERROR(SUM(Y208:Y209),"0")</f>
        <v>0</v>
      </c>
      <c r="Z210" s="199">
        <f>IFERROR(IF(Z208="",0,Z208),"0")+IFERROR(IF(Z209="",0,Z209),"0")</f>
        <v>0</v>
      </c>
      <c r="AA210" s="200"/>
      <c r="AB210" s="200"/>
      <c r="AC210" s="200"/>
    </row>
    <row r="211" spans="1:68" hidden="1" x14ac:dyDescent="0.2">
      <c r="A211" s="204"/>
      <c r="B211" s="204"/>
      <c r="C211" s="204"/>
      <c r="D211" s="204"/>
      <c r="E211" s="204"/>
      <c r="F211" s="204"/>
      <c r="G211" s="204"/>
      <c r="H211" s="204"/>
      <c r="I211" s="204"/>
      <c r="J211" s="204"/>
      <c r="K211" s="204"/>
      <c r="L211" s="204"/>
      <c r="M211" s="204"/>
      <c r="N211" s="204"/>
      <c r="O211" s="211"/>
      <c r="P211" s="205" t="s">
        <v>72</v>
      </c>
      <c r="Q211" s="206"/>
      <c r="R211" s="206"/>
      <c r="S211" s="206"/>
      <c r="T211" s="206"/>
      <c r="U211" s="206"/>
      <c r="V211" s="207"/>
      <c r="W211" s="37" t="s">
        <v>73</v>
      </c>
      <c r="X211" s="199">
        <f>IFERROR(SUMPRODUCT(X208:X209*H208:H209),"0")</f>
        <v>0</v>
      </c>
      <c r="Y211" s="199">
        <f>IFERROR(SUMPRODUCT(Y208:Y209*H208:H209),"0")</f>
        <v>0</v>
      </c>
      <c r="Z211" s="37"/>
      <c r="AA211" s="200"/>
      <c r="AB211" s="200"/>
      <c r="AC211" s="200"/>
    </row>
    <row r="212" spans="1:68" ht="27.75" hidden="1" customHeight="1" x14ac:dyDescent="0.2">
      <c r="A212" s="266" t="s">
        <v>299</v>
      </c>
      <c r="B212" s="267"/>
      <c r="C212" s="267"/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  <c r="N212" s="267"/>
      <c r="O212" s="267"/>
      <c r="P212" s="267"/>
      <c r="Q212" s="267"/>
      <c r="R212" s="267"/>
      <c r="S212" s="267"/>
      <c r="T212" s="267"/>
      <c r="U212" s="267"/>
      <c r="V212" s="267"/>
      <c r="W212" s="267"/>
      <c r="X212" s="267"/>
      <c r="Y212" s="267"/>
      <c r="Z212" s="267"/>
      <c r="AA212" s="48"/>
      <c r="AB212" s="48"/>
      <c r="AC212" s="48"/>
    </row>
    <row r="213" spans="1:68" ht="16.5" hidden="1" customHeight="1" x14ac:dyDescent="0.25">
      <c r="A213" s="203" t="s">
        <v>300</v>
      </c>
      <c r="B213" s="204"/>
      <c r="C213" s="204"/>
      <c r="D213" s="204"/>
      <c r="E213" s="204"/>
      <c r="F213" s="204"/>
      <c r="G213" s="204"/>
      <c r="H213" s="204"/>
      <c r="I213" s="204"/>
      <c r="J213" s="204"/>
      <c r="K213" s="204"/>
      <c r="L213" s="204"/>
      <c r="M213" s="204"/>
      <c r="N213" s="204"/>
      <c r="O213" s="204"/>
      <c r="P213" s="204"/>
      <c r="Q213" s="204"/>
      <c r="R213" s="204"/>
      <c r="S213" s="204"/>
      <c r="T213" s="204"/>
      <c r="U213" s="204"/>
      <c r="V213" s="204"/>
      <c r="W213" s="204"/>
      <c r="X213" s="204"/>
      <c r="Y213" s="204"/>
      <c r="Z213" s="204"/>
      <c r="AA213" s="192"/>
      <c r="AB213" s="192"/>
      <c r="AC213" s="192"/>
    </row>
    <row r="214" spans="1:68" ht="14.25" hidden="1" customHeight="1" x14ac:dyDescent="0.25">
      <c r="A214" s="259" t="s">
        <v>64</v>
      </c>
      <c r="B214" s="204"/>
      <c r="C214" s="204"/>
      <c r="D214" s="204"/>
      <c r="E214" s="204"/>
      <c r="F214" s="204"/>
      <c r="G214" s="204"/>
      <c r="H214" s="204"/>
      <c r="I214" s="204"/>
      <c r="J214" s="204"/>
      <c r="K214" s="204"/>
      <c r="L214" s="204"/>
      <c r="M214" s="204"/>
      <c r="N214" s="204"/>
      <c r="O214" s="204"/>
      <c r="P214" s="204"/>
      <c r="Q214" s="204"/>
      <c r="R214" s="204"/>
      <c r="S214" s="204"/>
      <c r="T214" s="204"/>
      <c r="U214" s="204"/>
      <c r="V214" s="204"/>
      <c r="W214" s="204"/>
      <c r="X214" s="204"/>
      <c r="Y214" s="204"/>
      <c r="Z214" s="204"/>
      <c r="AA214" s="193"/>
      <c r="AB214" s="193"/>
      <c r="AC214" s="193"/>
    </row>
    <row r="215" spans="1:68" ht="27" hidden="1" customHeight="1" x14ac:dyDescent="0.25">
      <c r="A215" s="54" t="s">
        <v>301</v>
      </c>
      <c r="B215" s="54" t="s">
        <v>302</v>
      </c>
      <c r="C215" s="31">
        <v>4301071036</v>
      </c>
      <c r="D215" s="208">
        <v>4607111036162</v>
      </c>
      <c r="E215" s="209"/>
      <c r="F215" s="196">
        <v>0.8</v>
      </c>
      <c r="G215" s="32">
        <v>8</v>
      </c>
      <c r="H215" s="196">
        <v>6.4</v>
      </c>
      <c r="I215" s="196">
        <v>6.6811999999999996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90</v>
      </c>
      <c r="P215" s="236" t="s">
        <v>303</v>
      </c>
      <c r="Q215" s="213"/>
      <c r="R215" s="213"/>
      <c r="S215" s="213"/>
      <c r="T215" s="214"/>
      <c r="U215" s="34"/>
      <c r="V215" s="34"/>
      <c r="W215" s="35" t="s">
        <v>70</v>
      </c>
      <c r="X215" s="197">
        <v>0</v>
      </c>
      <c r="Y215" s="198">
        <f>IFERROR(IF(X215="","",X215),"")</f>
        <v>0</v>
      </c>
      <c r="Z215" s="36">
        <f>IFERROR(IF(X215="","",X215*0.0155),"")</f>
        <v>0</v>
      </c>
      <c r="AA215" s="56"/>
      <c r="AB215" s="57"/>
      <c r="AC215" s="68"/>
      <c r="AG215" s="67"/>
      <c r="AJ215" s="69" t="s">
        <v>71</v>
      </c>
      <c r="AK215" s="69">
        <v>1</v>
      </c>
      <c r="BB215" s="156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210"/>
      <c r="B216" s="204"/>
      <c r="C216" s="204"/>
      <c r="D216" s="204"/>
      <c r="E216" s="204"/>
      <c r="F216" s="204"/>
      <c r="G216" s="204"/>
      <c r="H216" s="204"/>
      <c r="I216" s="204"/>
      <c r="J216" s="204"/>
      <c r="K216" s="204"/>
      <c r="L216" s="204"/>
      <c r="M216" s="204"/>
      <c r="N216" s="204"/>
      <c r="O216" s="211"/>
      <c r="P216" s="205" t="s">
        <v>72</v>
      </c>
      <c r="Q216" s="206"/>
      <c r="R216" s="206"/>
      <c r="S216" s="206"/>
      <c r="T216" s="206"/>
      <c r="U216" s="206"/>
      <c r="V216" s="207"/>
      <c r="W216" s="37" t="s">
        <v>70</v>
      </c>
      <c r="X216" s="199">
        <f>IFERROR(SUM(X215:X215),"0")</f>
        <v>0</v>
      </c>
      <c r="Y216" s="199">
        <f>IFERROR(SUM(Y215:Y215),"0")</f>
        <v>0</v>
      </c>
      <c r="Z216" s="199">
        <f>IFERROR(IF(Z215="",0,Z215),"0")</f>
        <v>0</v>
      </c>
      <c r="AA216" s="200"/>
      <c r="AB216" s="200"/>
      <c r="AC216" s="200"/>
    </row>
    <row r="217" spans="1:68" hidden="1" x14ac:dyDescent="0.2">
      <c r="A217" s="204"/>
      <c r="B217" s="204"/>
      <c r="C217" s="204"/>
      <c r="D217" s="204"/>
      <c r="E217" s="204"/>
      <c r="F217" s="204"/>
      <c r="G217" s="204"/>
      <c r="H217" s="204"/>
      <c r="I217" s="204"/>
      <c r="J217" s="204"/>
      <c r="K217" s="204"/>
      <c r="L217" s="204"/>
      <c r="M217" s="204"/>
      <c r="N217" s="204"/>
      <c r="O217" s="211"/>
      <c r="P217" s="205" t="s">
        <v>72</v>
      </c>
      <c r="Q217" s="206"/>
      <c r="R217" s="206"/>
      <c r="S217" s="206"/>
      <c r="T217" s="206"/>
      <c r="U217" s="206"/>
      <c r="V217" s="207"/>
      <c r="W217" s="37" t="s">
        <v>73</v>
      </c>
      <c r="X217" s="199">
        <f>IFERROR(SUMPRODUCT(X215:X215*H215:H215),"0")</f>
        <v>0</v>
      </c>
      <c r="Y217" s="199">
        <f>IFERROR(SUMPRODUCT(Y215:Y215*H215:H215),"0")</f>
        <v>0</v>
      </c>
      <c r="Z217" s="37"/>
      <c r="AA217" s="200"/>
      <c r="AB217" s="200"/>
      <c r="AC217" s="200"/>
    </row>
    <row r="218" spans="1:68" ht="27.75" hidden="1" customHeight="1" x14ac:dyDescent="0.2">
      <c r="A218" s="266" t="s">
        <v>304</v>
      </c>
      <c r="B218" s="267"/>
      <c r="C218" s="267"/>
      <c r="D218" s="267"/>
      <c r="E218" s="267"/>
      <c r="F218" s="267"/>
      <c r="G218" s="267"/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267"/>
      <c r="Z218" s="267"/>
      <c r="AA218" s="48"/>
      <c r="AB218" s="48"/>
      <c r="AC218" s="48"/>
    </row>
    <row r="219" spans="1:68" ht="16.5" hidden="1" customHeight="1" x14ac:dyDescent="0.25">
      <c r="A219" s="203" t="s">
        <v>305</v>
      </c>
      <c r="B219" s="204"/>
      <c r="C219" s="204"/>
      <c r="D219" s="204"/>
      <c r="E219" s="204"/>
      <c r="F219" s="204"/>
      <c r="G219" s="204"/>
      <c r="H219" s="204"/>
      <c r="I219" s="204"/>
      <c r="J219" s="204"/>
      <c r="K219" s="204"/>
      <c r="L219" s="204"/>
      <c r="M219" s="204"/>
      <c r="N219" s="204"/>
      <c r="O219" s="204"/>
      <c r="P219" s="204"/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192"/>
      <c r="AB219" s="192"/>
      <c r="AC219" s="192"/>
    </row>
    <row r="220" spans="1:68" ht="14.25" hidden="1" customHeight="1" x14ac:dyDescent="0.25">
      <c r="A220" s="259" t="s">
        <v>64</v>
      </c>
      <c r="B220" s="204"/>
      <c r="C220" s="204"/>
      <c r="D220" s="204"/>
      <c r="E220" s="204"/>
      <c r="F220" s="204"/>
      <c r="G220" s="204"/>
      <c r="H220" s="204"/>
      <c r="I220" s="204"/>
      <c r="J220" s="204"/>
      <c r="K220" s="204"/>
      <c r="L220" s="204"/>
      <c r="M220" s="204"/>
      <c r="N220" s="204"/>
      <c r="O220" s="204"/>
      <c r="P220" s="204"/>
      <c r="Q220" s="204"/>
      <c r="R220" s="204"/>
      <c r="S220" s="204"/>
      <c r="T220" s="204"/>
      <c r="U220" s="204"/>
      <c r="V220" s="204"/>
      <c r="W220" s="204"/>
      <c r="X220" s="204"/>
      <c r="Y220" s="204"/>
      <c r="Z220" s="204"/>
      <c r="AA220" s="193"/>
      <c r="AB220" s="193"/>
      <c r="AC220" s="193"/>
    </row>
    <row r="221" spans="1:68" ht="27" customHeight="1" x14ac:dyDescent="0.25">
      <c r="A221" s="54" t="s">
        <v>306</v>
      </c>
      <c r="B221" s="54" t="s">
        <v>307</v>
      </c>
      <c r="C221" s="31">
        <v>4301071029</v>
      </c>
      <c r="D221" s="208">
        <v>4607111035899</v>
      </c>
      <c r="E221" s="209"/>
      <c r="F221" s="196">
        <v>1</v>
      </c>
      <c r="G221" s="32">
        <v>5</v>
      </c>
      <c r="H221" s="196">
        <v>5</v>
      </c>
      <c r="I221" s="196">
        <v>5.2619999999999996</v>
      </c>
      <c r="J221" s="32">
        <v>84</v>
      </c>
      <c r="K221" s="32" t="s">
        <v>67</v>
      </c>
      <c r="L221" s="32" t="s">
        <v>68</v>
      </c>
      <c r="M221" s="33" t="s">
        <v>69</v>
      </c>
      <c r="N221" s="33"/>
      <c r="O221" s="32">
        <v>180</v>
      </c>
      <c r="P221" s="23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1" s="213"/>
      <c r="R221" s="213"/>
      <c r="S221" s="213"/>
      <c r="T221" s="214"/>
      <c r="U221" s="34"/>
      <c r="V221" s="34"/>
      <c r="W221" s="35" t="s">
        <v>70</v>
      </c>
      <c r="X221" s="197">
        <v>216</v>
      </c>
      <c r="Y221" s="198">
        <f>IFERROR(IF(X221="","",X221),"")</f>
        <v>216</v>
      </c>
      <c r="Z221" s="36">
        <f>IFERROR(IF(X221="","",X221*0.0155),"")</f>
        <v>3.3479999999999999</v>
      </c>
      <c r="AA221" s="56"/>
      <c r="AB221" s="57"/>
      <c r="AC221" s="68"/>
      <c r="AG221" s="67"/>
      <c r="AJ221" s="69" t="s">
        <v>71</v>
      </c>
      <c r="AK221" s="69">
        <v>1</v>
      </c>
      <c r="BB221" s="157" t="s">
        <v>1</v>
      </c>
      <c r="BM221" s="67">
        <f>IFERROR(X221*I221,"0")</f>
        <v>1136.5919999999999</v>
      </c>
      <c r="BN221" s="67">
        <f>IFERROR(Y221*I221,"0")</f>
        <v>1136.5919999999999</v>
      </c>
      <c r="BO221" s="67">
        <f>IFERROR(X221/J221,"0")</f>
        <v>2.5714285714285716</v>
      </c>
      <c r="BP221" s="67">
        <f>IFERROR(Y221/J221,"0")</f>
        <v>2.5714285714285716</v>
      </c>
    </row>
    <row r="222" spans="1:68" ht="27" hidden="1" customHeight="1" x14ac:dyDescent="0.25">
      <c r="A222" s="54" t="s">
        <v>308</v>
      </c>
      <c r="B222" s="54" t="s">
        <v>309</v>
      </c>
      <c r="C222" s="31">
        <v>4301070991</v>
      </c>
      <c r="D222" s="208">
        <v>4607111038180</v>
      </c>
      <c r="E222" s="209"/>
      <c r="F222" s="196">
        <v>0.4</v>
      </c>
      <c r="G222" s="32">
        <v>16</v>
      </c>
      <c r="H222" s="196">
        <v>6.4</v>
      </c>
      <c r="I222" s="196">
        <v>6.71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180</v>
      </c>
      <c r="P222" s="352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2" s="213"/>
      <c r="R222" s="213"/>
      <c r="S222" s="213"/>
      <c r="T222" s="214"/>
      <c r="U222" s="34"/>
      <c r="V222" s="34"/>
      <c r="W222" s="35" t="s">
        <v>70</v>
      </c>
      <c r="X222" s="197">
        <v>0</v>
      </c>
      <c r="Y222" s="198">
        <f>IFERROR(IF(X222="","",X222),"")</f>
        <v>0</v>
      </c>
      <c r="Z222" s="36">
        <f>IFERROR(IF(X222="","",X222*0.0155),"")</f>
        <v>0</v>
      </c>
      <c r="AA222" s="56"/>
      <c r="AB222" s="57"/>
      <c r="AC222" s="68"/>
      <c r="AG222" s="67"/>
      <c r="AJ222" s="69" t="s">
        <v>71</v>
      </c>
      <c r="AK222" s="69">
        <v>1</v>
      </c>
      <c r="BB222" s="158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x14ac:dyDescent="0.2">
      <c r="A223" s="210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11"/>
      <c r="P223" s="205" t="s">
        <v>72</v>
      </c>
      <c r="Q223" s="206"/>
      <c r="R223" s="206"/>
      <c r="S223" s="206"/>
      <c r="T223" s="206"/>
      <c r="U223" s="206"/>
      <c r="V223" s="207"/>
      <c r="W223" s="37" t="s">
        <v>70</v>
      </c>
      <c r="X223" s="199">
        <f>IFERROR(SUM(X221:X222),"0")</f>
        <v>216</v>
      </c>
      <c r="Y223" s="199">
        <f>IFERROR(SUM(Y221:Y222),"0")</f>
        <v>216</v>
      </c>
      <c r="Z223" s="199">
        <f>IFERROR(IF(Z221="",0,Z221),"0")+IFERROR(IF(Z222="",0,Z222),"0")</f>
        <v>3.3479999999999999</v>
      </c>
      <c r="AA223" s="200"/>
      <c r="AB223" s="200"/>
      <c r="AC223" s="200"/>
    </row>
    <row r="224" spans="1:68" x14ac:dyDescent="0.2">
      <c r="A224" s="204"/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11"/>
      <c r="P224" s="205" t="s">
        <v>72</v>
      </c>
      <c r="Q224" s="206"/>
      <c r="R224" s="206"/>
      <c r="S224" s="206"/>
      <c r="T224" s="206"/>
      <c r="U224" s="206"/>
      <c r="V224" s="207"/>
      <c r="W224" s="37" t="s">
        <v>73</v>
      </c>
      <c r="X224" s="199">
        <f>IFERROR(SUMPRODUCT(X221:X222*H221:H222),"0")</f>
        <v>1080</v>
      </c>
      <c r="Y224" s="199">
        <f>IFERROR(SUMPRODUCT(Y221:Y222*H221:H222),"0")</f>
        <v>1080</v>
      </c>
      <c r="Z224" s="37"/>
      <c r="AA224" s="200"/>
      <c r="AB224" s="200"/>
      <c r="AC224" s="200"/>
    </row>
    <row r="225" spans="1:68" ht="27.75" hidden="1" customHeight="1" x14ac:dyDescent="0.2">
      <c r="A225" s="266" t="s">
        <v>229</v>
      </c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267"/>
      <c r="Z225" s="267"/>
      <c r="AA225" s="48"/>
      <c r="AB225" s="48"/>
      <c r="AC225" s="48"/>
    </row>
    <row r="226" spans="1:68" ht="16.5" hidden="1" customHeight="1" x14ac:dyDescent="0.25">
      <c r="A226" s="203" t="s">
        <v>229</v>
      </c>
      <c r="B226" s="204"/>
      <c r="C226" s="204"/>
      <c r="D226" s="204"/>
      <c r="E226" s="204"/>
      <c r="F226" s="204"/>
      <c r="G226" s="204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192"/>
      <c r="AB226" s="192"/>
      <c r="AC226" s="192"/>
    </row>
    <row r="227" spans="1:68" ht="14.25" hidden="1" customHeight="1" x14ac:dyDescent="0.25">
      <c r="A227" s="259" t="s">
        <v>64</v>
      </c>
      <c r="B227" s="204"/>
      <c r="C227" s="204"/>
      <c r="D227" s="204"/>
      <c r="E227" s="204"/>
      <c r="F227" s="204"/>
      <c r="G227" s="204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193"/>
      <c r="AB227" s="193"/>
      <c r="AC227" s="193"/>
    </row>
    <row r="228" spans="1:68" ht="27" hidden="1" customHeight="1" x14ac:dyDescent="0.25">
      <c r="A228" s="54" t="s">
        <v>310</v>
      </c>
      <c r="B228" s="54" t="s">
        <v>311</v>
      </c>
      <c r="C228" s="31">
        <v>4301071014</v>
      </c>
      <c r="D228" s="208">
        <v>4640242181264</v>
      </c>
      <c r="E228" s="209"/>
      <c r="F228" s="196">
        <v>0.7</v>
      </c>
      <c r="G228" s="32">
        <v>10</v>
      </c>
      <c r="H228" s="196">
        <v>7</v>
      </c>
      <c r="I228" s="196">
        <v>7.28</v>
      </c>
      <c r="J228" s="32">
        <v>84</v>
      </c>
      <c r="K228" s="32" t="s">
        <v>67</v>
      </c>
      <c r="L228" s="32" t="s">
        <v>68</v>
      </c>
      <c r="M228" s="33" t="s">
        <v>69</v>
      </c>
      <c r="N228" s="33"/>
      <c r="O228" s="32">
        <v>180</v>
      </c>
      <c r="P228" s="389" t="s">
        <v>312</v>
      </c>
      <c r="Q228" s="213"/>
      <c r="R228" s="213"/>
      <c r="S228" s="213"/>
      <c r="T228" s="214"/>
      <c r="U228" s="34"/>
      <c r="V228" s="34"/>
      <c r="W228" s="35" t="s">
        <v>70</v>
      </c>
      <c r="X228" s="197">
        <v>0</v>
      </c>
      <c r="Y228" s="198">
        <f>IFERROR(IF(X228="","",X228),"")</f>
        <v>0</v>
      </c>
      <c r="Z228" s="36">
        <f>IFERROR(IF(X228="","",X228*0.0155),"")</f>
        <v>0</v>
      </c>
      <c r="AA228" s="56"/>
      <c r="AB228" s="57"/>
      <c r="AC228" s="68"/>
      <c r="AG228" s="67"/>
      <c r="AJ228" s="69" t="s">
        <v>71</v>
      </c>
      <c r="AK228" s="69">
        <v>1</v>
      </c>
      <c r="BB228" s="159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t="27" hidden="1" customHeight="1" x14ac:dyDescent="0.25">
      <c r="A229" s="54" t="s">
        <v>313</v>
      </c>
      <c r="B229" s="54" t="s">
        <v>314</v>
      </c>
      <c r="C229" s="31">
        <v>4301071021</v>
      </c>
      <c r="D229" s="208">
        <v>4640242181325</v>
      </c>
      <c r="E229" s="209"/>
      <c r="F229" s="196">
        <v>0.7</v>
      </c>
      <c r="G229" s="32">
        <v>10</v>
      </c>
      <c r="H229" s="196">
        <v>7</v>
      </c>
      <c r="I229" s="196">
        <v>7.28</v>
      </c>
      <c r="J229" s="32">
        <v>84</v>
      </c>
      <c r="K229" s="32" t="s">
        <v>67</v>
      </c>
      <c r="L229" s="32" t="s">
        <v>68</v>
      </c>
      <c r="M229" s="33" t="s">
        <v>69</v>
      </c>
      <c r="N229" s="33"/>
      <c r="O229" s="32">
        <v>180</v>
      </c>
      <c r="P229" s="334" t="s">
        <v>315</v>
      </c>
      <c r="Q229" s="213"/>
      <c r="R229" s="213"/>
      <c r="S229" s="213"/>
      <c r="T229" s="214"/>
      <c r="U229" s="34"/>
      <c r="V229" s="34"/>
      <c r="W229" s="35" t="s">
        <v>70</v>
      </c>
      <c r="X229" s="197">
        <v>0</v>
      </c>
      <c r="Y229" s="198">
        <f>IFERROR(IF(X229="","",X229),"")</f>
        <v>0</v>
      </c>
      <c r="Z229" s="36">
        <f>IFERROR(IF(X229="","",X229*0.0155),"")</f>
        <v>0</v>
      </c>
      <c r="AA229" s="56"/>
      <c r="AB229" s="57"/>
      <c r="AC229" s="68"/>
      <c r="AG229" s="67"/>
      <c r="AJ229" s="69" t="s">
        <v>71</v>
      </c>
      <c r="AK229" s="69">
        <v>1</v>
      </c>
      <c r="BB229" s="160" t="s">
        <v>1</v>
      </c>
      <c r="BM229" s="67">
        <f>IFERROR(X229*I229,"0")</f>
        <v>0</v>
      </c>
      <c r="BN229" s="67">
        <f>IFERROR(Y229*I229,"0")</f>
        <v>0</v>
      </c>
      <c r="BO229" s="67">
        <f>IFERROR(X229/J229,"0")</f>
        <v>0</v>
      </c>
      <c r="BP229" s="67">
        <f>IFERROR(Y229/J229,"0")</f>
        <v>0</v>
      </c>
    </row>
    <row r="230" spans="1:68" ht="27" hidden="1" customHeight="1" x14ac:dyDescent="0.25">
      <c r="A230" s="54" t="s">
        <v>316</v>
      </c>
      <c r="B230" s="54" t="s">
        <v>317</v>
      </c>
      <c r="C230" s="31">
        <v>4301070993</v>
      </c>
      <c r="D230" s="208">
        <v>4640242180670</v>
      </c>
      <c r="E230" s="209"/>
      <c r="F230" s="196">
        <v>1</v>
      </c>
      <c r="G230" s="32">
        <v>6</v>
      </c>
      <c r="H230" s="196">
        <v>6</v>
      </c>
      <c r="I230" s="196">
        <v>6.23</v>
      </c>
      <c r="J230" s="32">
        <v>84</v>
      </c>
      <c r="K230" s="32" t="s">
        <v>67</v>
      </c>
      <c r="L230" s="32" t="s">
        <v>68</v>
      </c>
      <c r="M230" s="33" t="s">
        <v>69</v>
      </c>
      <c r="N230" s="33"/>
      <c r="O230" s="32">
        <v>180</v>
      </c>
      <c r="P230" s="271" t="s">
        <v>318</v>
      </c>
      <c r="Q230" s="213"/>
      <c r="R230" s="213"/>
      <c r="S230" s="213"/>
      <c r="T230" s="214"/>
      <c r="U230" s="34"/>
      <c r="V230" s="34"/>
      <c r="W230" s="35" t="s">
        <v>70</v>
      </c>
      <c r="X230" s="197">
        <v>0</v>
      </c>
      <c r="Y230" s="198">
        <f>IFERROR(IF(X230="","",X230),"")</f>
        <v>0</v>
      </c>
      <c r="Z230" s="36">
        <f>IFERROR(IF(X230="","",X230*0.0155),"")</f>
        <v>0</v>
      </c>
      <c r="AA230" s="56"/>
      <c r="AB230" s="57"/>
      <c r="AC230" s="68"/>
      <c r="AG230" s="67"/>
      <c r="AJ230" s="69" t="s">
        <v>71</v>
      </c>
      <c r="AK230" s="69">
        <v>1</v>
      </c>
      <c r="BB230" s="161" t="s">
        <v>1</v>
      </c>
      <c r="BM230" s="67">
        <f>IFERROR(X230*I230,"0")</f>
        <v>0</v>
      </c>
      <c r="BN230" s="67">
        <f>IFERROR(Y230*I230,"0")</f>
        <v>0</v>
      </c>
      <c r="BO230" s="67">
        <f>IFERROR(X230/J230,"0")</f>
        <v>0</v>
      </c>
      <c r="BP230" s="67">
        <f>IFERROR(Y230/J230,"0")</f>
        <v>0</v>
      </c>
    </row>
    <row r="231" spans="1:68" hidden="1" x14ac:dyDescent="0.2">
      <c r="A231" s="210"/>
      <c r="B231" s="204"/>
      <c r="C231" s="204"/>
      <c r="D231" s="204"/>
      <c r="E231" s="204"/>
      <c r="F231" s="204"/>
      <c r="G231" s="204"/>
      <c r="H231" s="204"/>
      <c r="I231" s="204"/>
      <c r="J231" s="204"/>
      <c r="K231" s="204"/>
      <c r="L231" s="204"/>
      <c r="M231" s="204"/>
      <c r="N231" s="204"/>
      <c r="O231" s="211"/>
      <c r="P231" s="205" t="s">
        <v>72</v>
      </c>
      <c r="Q231" s="206"/>
      <c r="R231" s="206"/>
      <c r="S231" s="206"/>
      <c r="T231" s="206"/>
      <c r="U231" s="206"/>
      <c r="V231" s="207"/>
      <c r="W231" s="37" t="s">
        <v>70</v>
      </c>
      <c r="X231" s="199">
        <f>IFERROR(SUM(X228:X230),"0")</f>
        <v>0</v>
      </c>
      <c r="Y231" s="199">
        <f>IFERROR(SUM(Y228:Y230),"0")</f>
        <v>0</v>
      </c>
      <c r="Z231" s="199">
        <f>IFERROR(IF(Z228="",0,Z228),"0")+IFERROR(IF(Z229="",0,Z229),"0")+IFERROR(IF(Z230="",0,Z230),"0")</f>
        <v>0</v>
      </c>
      <c r="AA231" s="200"/>
      <c r="AB231" s="200"/>
      <c r="AC231" s="200"/>
    </row>
    <row r="232" spans="1:68" hidden="1" x14ac:dyDescent="0.2">
      <c r="A232" s="204"/>
      <c r="B232" s="204"/>
      <c r="C232" s="204"/>
      <c r="D232" s="204"/>
      <c r="E232" s="204"/>
      <c r="F232" s="204"/>
      <c r="G232" s="204"/>
      <c r="H232" s="204"/>
      <c r="I232" s="204"/>
      <c r="J232" s="204"/>
      <c r="K232" s="204"/>
      <c r="L232" s="204"/>
      <c r="M232" s="204"/>
      <c r="N232" s="204"/>
      <c r="O232" s="211"/>
      <c r="P232" s="205" t="s">
        <v>72</v>
      </c>
      <c r="Q232" s="206"/>
      <c r="R232" s="206"/>
      <c r="S232" s="206"/>
      <c r="T232" s="206"/>
      <c r="U232" s="206"/>
      <c r="V232" s="207"/>
      <c r="W232" s="37" t="s">
        <v>73</v>
      </c>
      <c r="X232" s="199">
        <f>IFERROR(SUMPRODUCT(X228:X230*H228:H230),"0")</f>
        <v>0</v>
      </c>
      <c r="Y232" s="199">
        <f>IFERROR(SUMPRODUCT(Y228:Y230*H228:H230),"0")</f>
        <v>0</v>
      </c>
      <c r="Z232" s="37"/>
      <c r="AA232" s="200"/>
      <c r="AB232" s="200"/>
      <c r="AC232" s="200"/>
    </row>
    <row r="233" spans="1:68" ht="14.25" hidden="1" customHeight="1" x14ac:dyDescent="0.25">
      <c r="A233" s="259" t="s">
        <v>148</v>
      </c>
      <c r="B233" s="204"/>
      <c r="C233" s="204"/>
      <c r="D233" s="204"/>
      <c r="E233" s="204"/>
      <c r="F233" s="204"/>
      <c r="G233" s="204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193"/>
      <c r="AB233" s="193"/>
      <c r="AC233" s="193"/>
    </row>
    <row r="234" spans="1:68" ht="27" hidden="1" customHeight="1" x14ac:dyDescent="0.25">
      <c r="A234" s="54" t="s">
        <v>319</v>
      </c>
      <c r="B234" s="54" t="s">
        <v>320</v>
      </c>
      <c r="C234" s="31">
        <v>4301131019</v>
      </c>
      <c r="D234" s="208">
        <v>4640242180427</v>
      </c>
      <c r="E234" s="209"/>
      <c r="F234" s="196">
        <v>1.8</v>
      </c>
      <c r="G234" s="32">
        <v>1</v>
      </c>
      <c r="H234" s="196">
        <v>1.8</v>
      </c>
      <c r="I234" s="196">
        <v>1.915</v>
      </c>
      <c r="J234" s="32">
        <v>234</v>
      </c>
      <c r="K234" s="32" t="s">
        <v>140</v>
      </c>
      <c r="L234" s="32" t="s">
        <v>68</v>
      </c>
      <c r="M234" s="33" t="s">
        <v>69</v>
      </c>
      <c r="N234" s="33"/>
      <c r="O234" s="32">
        <v>180</v>
      </c>
      <c r="P234" s="405" t="s">
        <v>321</v>
      </c>
      <c r="Q234" s="213"/>
      <c r="R234" s="213"/>
      <c r="S234" s="213"/>
      <c r="T234" s="214"/>
      <c r="U234" s="34"/>
      <c r="V234" s="34"/>
      <c r="W234" s="35" t="s">
        <v>70</v>
      </c>
      <c r="X234" s="197">
        <v>0</v>
      </c>
      <c r="Y234" s="198">
        <f>IFERROR(IF(X234="","",X234),"")</f>
        <v>0</v>
      </c>
      <c r="Z234" s="36">
        <f>IFERROR(IF(X234="","",X234*0.00502),"")</f>
        <v>0</v>
      </c>
      <c r="AA234" s="56"/>
      <c r="AB234" s="57"/>
      <c r="AC234" s="68"/>
      <c r="AG234" s="67"/>
      <c r="AJ234" s="69" t="s">
        <v>71</v>
      </c>
      <c r="AK234" s="69">
        <v>1</v>
      </c>
      <c r="BB234" s="162" t="s">
        <v>80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hidden="1" x14ac:dyDescent="0.2">
      <c r="A235" s="210"/>
      <c r="B235" s="204"/>
      <c r="C235" s="204"/>
      <c r="D235" s="204"/>
      <c r="E235" s="204"/>
      <c r="F235" s="204"/>
      <c r="G235" s="204"/>
      <c r="H235" s="204"/>
      <c r="I235" s="204"/>
      <c r="J235" s="204"/>
      <c r="K235" s="204"/>
      <c r="L235" s="204"/>
      <c r="M235" s="204"/>
      <c r="N235" s="204"/>
      <c r="O235" s="211"/>
      <c r="P235" s="205" t="s">
        <v>72</v>
      </c>
      <c r="Q235" s="206"/>
      <c r="R235" s="206"/>
      <c r="S235" s="206"/>
      <c r="T235" s="206"/>
      <c r="U235" s="206"/>
      <c r="V235" s="207"/>
      <c r="W235" s="37" t="s">
        <v>70</v>
      </c>
      <c r="X235" s="199">
        <f>IFERROR(SUM(X234:X234),"0")</f>
        <v>0</v>
      </c>
      <c r="Y235" s="199">
        <f>IFERROR(SUM(Y234:Y234),"0")</f>
        <v>0</v>
      </c>
      <c r="Z235" s="199">
        <f>IFERROR(IF(Z234="",0,Z234),"0")</f>
        <v>0</v>
      </c>
      <c r="AA235" s="200"/>
      <c r="AB235" s="200"/>
      <c r="AC235" s="200"/>
    </row>
    <row r="236" spans="1:68" hidden="1" x14ac:dyDescent="0.2">
      <c r="A236" s="204"/>
      <c r="B236" s="204"/>
      <c r="C236" s="204"/>
      <c r="D236" s="204"/>
      <c r="E236" s="204"/>
      <c r="F236" s="204"/>
      <c r="G236" s="204"/>
      <c r="H236" s="204"/>
      <c r="I236" s="204"/>
      <c r="J236" s="204"/>
      <c r="K236" s="204"/>
      <c r="L236" s="204"/>
      <c r="M236" s="204"/>
      <c r="N236" s="204"/>
      <c r="O236" s="211"/>
      <c r="P236" s="205" t="s">
        <v>72</v>
      </c>
      <c r="Q236" s="206"/>
      <c r="R236" s="206"/>
      <c r="S236" s="206"/>
      <c r="T236" s="206"/>
      <c r="U236" s="206"/>
      <c r="V236" s="207"/>
      <c r="W236" s="37" t="s">
        <v>73</v>
      </c>
      <c r="X236" s="199">
        <f>IFERROR(SUMPRODUCT(X234:X234*H234:H234),"0")</f>
        <v>0</v>
      </c>
      <c r="Y236" s="199">
        <f>IFERROR(SUMPRODUCT(Y234:Y234*H234:H234),"0")</f>
        <v>0</v>
      </c>
      <c r="Z236" s="37"/>
      <c r="AA236" s="200"/>
      <c r="AB236" s="200"/>
      <c r="AC236" s="200"/>
    </row>
    <row r="237" spans="1:68" ht="14.25" hidden="1" customHeight="1" x14ac:dyDescent="0.25">
      <c r="A237" s="259" t="s">
        <v>76</v>
      </c>
      <c r="B237" s="204"/>
      <c r="C237" s="204"/>
      <c r="D237" s="204"/>
      <c r="E237" s="204"/>
      <c r="F237" s="204"/>
      <c r="G237" s="204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193"/>
      <c r="AB237" s="193"/>
      <c r="AC237" s="193"/>
    </row>
    <row r="238" spans="1:68" ht="27" customHeight="1" x14ac:dyDescent="0.25">
      <c r="A238" s="54" t="s">
        <v>322</v>
      </c>
      <c r="B238" s="54" t="s">
        <v>323</v>
      </c>
      <c r="C238" s="31">
        <v>4301132080</v>
      </c>
      <c r="D238" s="208">
        <v>4640242180397</v>
      </c>
      <c r="E238" s="209"/>
      <c r="F238" s="196">
        <v>1</v>
      </c>
      <c r="G238" s="32">
        <v>6</v>
      </c>
      <c r="H238" s="196">
        <v>6</v>
      </c>
      <c r="I238" s="196">
        <v>6.26</v>
      </c>
      <c r="J238" s="32">
        <v>84</v>
      </c>
      <c r="K238" s="32" t="s">
        <v>67</v>
      </c>
      <c r="L238" s="32" t="s">
        <v>68</v>
      </c>
      <c r="M238" s="33" t="s">
        <v>69</v>
      </c>
      <c r="N238" s="33"/>
      <c r="O238" s="32">
        <v>180</v>
      </c>
      <c r="P238" s="333" t="s">
        <v>324</v>
      </c>
      <c r="Q238" s="213"/>
      <c r="R238" s="213"/>
      <c r="S238" s="213"/>
      <c r="T238" s="214"/>
      <c r="U238" s="34"/>
      <c r="V238" s="34"/>
      <c r="W238" s="35" t="s">
        <v>70</v>
      </c>
      <c r="X238" s="197">
        <v>96</v>
      </c>
      <c r="Y238" s="198">
        <f>IFERROR(IF(X238="","",X238),"")</f>
        <v>96</v>
      </c>
      <c r="Z238" s="36">
        <f>IFERROR(IF(X238="","",X238*0.0155),"")</f>
        <v>1.488</v>
      </c>
      <c r="AA238" s="56"/>
      <c r="AB238" s="57"/>
      <c r="AC238" s="68"/>
      <c r="AG238" s="67"/>
      <c r="AJ238" s="69" t="s">
        <v>71</v>
      </c>
      <c r="AK238" s="69">
        <v>1</v>
      </c>
      <c r="BB238" s="163" t="s">
        <v>80</v>
      </c>
      <c r="BM238" s="67">
        <f>IFERROR(X238*I238,"0")</f>
        <v>600.96</v>
      </c>
      <c r="BN238" s="67">
        <f>IFERROR(Y238*I238,"0")</f>
        <v>600.96</v>
      </c>
      <c r="BO238" s="67">
        <f>IFERROR(X238/J238,"0")</f>
        <v>1.1428571428571428</v>
      </c>
      <c r="BP238" s="67">
        <f>IFERROR(Y238/J238,"0")</f>
        <v>1.1428571428571428</v>
      </c>
    </row>
    <row r="239" spans="1:68" ht="27" hidden="1" customHeight="1" x14ac:dyDescent="0.25">
      <c r="A239" s="54" t="s">
        <v>325</v>
      </c>
      <c r="B239" s="54" t="s">
        <v>326</v>
      </c>
      <c r="C239" s="31">
        <v>4301132104</v>
      </c>
      <c r="D239" s="208">
        <v>4640242181219</v>
      </c>
      <c r="E239" s="209"/>
      <c r="F239" s="196">
        <v>0.3</v>
      </c>
      <c r="G239" s="32">
        <v>9</v>
      </c>
      <c r="H239" s="196">
        <v>2.7</v>
      </c>
      <c r="I239" s="196">
        <v>2.8450000000000002</v>
      </c>
      <c r="J239" s="32">
        <v>234</v>
      </c>
      <c r="K239" s="32" t="s">
        <v>140</v>
      </c>
      <c r="L239" s="32" t="s">
        <v>68</v>
      </c>
      <c r="M239" s="33" t="s">
        <v>69</v>
      </c>
      <c r="N239" s="33"/>
      <c r="O239" s="32">
        <v>180</v>
      </c>
      <c r="P239" s="292" t="s">
        <v>327</v>
      </c>
      <c r="Q239" s="213"/>
      <c r="R239" s="213"/>
      <c r="S239" s="213"/>
      <c r="T239" s="214"/>
      <c r="U239" s="34"/>
      <c r="V239" s="34"/>
      <c r="W239" s="35" t="s">
        <v>70</v>
      </c>
      <c r="X239" s="197">
        <v>0</v>
      </c>
      <c r="Y239" s="198">
        <f>IFERROR(IF(X239="","",X239),"")</f>
        <v>0</v>
      </c>
      <c r="Z239" s="36">
        <f>IFERROR(IF(X239="","",X239*0.00502),"")</f>
        <v>0</v>
      </c>
      <c r="AA239" s="56"/>
      <c r="AB239" s="57"/>
      <c r="AC239" s="68"/>
      <c r="AG239" s="67"/>
      <c r="AJ239" s="69" t="s">
        <v>71</v>
      </c>
      <c r="AK239" s="69">
        <v>1</v>
      </c>
      <c r="BB239" s="164" t="s">
        <v>80</v>
      </c>
      <c r="BM239" s="67">
        <f>IFERROR(X239*I239,"0")</f>
        <v>0</v>
      </c>
      <c r="BN239" s="67">
        <f>IFERROR(Y239*I239,"0")</f>
        <v>0</v>
      </c>
      <c r="BO239" s="67">
        <f>IFERROR(X239/J239,"0")</f>
        <v>0</v>
      </c>
      <c r="BP239" s="67">
        <f>IFERROR(Y239/J239,"0")</f>
        <v>0</v>
      </c>
    </row>
    <row r="240" spans="1:68" x14ac:dyDescent="0.2">
      <c r="A240" s="210"/>
      <c r="B240" s="204"/>
      <c r="C240" s="204"/>
      <c r="D240" s="204"/>
      <c r="E240" s="204"/>
      <c r="F240" s="204"/>
      <c r="G240" s="204"/>
      <c r="H240" s="204"/>
      <c r="I240" s="204"/>
      <c r="J240" s="204"/>
      <c r="K240" s="204"/>
      <c r="L240" s="204"/>
      <c r="M240" s="204"/>
      <c r="N240" s="204"/>
      <c r="O240" s="211"/>
      <c r="P240" s="205" t="s">
        <v>72</v>
      </c>
      <c r="Q240" s="206"/>
      <c r="R240" s="206"/>
      <c r="S240" s="206"/>
      <c r="T240" s="206"/>
      <c r="U240" s="206"/>
      <c r="V240" s="207"/>
      <c r="W240" s="37" t="s">
        <v>70</v>
      </c>
      <c r="X240" s="199">
        <f>IFERROR(SUM(X238:X239),"0")</f>
        <v>96</v>
      </c>
      <c r="Y240" s="199">
        <f>IFERROR(SUM(Y238:Y239),"0")</f>
        <v>96</v>
      </c>
      <c r="Z240" s="199">
        <f>IFERROR(IF(Z238="",0,Z238),"0")+IFERROR(IF(Z239="",0,Z239),"0")</f>
        <v>1.488</v>
      </c>
      <c r="AA240" s="200"/>
      <c r="AB240" s="200"/>
      <c r="AC240" s="200"/>
    </row>
    <row r="241" spans="1:68" x14ac:dyDescent="0.2">
      <c r="A241" s="204"/>
      <c r="B241" s="204"/>
      <c r="C241" s="204"/>
      <c r="D241" s="204"/>
      <c r="E241" s="204"/>
      <c r="F241" s="204"/>
      <c r="G241" s="204"/>
      <c r="H241" s="204"/>
      <c r="I241" s="204"/>
      <c r="J241" s="204"/>
      <c r="K241" s="204"/>
      <c r="L241" s="204"/>
      <c r="M241" s="204"/>
      <c r="N241" s="204"/>
      <c r="O241" s="211"/>
      <c r="P241" s="205" t="s">
        <v>72</v>
      </c>
      <c r="Q241" s="206"/>
      <c r="R241" s="206"/>
      <c r="S241" s="206"/>
      <c r="T241" s="206"/>
      <c r="U241" s="206"/>
      <c r="V241" s="207"/>
      <c r="W241" s="37" t="s">
        <v>73</v>
      </c>
      <c r="X241" s="199">
        <f>IFERROR(SUMPRODUCT(X238:X239*H238:H239),"0")</f>
        <v>576</v>
      </c>
      <c r="Y241" s="199">
        <f>IFERROR(SUMPRODUCT(Y238:Y239*H238:H239),"0")</f>
        <v>576</v>
      </c>
      <c r="Z241" s="37"/>
      <c r="AA241" s="200"/>
      <c r="AB241" s="200"/>
      <c r="AC241" s="200"/>
    </row>
    <row r="242" spans="1:68" ht="14.25" hidden="1" customHeight="1" x14ac:dyDescent="0.25">
      <c r="A242" s="259" t="s">
        <v>167</v>
      </c>
      <c r="B242" s="204"/>
      <c r="C242" s="204"/>
      <c r="D242" s="204"/>
      <c r="E242" s="204"/>
      <c r="F242" s="204"/>
      <c r="G242" s="204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193"/>
      <c r="AB242" s="193"/>
      <c r="AC242" s="193"/>
    </row>
    <row r="243" spans="1:68" ht="27" customHeight="1" x14ac:dyDescent="0.25">
      <c r="A243" s="54" t="s">
        <v>328</v>
      </c>
      <c r="B243" s="54" t="s">
        <v>329</v>
      </c>
      <c r="C243" s="31">
        <v>4301136028</v>
      </c>
      <c r="D243" s="208">
        <v>4640242180304</v>
      </c>
      <c r="E243" s="209"/>
      <c r="F243" s="196">
        <v>2.7</v>
      </c>
      <c r="G243" s="32">
        <v>1</v>
      </c>
      <c r="H243" s="196">
        <v>2.7</v>
      </c>
      <c r="I243" s="196">
        <v>2.8906000000000001</v>
      </c>
      <c r="J243" s="32">
        <v>126</v>
      </c>
      <c r="K243" s="32" t="s">
        <v>79</v>
      </c>
      <c r="L243" s="32" t="s">
        <v>68</v>
      </c>
      <c r="M243" s="33" t="s">
        <v>69</v>
      </c>
      <c r="N243" s="33"/>
      <c r="O243" s="32">
        <v>180</v>
      </c>
      <c r="P243" s="399" t="s">
        <v>330</v>
      </c>
      <c r="Q243" s="213"/>
      <c r="R243" s="213"/>
      <c r="S243" s="213"/>
      <c r="T243" s="214"/>
      <c r="U243" s="34"/>
      <c r="V243" s="34"/>
      <c r="W243" s="35" t="s">
        <v>70</v>
      </c>
      <c r="X243" s="197">
        <v>14</v>
      </c>
      <c r="Y243" s="198">
        <f>IFERROR(IF(X243="","",X243),"")</f>
        <v>14</v>
      </c>
      <c r="Z243" s="36">
        <f>IFERROR(IF(X243="","",X243*0.00936),"")</f>
        <v>0.13103999999999999</v>
      </c>
      <c r="AA243" s="56"/>
      <c r="AB243" s="57"/>
      <c r="AC243" s="68"/>
      <c r="AG243" s="67"/>
      <c r="AJ243" s="69" t="s">
        <v>71</v>
      </c>
      <c r="AK243" s="69">
        <v>1</v>
      </c>
      <c r="BB243" s="165" t="s">
        <v>80</v>
      </c>
      <c r="BM243" s="67">
        <f>IFERROR(X243*I243,"0")</f>
        <v>40.468400000000003</v>
      </c>
      <c r="BN243" s="67">
        <f>IFERROR(Y243*I243,"0")</f>
        <v>40.468400000000003</v>
      </c>
      <c r="BO243" s="67">
        <f>IFERROR(X243/J243,"0")</f>
        <v>0.1111111111111111</v>
      </c>
      <c r="BP243" s="67">
        <f>IFERROR(Y243/J243,"0")</f>
        <v>0.1111111111111111</v>
      </c>
    </row>
    <row r="244" spans="1:68" ht="27" customHeight="1" x14ac:dyDescent="0.25">
      <c r="A244" s="54" t="s">
        <v>331</v>
      </c>
      <c r="B244" s="54" t="s">
        <v>332</v>
      </c>
      <c r="C244" s="31">
        <v>4301136026</v>
      </c>
      <c r="D244" s="208">
        <v>4640242180236</v>
      </c>
      <c r="E244" s="209"/>
      <c r="F244" s="196">
        <v>5</v>
      </c>
      <c r="G244" s="32">
        <v>1</v>
      </c>
      <c r="H244" s="196">
        <v>5</v>
      </c>
      <c r="I244" s="196">
        <v>5.2350000000000003</v>
      </c>
      <c r="J244" s="32">
        <v>84</v>
      </c>
      <c r="K244" s="32" t="s">
        <v>67</v>
      </c>
      <c r="L244" s="32" t="s">
        <v>183</v>
      </c>
      <c r="M244" s="33" t="s">
        <v>69</v>
      </c>
      <c r="N244" s="33"/>
      <c r="O244" s="32">
        <v>180</v>
      </c>
      <c r="P244" s="222" t="s">
        <v>333</v>
      </c>
      <c r="Q244" s="213"/>
      <c r="R244" s="213"/>
      <c r="S244" s="213"/>
      <c r="T244" s="214"/>
      <c r="U244" s="34"/>
      <c r="V244" s="34"/>
      <c r="W244" s="35" t="s">
        <v>70</v>
      </c>
      <c r="X244" s="197">
        <v>132</v>
      </c>
      <c r="Y244" s="198">
        <f>IFERROR(IF(X244="","",X244),"")</f>
        <v>132</v>
      </c>
      <c r="Z244" s="36">
        <f>IFERROR(IF(X244="","",X244*0.0155),"")</f>
        <v>2.0459999999999998</v>
      </c>
      <c r="AA244" s="56"/>
      <c r="AB244" s="57"/>
      <c r="AC244" s="68"/>
      <c r="AG244" s="67"/>
      <c r="AJ244" s="69" t="s">
        <v>184</v>
      </c>
      <c r="AK244" s="69">
        <v>84</v>
      </c>
      <c r="BB244" s="166" t="s">
        <v>80</v>
      </c>
      <c r="BM244" s="67">
        <f>IFERROR(X244*I244,"0")</f>
        <v>691.0200000000001</v>
      </c>
      <c r="BN244" s="67">
        <f>IFERROR(Y244*I244,"0")</f>
        <v>691.0200000000001</v>
      </c>
      <c r="BO244" s="67">
        <f>IFERROR(X244/J244,"0")</f>
        <v>1.5714285714285714</v>
      </c>
      <c r="BP244" s="67">
        <f>IFERROR(Y244/J244,"0")</f>
        <v>1.5714285714285714</v>
      </c>
    </row>
    <row r="245" spans="1:68" ht="27" hidden="1" customHeight="1" x14ac:dyDescent="0.25">
      <c r="A245" s="54" t="s">
        <v>334</v>
      </c>
      <c r="B245" s="54" t="s">
        <v>335</v>
      </c>
      <c r="C245" s="31">
        <v>4301136029</v>
      </c>
      <c r="D245" s="208">
        <v>4640242180410</v>
      </c>
      <c r="E245" s="209"/>
      <c r="F245" s="196">
        <v>2.2400000000000002</v>
      </c>
      <c r="G245" s="32">
        <v>1</v>
      </c>
      <c r="H245" s="196">
        <v>2.2400000000000002</v>
      </c>
      <c r="I245" s="196">
        <v>2.4319999999999999</v>
      </c>
      <c r="J245" s="32">
        <v>126</v>
      </c>
      <c r="K245" s="32" t="s">
        <v>79</v>
      </c>
      <c r="L245" s="32" t="s">
        <v>68</v>
      </c>
      <c r="M245" s="33" t="s">
        <v>69</v>
      </c>
      <c r="N245" s="33"/>
      <c r="O245" s="32">
        <v>180</v>
      </c>
      <c r="P245" s="329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45" s="213"/>
      <c r="R245" s="213"/>
      <c r="S245" s="213"/>
      <c r="T245" s="214"/>
      <c r="U245" s="34"/>
      <c r="V245" s="34"/>
      <c r="W245" s="35" t="s">
        <v>70</v>
      </c>
      <c r="X245" s="197">
        <v>0</v>
      </c>
      <c r="Y245" s="198">
        <f>IFERROR(IF(X245="","",X245),"")</f>
        <v>0</v>
      </c>
      <c r="Z245" s="36">
        <f>IFERROR(IF(X245="","",X245*0.00936),"")</f>
        <v>0</v>
      </c>
      <c r="AA245" s="56"/>
      <c r="AB245" s="57"/>
      <c r="AC245" s="68"/>
      <c r="AG245" s="67"/>
      <c r="AJ245" s="69" t="s">
        <v>71</v>
      </c>
      <c r="AK245" s="69">
        <v>1</v>
      </c>
      <c r="BB245" s="167" t="s">
        <v>80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x14ac:dyDescent="0.2">
      <c r="A246" s="210"/>
      <c r="B246" s="204"/>
      <c r="C246" s="204"/>
      <c r="D246" s="204"/>
      <c r="E246" s="204"/>
      <c r="F246" s="204"/>
      <c r="G246" s="204"/>
      <c r="H246" s="204"/>
      <c r="I246" s="204"/>
      <c r="J246" s="204"/>
      <c r="K246" s="204"/>
      <c r="L246" s="204"/>
      <c r="M246" s="204"/>
      <c r="N246" s="204"/>
      <c r="O246" s="211"/>
      <c r="P246" s="205" t="s">
        <v>72</v>
      </c>
      <c r="Q246" s="206"/>
      <c r="R246" s="206"/>
      <c r="S246" s="206"/>
      <c r="T246" s="206"/>
      <c r="U246" s="206"/>
      <c r="V246" s="207"/>
      <c r="W246" s="37" t="s">
        <v>70</v>
      </c>
      <c r="X246" s="199">
        <f>IFERROR(SUM(X243:X245),"0")</f>
        <v>146</v>
      </c>
      <c r="Y246" s="199">
        <f>IFERROR(SUM(Y243:Y245),"0")</f>
        <v>146</v>
      </c>
      <c r="Z246" s="199">
        <f>IFERROR(IF(Z243="",0,Z243),"0")+IFERROR(IF(Z244="",0,Z244),"0")+IFERROR(IF(Z245="",0,Z245),"0")</f>
        <v>2.1770399999999999</v>
      </c>
      <c r="AA246" s="200"/>
      <c r="AB246" s="200"/>
      <c r="AC246" s="200"/>
    </row>
    <row r="247" spans="1:68" x14ac:dyDescent="0.2">
      <c r="A247" s="204"/>
      <c r="B247" s="204"/>
      <c r="C247" s="204"/>
      <c r="D247" s="204"/>
      <c r="E247" s="204"/>
      <c r="F247" s="204"/>
      <c r="G247" s="204"/>
      <c r="H247" s="204"/>
      <c r="I247" s="204"/>
      <c r="J247" s="204"/>
      <c r="K247" s="204"/>
      <c r="L247" s="204"/>
      <c r="M247" s="204"/>
      <c r="N247" s="204"/>
      <c r="O247" s="211"/>
      <c r="P247" s="205" t="s">
        <v>72</v>
      </c>
      <c r="Q247" s="206"/>
      <c r="R247" s="206"/>
      <c r="S247" s="206"/>
      <c r="T247" s="206"/>
      <c r="U247" s="206"/>
      <c r="V247" s="207"/>
      <c r="W247" s="37" t="s">
        <v>73</v>
      </c>
      <c r="X247" s="199">
        <f>IFERROR(SUMPRODUCT(X243:X245*H243:H245),"0")</f>
        <v>697.8</v>
      </c>
      <c r="Y247" s="199">
        <f>IFERROR(SUMPRODUCT(Y243:Y245*H243:H245),"0")</f>
        <v>697.8</v>
      </c>
      <c r="Z247" s="37"/>
      <c r="AA247" s="200"/>
      <c r="AB247" s="200"/>
      <c r="AC247" s="200"/>
    </row>
    <row r="248" spans="1:68" ht="14.25" hidden="1" customHeight="1" x14ac:dyDescent="0.25">
      <c r="A248" s="259" t="s">
        <v>144</v>
      </c>
      <c r="B248" s="204"/>
      <c r="C248" s="204"/>
      <c r="D248" s="204"/>
      <c r="E248" s="204"/>
      <c r="F248" s="204"/>
      <c r="G248" s="204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  <c r="AA248" s="193"/>
      <c r="AB248" s="193"/>
      <c r="AC248" s="193"/>
    </row>
    <row r="249" spans="1:68" ht="27" hidden="1" customHeight="1" x14ac:dyDescent="0.25">
      <c r="A249" s="54" t="s">
        <v>336</v>
      </c>
      <c r="B249" s="54" t="s">
        <v>337</v>
      </c>
      <c r="C249" s="31">
        <v>4301135193</v>
      </c>
      <c r="D249" s="208">
        <v>4640242180403</v>
      </c>
      <c r="E249" s="209"/>
      <c r="F249" s="196">
        <v>3</v>
      </c>
      <c r="G249" s="32">
        <v>1</v>
      </c>
      <c r="H249" s="196">
        <v>3</v>
      </c>
      <c r="I249" s="196">
        <v>3.1920000000000002</v>
      </c>
      <c r="J249" s="32">
        <v>126</v>
      </c>
      <c r="K249" s="32" t="s">
        <v>79</v>
      </c>
      <c r="L249" s="32" t="s">
        <v>68</v>
      </c>
      <c r="M249" s="33" t="s">
        <v>69</v>
      </c>
      <c r="N249" s="33"/>
      <c r="O249" s="32">
        <v>180</v>
      </c>
      <c r="P249" s="216" t="s">
        <v>338</v>
      </c>
      <c r="Q249" s="213"/>
      <c r="R249" s="213"/>
      <c r="S249" s="213"/>
      <c r="T249" s="214"/>
      <c r="U249" s="34"/>
      <c r="V249" s="34"/>
      <c r="W249" s="35" t="s">
        <v>70</v>
      </c>
      <c r="X249" s="197">
        <v>0</v>
      </c>
      <c r="Y249" s="198">
        <f t="shared" ref="Y249:Y268" si="24">IFERROR(IF(X249="","",X249),"")</f>
        <v>0</v>
      </c>
      <c r="Z249" s="36">
        <f>IFERROR(IF(X249="","",X249*0.00936),"")</f>
        <v>0</v>
      </c>
      <c r="AA249" s="56"/>
      <c r="AB249" s="57"/>
      <c r="AC249" s="68"/>
      <c r="AG249" s="67"/>
      <c r="AJ249" s="69" t="s">
        <v>71</v>
      </c>
      <c r="AK249" s="69">
        <v>1</v>
      </c>
      <c r="BB249" s="168" t="s">
        <v>80</v>
      </c>
      <c r="BM249" s="67">
        <f t="shared" ref="BM249:BM268" si="25">IFERROR(X249*I249,"0")</f>
        <v>0</v>
      </c>
      <c r="BN249" s="67">
        <f t="shared" ref="BN249:BN268" si="26">IFERROR(Y249*I249,"0")</f>
        <v>0</v>
      </c>
      <c r="BO249" s="67">
        <f t="shared" ref="BO249:BO268" si="27">IFERROR(X249/J249,"0")</f>
        <v>0</v>
      </c>
      <c r="BP249" s="67">
        <f t="shared" ref="BP249:BP268" si="28">IFERROR(Y249/J249,"0")</f>
        <v>0</v>
      </c>
    </row>
    <row r="250" spans="1:68" ht="27" customHeight="1" x14ac:dyDescent="0.25">
      <c r="A250" s="54" t="s">
        <v>339</v>
      </c>
      <c r="B250" s="54" t="s">
        <v>340</v>
      </c>
      <c r="C250" s="31">
        <v>4301135394</v>
      </c>
      <c r="D250" s="208">
        <v>4640242181561</v>
      </c>
      <c r="E250" s="209"/>
      <c r="F250" s="196">
        <v>3.7</v>
      </c>
      <c r="G250" s="32">
        <v>1</v>
      </c>
      <c r="H250" s="196">
        <v>3.7</v>
      </c>
      <c r="I250" s="196">
        <v>3.8919999999999999</v>
      </c>
      <c r="J250" s="32">
        <v>126</v>
      </c>
      <c r="K250" s="32" t="s">
        <v>79</v>
      </c>
      <c r="L250" s="32" t="s">
        <v>68</v>
      </c>
      <c r="M250" s="33" t="s">
        <v>69</v>
      </c>
      <c r="N250" s="33"/>
      <c r="O250" s="32">
        <v>180</v>
      </c>
      <c r="P250" s="299" t="s">
        <v>341</v>
      </c>
      <c r="Q250" s="213"/>
      <c r="R250" s="213"/>
      <c r="S250" s="213"/>
      <c r="T250" s="214"/>
      <c r="U250" s="34"/>
      <c r="V250" s="34"/>
      <c r="W250" s="35" t="s">
        <v>70</v>
      </c>
      <c r="X250" s="197">
        <v>70</v>
      </c>
      <c r="Y250" s="198">
        <f t="shared" si="24"/>
        <v>70</v>
      </c>
      <c r="Z250" s="36">
        <f>IFERROR(IF(X250="","",X250*0.00936),"")</f>
        <v>0.6552</v>
      </c>
      <c r="AA250" s="56"/>
      <c r="AB250" s="57"/>
      <c r="AC250" s="68"/>
      <c r="AG250" s="67"/>
      <c r="AJ250" s="69" t="s">
        <v>71</v>
      </c>
      <c r="AK250" s="69">
        <v>1</v>
      </c>
      <c r="BB250" s="169" t="s">
        <v>80</v>
      </c>
      <c r="BM250" s="67">
        <f t="shared" si="25"/>
        <v>272.44</v>
      </c>
      <c r="BN250" s="67">
        <f t="shared" si="26"/>
        <v>272.44</v>
      </c>
      <c r="BO250" s="67">
        <f t="shared" si="27"/>
        <v>0.55555555555555558</v>
      </c>
      <c r="BP250" s="67">
        <f t="shared" si="28"/>
        <v>0.55555555555555558</v>
      </c>
    </row>
    <row r="251" spans="1:68" ht="37.5" hidden="1" customHeight="1" x14ac:dyDescent="0.25">
      <c r="A251" s="54" t="s">
        <v>342</v>
      </c>
      <c r="B251" s="54" t="s">
        <v>343</v>
      </c>
      <c r="C251" s="31">
        <v>4301135187</v>
      </c>
      <c r="D251" s="208">
        <v>4640242180328</v>
      </c>
      <c r="E251" s="209"/>
      <c r="F251" s="196">
        <v>3.5</v>
      </c>
      <c r="G251" s="32">
        <v>1</v>
      </c>
      <c r="H251" s="196">
        <v>3.5</v>
      </c>
      <c r="I251" s="196">
        <v>3.6920000000000002</v>
      </c>
      <c r="J251" s="32">
        <v>126</v>
      </c>
      <c r="K251" s="32" t="s">
        <v>79</v>
      </c>
      <c r="L251" s="32" t="s">
        <v>68</v>
      </c>
      <c r="M251" s="33" t="s">
        <v>69</v>
      </c>
      <c r="N251" s="33"/>
      <c r="O251" s="32">
        <v>180</v>
      </c>
      <c r="P251" s="345" t="s">
        <v>344</v>
      </c>
      <c r="Q251" s="213"/>
      <c r="R251" s="213"/>
      <c r="S251" s="213"/>
      <c r="T251" s="214"/>
      <c r="U251" s="34"/>
      <c r="V251" s="34"/>
      <c r="W251" s="35" t="s">
        <v>70</v>
      </c>
      <c r="X251" s="197">
        <v>0</v>
      </c>
      <c r="Y251" s="198">
        <f t="shared" si="24"/>
        <v>0</v>
      </c>
      <c r="Z251" s="36">
        <f>IFERROR(IF(X251="","",X251*0.00936),"")</f>
        <v>0</v>
      </c>
      <c r="AA251" s="56"/>
      <c r="AB251" s="57"/>
      <c r="AC251" s="68"/>
      <c r="AG251" s="67"/>
      <c r="AJ251" s="69" t="s">
        <v>71</v>
      </c>
      <c r="AK251" s="69">
        <v>1</v>
      </c>
      <c r="BB251" s="170" t="s">
        <v>80</v>
      </c>
      <c r="BM251" s="67">
        <f t="shared" si="25"/>
        <v>0</v>
      </c>
      <c r="BN251" s="67">
        <f t="shared" si="26"/>
        <v>0</v>
      </c>
      <c r="BO251" s="67">
        <f t="shared" si="27"/>
        <v>0</v>
      </c>
      <c r="BP251" s="67">
        <f t="shared" si="28"/>
        <v>0</v>
      </c>
    </row>
    <row r="252" spans="1:68" ht="27" hidden="1" customHeight="1" x14ac:dyDescent="0.25">
      <c r="A252" s="54" t="s">
        <v>345</v>
      </c>
      <c r="B252" s="54" t="s">
        <v>346</v>
      </c>
      <c r="C252" s="31">
        <v>4301135374</v>
      </c>
      <c r="D252" s="208">
        <v>4640242181424</v>
      </c>
      <c r="E252" s="209"/>
      <c r="F252" s="196">
        <v>5.5</v>
      </c>
      <c r="G252" s="32">
        <v>1</v>
      </c>
      <c r="H252" s="196">
        <v>5.5</v>
      </c>
      <c r="I252" s="196">
        <v>5.7350000000000003</v>
      </c>
      <c r="J252" s="32">
        <v>84</v>
      </c>
      <c r="K252" s="32" t="s">
        <v>67</v>
      </c>
      <c r="L252" s="32" t="s">
        <v>68</v>
      </c>
      <c r="M252" s="33" t="s">
        <v>69</v>
      </c>
      <c r="N252" s="33"/>
      <c r="O252" s="32">
        <v>180</v>
      </c>
      <c r="P252" s="220" t="s">
        <v>347</v>
      </c>
      <c r="Q252" s="213"/>
      <c r="R252" s="213"/>
      <c r="S252" s="213"/>
      <c r="T252" s="214"/>
      <c r="U252" s="34"/>
      <c r="V252" s="34"/>
      <c r="W252" s="35" t="s">
        <v>70</v>
      </c>
      <c r="X252" s="197">
        <v>0</v>
      </c>
      <c r="Y252" s="198">
        <f t="shared" si="24"/>
        <v>0</v>
      </c>
      <c r="Z252" s="36">
        <f>IFERROR(IF(X252="","",X252*0.0155),"")</f>
        <v>0</v>
      </c>
      <c r="AA252" s="56"/>
      <c r="AB252" s="57"/>
      <c r="AC252" s="68"/>
      <c r="AG252" s="67"/>
      <c r="AJ252" s="69" t="s">
        <v>71</v>
      </c>
      <c r="AK252" s="69">
        <v>1</v>
      </c>
      <c r="BB252" s="171" t="s">
        <v>80</v>
      </c>
      <c r="BM252" s="67">
        <f t="shared" si="25"/>
        <v>0</v>
      </c>
      <c r="BN252" s="67">
        <f t="shared" si="26"/>
        <v>0</v>
      </c>
      <c r="BO252" s="67">
        <f t="shared" si="27"/>
        <v>0</v>
      </c>
      <c r="BP252" s="67">
        <f t="shared" si="28"/>
        <v>0</v>
      </c>
    </row>
    <row r="253" spans="1:68" ht="27" hidden="1" customHeight="1" x14ac:dyDescent="0.25">
      <c r="A253" s="54" t="s">
        <v>348</v>
      </c>
      <c r="B253" s="54" t="s">
        <v>349</v>
      </c>
      <c r="C253" s="31">
        <v>4301135320</v>
      </c>
      <c r="D253" s="208">
        <v>4640242181592</v>
      </c>
      <c r="E253" s="209"/>
      <c r="F253" s="196">
        <v>3.5</v>
      </c>
      <c r="G253" s="32">
        <v>1</v>
      </c>
      <c r="H253" s="196">
        <v>3.5</v>
      </c>
      <c r="I253" s="196">
        <v>3.6850000000000001</v>
      </c>
      <c r="J253" s="32">
        <v>126</v>
      </c>
      <c r="K253" s="32" t="s">
        <v>79</v>
      </c>
      <c r="L253" s="32" t="s">
        <v>68</v>
      </c>
      <c r="M253" s="33" t="s">
        <v>69</v>
      </c>
      <c r="N253" s="33"/>
      <c r="O253" s="32">
        <v>180</v>
      </c>
      <c r="P253" s="382" t="s">
        <v>350</v>
      </c>
      <c r="Q253" s="213"/>
      <c r="R253" s="213"/>
      <c r="S253" s="213"/>
      <c r="T253" s="214"/>
      <c r="U253" s="34"/>
      <c r="V253" s="34"/>
      <c r="W253" s="35" t="s">
        <v>70</v>
      </c>
      <c r="X253" s="197">
        <v>0</v>
      </c>
      <c r="Y253" s="198">
        <f t="shared" si="24"/>
        <v>0</v>
      </c>
      <c r="Z253" s="36">
        <f t="shared" ref="Z253:Z260" si="29">IFERROR(IF(X253="","",X253*0.00936),"")</f>
        <v>0</v>
      </c>
      <c r="AA253" s="56"/>
      <c r="AB253" s="57"/>
      <c r="AC253" s="68"/>
      <c r="AG253" s="67"/>
      <c r="AJ253" s="69" t="s">
        <v>71</v>
      </c>
      <c r="AK253" s="69">
        <v>1</v>
      </c>
      <c r="BB253" s="172" t="s">
        <v>80</v>
      </c>
      <c r="BM253" s="67">
        <f t="shared" si="25"/>
        <v>0</v>
      </c>
      <c r="BN253" s="67">
        <f t="shared" si="26"/>
        <v>0</v>
      </c>
      <c r="BO253" s="67">
        <f t="shared" si="27"/>
        <v>0</v>
      </c>
      <c r="BP253" s="67">
        <f t="shared" si="28"/>
        <v>0</v>
      </c>
    </row>
    <row r="254" spans="1:68" ht="27" customHeight="1" x14ac:dyDescent="0.25">
      <c r="A254" s="54" t="s">
        <v>351</v>
      </c>
      <c r="B254" s="54" t="s">
        <v>352</v>
      </c>
      <c r="C254" s="31">
        <v>4301135405</v>
      </c>
      <c r="D254" s="208">
        <v>4640242181523</v>
      </c>
      <c r="E254" s="209"/>
      <c r="F254" s="196">
        <v>3</v>
      </c>
      <c r="G254" s="32">
        <v>1</v>
      </c>
      <c r="H254" s="196">
        <v>3</v>
      </c>
      <c r="I254" s="196">
        <v>3.1920000000000002</v>
      </c>
      <c r="J254" s="32">
        <v>126</v>
      </c>
      <c r="K254" s="32" t="s">
        <v>79</v>
      </c>
      <c r="L254" s="32" t="s">
        <v>68</v>
      </c>
      <c r="M254" s="33" t="s">
        <v>69</v>
      </c>
      <c r="N254" s="33"/>
      <c r="O254" s="32">
        <v>180</v>
      </c>
      <c r="P254" s="344" t="s">
        <v>353</v>
      </c>
      <c r="Q254" s="213"/>
      <c r="R254" s="213"/>
      <c r="S254" s="213"/>
      <c r="T254" s="214"/>
      <c r="U254" s="34"/>
      <c r="V254" s="34"/>
      <c r="W254" s="35" t="s">
        <v>70</v>
      </c>
      <c r="X254" s="197">
        <v>70</v>
      </c>
      <c r="Y254" s="198">
        <f t="shared" si="24"/>
        <v>70</v>
      </c>
      <c r="Z254" s="36">
        <f t="shared" si="29"/>
        <v>0.6552</v>
      </c>
      <c r="AA254" s="56"/>
      <c r="AB254" s="57"/>
      <c r="AC254" s="68"/>
      <c r="AG254" s="67"/>
      <c r="AJ254" s="69" t="s">
        <v>71</v>
      </c>
      <c r="AK254" s="69">
        <v>1</v>
      </c>
      <c r="BB254" s="173" t="s">
        <v>80</v>
      </c>
      <c r="BM254" s="67">
        <f t="shared" si="25"/>
        <v>223.44</v>
      </c>
      <c r="BN254" s="67">
        <f t="shared" si="26"/>
        <v>223.44</v>
      </c>
      <c r="BO254" s="67">
        <f t="shared" si="27"/>
        <v>0.55555555555555558</v>
      </c>
      <c r="BP254" s="67">
        <f t="shared" si="28"/>
        <v>0.55555555555555558</v>
      </c>
    </row>
    <row r="255" spans="1:68" ht="27" hidden="1" customHeight="1" x14ac:dyDescent="0.25">
      <c r="A255" s="54" t="s">
        <v>354</v>
      </c>
      <c r="B255" s="54" t="s">
        <v>355</v>
      </c>
      <c r="C255" s="31">
        <v>4301135404</v>
      </c>
      <c r="D255" s="208">
        <v>4640242181516</v>
      </c>
      <c r="E255" s="209"/>
      <c r="F255" s="196">
        <v>3.7</v>
      </c>
      <c r="G255" s="32">
        <v>1</v>
      </c>
      <c r="H255" s="196">
        <v>3.7</v>
      </c>
      <c r="I255" s="196">
        <v>3.8919999999999999</v>
      </c>
      <c r="J255" s="32">
        <v>126</v>
      </c>
      <c r="K255" s="32" t="s">
        <v>79</v>
      </c>
      <c r="L255" s="32" t="s">
        <v>68</v>
      </c>
      <c r="M255" s="33" t="s">
        <v>69</v>
      </c>
      <c r="N255" s="33"/>
      <c r="O255" s="32">
        <v>180</v>
      </c>
      <c r="P255" s="277" t="s">
        <v>356</v>
      </c>
      <c r="Q255" s="213"/>
      <c r="R255" s="213"/>
      <c r="S255" s="213"/>
      <c r="T255" s="214"/>
      <c r="U255" s="34"/>
      <c r="V255" s="34"/>
      <c r="W255" s="35" t="s">
        <v>70</v>
      </c>
      <c r="X255" s="197">
        <v>0</v>
      </c>
      <c r="Y255" s="198">
        <f t="shared" si="24"/>
        <v>0</v>
      </c>
      <c r="Z255" s="36">
        <f t="shared" si="29"/>
        <v>0</v>
      </c>
      <c r="AA255" s="56"/>
      <c r="AB255" s="57"/>
      <c r="AC255" s="68"/>
      <c r="AG255" s="67"/>
      <c r="AJ255" s="69" t="s">
        <v>71</v>
      </c>
      <c r="AK255" s="69">
        <v>1</v>
      </c>
      <c r="BB255" s="174" t="s">
        <v>80</v>
      </c>
      <c r="BM255" s="67">
        <f t="shared" si="25"/>
        <v>0</v>
      </c>
      <c r="BN255" s="67">
        <f t="shared" si="26"/>
        <v>0</v>
      </c>
      <c r="BO255" s="67">
        <f t="shared" si="27"/>
        <v>0</v>
      </c>
      <c r="BP255" s="67">
        <f t="shared" si="28"/>
        <v>0</v>
      </c>
    </row>
    <row r="256" spans="1:68" ht="37.5" hidden="1" customHeight="1" x14ac:dyDescent="0.25">
      <c r="A256" s="54" t="s">
        <v>357</v>
      </c>
      <c r="B256" s="54" t="s">
        <v>358</v>
      </c>
      <c r="C256" s="31">
        <v>4301135402</v>
      </c>
      <c r="D256" s="208">
        <v>4640242181493</v>
      </c>
      <c r="E256" s="209"/>
      <c r="F256" s="196">
        <v>3.7</v>
      </c>
      <c r="G256" s="32">
        <v>1</v>
      </c>
      <c r="H256" s="196">
        <v>3.7</v>
      </c>
      <c r="I256" s="196">
        <v>3.8919999999999999</v>
      </c>
      <c r="J256" s="32">
        <v>126</v>
      </c>
      <c r="K256" s="32" t="s">
        <v>79</v>
      </c>
      <c r="L256" s="32" t="s">
        <v>68</v>
      </c>
      <c r="M256" s="33" t="s">
        <v>69</v>
      </c>
      <c r="N256" s="33"/>
      <c r="O256" s="32">
        <v>180</v>
      </c>
      <c r="P256" s="274" t="s">
        <v>359</v>
      </c>
      <c r="Q256" s="213"/>
      <c r="R256" s="213"/>
      <c r="S256" s="213"/>
      <c r="T256" s="214"/>
      <c r="U256" s="34"/>
      <c r="V256" s="34"/>
      <c r="W256" s="35" t="s">
        <v>70</v>
      </c>
      <c r="X256" s="197">
        <v>0</v>
      </c>
      <c r="Y256" s="198">
        <f t="shared" si="24"/>
        <v>0</v>
      </c>
      <c r="Z256" s="36">
        <f t="shared" si="29"/>
        <v>0</v>
      </c>
      <c r="AA256" s="56"/>
      <c r="AB256" s="57"/>
      <c r="AC256" s="68"/>
      <c r="AG256" s="67"/>
      <c r="AJ256" s="69" t="s">
        <v>71</v>
      </c>
      <c r="AK256" s="69">
        <v>1</v>
      </c>
      <c r="BB256" s="175" t="s">
        <v>80</v>
      </c>
      <c r="BM256" s="67">
        <f t="shared" si="25"/>
        <v>0</v>
      </c>
      <c r="BN256" s="67">
        <f t="shared" si="26"/>
        <v>0</v>
      </c>
      <c r="BO256" s="67">
        <f t="shared" si="27"/>
        <v>0</v>
      </c>
      <c r="BP256" s="67">
        <f t="shared" si="28"/>
        <v>0</v>
      </c>
    </row>
    <row r="257" spans="1:68" ht="27" hidden="1" customHeight="1" x14ac:dyDescent="0.25">
      <c r="A257" s="54" t="s">
        <v>360</v>
      </c>
      <c r="B257" s="54" t="s">
        <v>361</v>
      </c>
      <c r="C257" s="31">
        <v>4301135375</v>
      </c>
      <c r="D257" s="208">
        <v>4640242181486</v>
      </c>
      <c r="E257" s="209"/>
      <c r="F257" s="196">
        <v>3.7</v>
      </c>
      <c r="G257" s="32">
        <v>1</v>
      </c>
      <c r="H257" s="196">
        <v>3.7</v>
      </c>
      <c r="I257" s="196">
        <v>3.8919999999999999</v>
      </c>
      <c r="J257" s="32">
        <v>126</v>
      </c>
      <c r="K257" s="32" t="s">
        <v>79</v>
      </c>
      <c r="L257" s="32" t="s">
        <v>68</v>
      </c>
      <c r="M257" s="33" t="s">
        <v>69</v>
      </c>
      <c r="N257" s="33"/>
      <c r="O257" s="32">
        <v>180</v>
      </c>
      <c r="P257" s="355" t="s">
        <v>362</v>
      </c>
      <c r="Q257" s="213"/>
      <c r="R257" s="213"/>
      <c r="S257" s="213"/>
      <c r="T257" s="214"/>
      <c r="U257" s="34"/>
      <c r="V257" s="34"/>
      <c r="W257" s="35" t="s">
        <v>70</v>
      </c>
      <c r="X257" s="197">
        <v>0</v>
      </c>
      <c r="Y257" s="198">
        <f t="shared" si="24"/>
        <v>0</v>
      </c>
      <c r="Z257" s="36">
        <f t="shared" si="29"/>
        <v>0</v>
      </c>
      <c r="AA257" s="56"/>
      <c r="AB257" s="57"/>
      <c r="AC257" s="68"/>
      <c r="AG257" s="67"/>
      <c r="AJ257" s="69" t="s">
        <v>71</v>
      </c>
      <c r="AK257" s="69">
        <v>1</v>
      </c>
      <c r="BB257" s="176" t="s">
        <v>80</v>
      </c>
      <c r="BM257" s="67">
        <f t="shared" si="25"/>
        <v>0</v>
      </c>
      <c r="BN257" s="67">
        <f t="shared" si="26"/>
        <v>0</v>
      </c>
      <c r="BO257" s="67">
        <f t="shared" si="27"/>
        <v>0</v>
      </c>
      <c r="BP257" s="67">
        <f t="shared" si="28"/>
        <v>0</v>
      </c>
    </row>
    <row r="258" spans="1:68" ht="27" hidden="1" customHeight="1" x14ac:dyDescent="0.25">
      <c r="A258" s="54" t="s">
        <v>363</v>
      </c>
      <c r="B258" s="54" t="s">
        <v>364</v>
      </c>
      <c r="C258" s="31">
        <v>4301135403</v>
      </c>
      <c r="D258" s="208">
        <v>4640242181509</v>
      </c>
      <c r="E258" s="209"/>
      <c r="F258" s="196">
        <v>3.7</v>
      </c>
      <c r="G258" s="32">
        <v>1</v>
      </c>
      <c r="H258" s="196">
        <v>3.7</v>
      </c>
      <c r="I258" s="196">
        <v>3.8919999999999999</v>
      </c>
      <c r="J258" s="32">
        <v>126</v>
      </c>
      <c r="K258" s="32" t="s">
        <v>79</v>
      </c>
      <c r="L258" s="32" t="s">
        <v>68</v>
      </c>
      <c r="M258" s="33" t="s">
        <v>69</v>
      </c>
      <c r="N258" s="33"/>
      <c r="O258" s="32">
        <v>180</v>
      </c>
      <c r="P258" s="300" t="s">
        <v>365</v>
      </c>
      <c r="Q258" s="213"/>
      <c r="R258" s="213"/>
      <c r="S258" s="213"/>
      <c r="T258" s="214"/>
      <c r="U258" s="34"/>
      <c r="V258" s="34"/>
      <c r="W258" s="35" t="s">
        <v>70</v>
      </c>
      <c r="X258" s="197">
        <v>0</v>
      </c>
      <c r="Y258" s="198">
        <f t="shared" si="24"/>
        <v>0</v>
      </c>
      <c r="Z258" s="36">
        <f t="shared" si="29"/>
        <v>0</v>
      </c>
      <c r="AA258" s="56"/>
      <c r="AB258" s="57"/>
      <c r="AC258" s="68"/>
      <c r="AG258" s="67"/>
      <c r="AJ258" s="69" t="s">
        <v>71</v>
      </c>
      <c r="AK258" s="69">
        <v>1</v>
      </c>
      <c r="BB258" s="177" t="s">
        <v>80</v>
      </c>
      <c r="BM258" s="67">
        <f t="shared" si="25"/>
        <v>0</v>
      </c>
      <c r="BN258" s="67">
        <f t="shared" si="26"/>
        <v>0</v>
      </c>
      <c r="BO258" s="67">
        <f t="shared" si="27"/>
        <v>0</v>
      </c>
      <c r="BP258" s="67">
        <f t="shared" si="28"/>
        <v>0</v>
      </c>
    </row>
    <row r="259" spans="1:68" ht="27" hidden="1" customHeight="1" x14ac:dyDescent="0.25">
      <c r="A259" s="54" t="s">
        <v>366</v>
      </c>
      <c r="B259" s="54" t="s">
        <v>367</v>
      </c>
      <c r="C259" s="31">
        <v>4301135304</v>
      </c>
      <c r="D259" s="208">
        <v>4640242181240</v>
      </c>
      <c r="E259" s="209"/>
      <c r="F259" s="196">
        <v>0.3</v>
      </c>
      <c r="G259" s="32">
        <v>9</v>
      </c>
      <c r="H259" s="196">
        <v>2.7</v>
      </c>
      <c r="I259" s="196">
        <v>2.88</v>
      </c>
      <c r="J259" s="32">
        <v>126</v>
      </c>
      <c r="K259" s="32" t="s">
        <v>79</v>
      </c>
      <c r="L259" s="32" t="s">
        <v>68</v>
      </c>
      <c r="M259" s="33" t="s">
        <v>69</v>
      </c>
      <c r="N259" s="33"/>
      <c r="O259" s="32">
        <v>180</v>
      </c>
      <c r="P259" s="265" t="s">
        <v>368</v>
      </c>
      <c r="Q259" s="213"/>
      <c r="R259" s="213"/>
      <c r="S259" s="213"/>
      <c r="T259" s="214"/>
      <c r="U259" s="34"/>
      <c r="V259" s="34"/>
      <c r="W259" s="35" t="s">
        <v>70</v>
      </c>
      <c r="X259" s="197">
        <v>0</v>
      </c>
      <c r="Y259" s="198">
        <f t="shared" si="24"/>
        <v>0</v>
      </c>
      <c r="Z259" s="36">
        <f t="shared" si="29"/>
        <v>0</v>
      </c>
      <c r="AA259" s="56"/>
      <c r="AB259" s="57"/>
      <c r="AC259" s="68"/>
      <c r="AG259" s="67"/>
      <c r="AJ259" s="69" t="s">
        <v>71</v>
      </c>
      <c r="AK259" s="69">
        <v>1</v>
      </c>
      <c r="BB259" s="178" t="s">
        <v>80</v>
      </c>
      <c r="BM259" s="67">
        <f t="shared" si="25"/>
        <v>0</v>
      </c>
      <c r="BN259" s="67">
        <f t="shared" si="26"/>
        <v>0</v>
      </c>
      <c r="BO259" s="67">
        <f t="shared" si="27"/>
        <v>0</v>
      </c>
      <c r="BP259" s="67">
        <f t="shared" si="28"/>
        <v>0</v>
      </c>
    </row>
    <row r="260" spans="1:68" ht="27" customHeight="1" x14ac:dyDescent="0.25">
      <c r="A260" s="54" t="s">
        <v>369</v>
      </c>
      <c r="B260" s="54" t="s">
        <v>370</v>
      </c>
      <c r="C260" s="31">
        <v>4301135310</v>
      </c>
      <c r="D260" s="208">
        <v>4640242181318</v>
      </c>
      <c r="E260" s="209"/>
      <c r="F260" s="196">
        <v>0.3</v>
      </c>
      <c r="G260" s="32">
        <v>9</v>
      </c>
      <c r="H260" s="196">
        <v>2.7</v>
      </c>
      <c r="I260" s="196">
        <v>2.988</v>
      </c>
      <c r="J260" s="32">
        <v>126</v>
      </c>
      <c r="K260" s="32" t="s">
        <v>79</v>
      </c>
      <c r="L260" s="32" t="s">
        <v>68</v>
      </c>
      <c r="M260" s="33" t="s">
        <v>69</v>
      </c>
      <c r="N260" s="33"/>
      <c r="O260" s="32">
        <v>180</v>
      </c>
      <c r="P260" s="331" t="s">
        <v>371</v>
      </c>
      <c r="Q260" s="213"/>
      <c r="R260" s="213"/>
      <c r="S260" s="213"/>
      <c r="T260" s="214"/>
      <c r="U260" s="34"/>
      <c r="V260" s="34"/>
      <c r="W260" s="35" t="s">
        <v>70</v>
      </c>
      <c r="X260" s="197">
        <v>14</v>
      </c>
      <c r="Y260" s="198">
        <f t="shared" si="24"/>
        <v>14</v>
      </c>
      <c r="Z260" s="36">
        <f t="shared" si="29"/>
        <v>0.13103999999999999</v>
      </c>
      <c r="AA260" s="56"/>
      <c r="AB260" s="57"/>
      <c r="AC260" s="68"/>
      <c r="AG260" s="67"/>
      <c r="AJ260" s="69" t="s">
        <v>71</v>
      </c>
      <c r="AK260" s="69">
        <v>1</v>
      </c>
      <c r="BB260" s="179" t="s">
        <v>80</v>
      </c>
      <c r="BM260" s="67">
        <f t="shared" si="25"/>
        <v>41.832000000000001</v>
      </c>
      <c r="BN260" s="67">
        <f t="shared" si="26"/>
        <v>41.832000000000001</v>
      </c>
      <c r="BO260" s="67">
        <f t="shared" si="27"/>
        <v>0.1111111111111111</v>
      </c>
      <c r="BP260" s="67">
        <f t="shared" si="28"/>
        <v>0.1111111111111111</v>
      </c>
    </row>
    <row r="261" spans="1:68" ht="27" hidden="1" customHeight="1" x14ac:dyDescent="0.25">
      <c r="A261" s="54" t="s">
        <v>372</v>
      </c>
      <c r="B261" s="54" t="s">
        <v>373</v>
      </c>
      <c r="C261" s="31">
        <v>4301135306</v>
      </c>
      <c r="D261" s="208">
        <v>4640242181578</v>
      </c>
      <c r="E261" s="209"/>
      <c r="F261" s="196">
        <v>0.3</v>
      </c>
      <c r="G261" s="32">
        <v>9</v>
      </c>
      <c r="H261" s="196">
        <v>2.7</v>
      </c>
      <c r="I261" s="196">
        <v>2.8450000000000002</v>
      </c>
      <c r="J261" s="32">
        <v>234</v>
      </c>
      <c r="K261" s="32" t="s">
        <v>140</v>
      </c>
      <c r="L261" s="32" t="s">
        <v>68</v>
      </c>
      <c r="M261" s="33" t="s">
        <v>69</v>
      </c>
      <c r="N261" s="33"/>
      <c r="O261" s="32">
        <v>180</v>
      </c>
      <c r="P261" s="338" t="s">
        <v>374</v>
      </c>
      <c r="Q261" s="213"/>
      <c r="R261" s="213"/>
      <c r="S261" s="213"/>
      <c r="T261" s="214"/>
      <c r="U261" s="34"/>
      <c r="V261" s="34"/>
      <c r="W261" s="35" t="s">
        <v>70</v>
      </c>
      <c r="X261" s="197">
        <v>0</v>
      </c>
      <c r="Y261" s="198">
        <f t="shared" si="24"/>
        <v>0</v>
      </c>
      <c r="Z261" s="36">
        <f>IFERROR(IF(X261="","",X261*0.00502),"")</f>
        <v>0</v>
      </c>
      <c r="AA261" s="56"/>
      <c r="AB261" s="57"/>
      <c r="AC261" s="68"/>
      <c r="AG261" s="67"/>
      <c r="AJ261" s="69" t="s">
        <v>71</v>
      </c>
      <c r="AK261" s="69">
        <v>1</v>
      </c>
      <c r="BB261" s="180" t="s">
        <v>80</v>
      </c>
      <c r="BM261" s="67">
        <f t="shared" si="25"/>
        <v>0</v>
      </c>
      <c r="BN261" s="67">
        <f t="shared" si="26"/>
        <v>0</v>
      </c>
      <c r="BO261" s="67">
        <f t="shared" si="27"/>
        <v>0</v>
      </c>
      <c r="BP261" s="67">
        <f t="shared" si="28"/>
        <v>0</v>
      </c>
    </row>
    <row r="262" spans="1:68" ht="27" hidden="1" customHeight="1" x14ac:dyDescent="0.25">
      <c r="A262" s="54" t="s">
        <v>375</v>
      </c>
      <c r="B262" s="54" t="s">
        <v>376</v>
      </c>
      <c r="C262" s="31">
        <v>4301135305</v>
      </c>
      <c r="D262" s="208">
        <v>4640242181394</v>
      </c>
      <c r="E262" s="209"/>
      <c r="F262" s="196">
        <v>0.3</v>
      </c>
      <c r="G262" s="32">
        <v>9</v>
      </c>
      <c r="H262" s="196">
        <v>2.7</v>
      </c>
      <c r="I262" s="196">
        <v>2.8450000000000002</v>
      </c>
      <c r="J262" s="32">
        <v>234</v>
      </c>
      <c r="K262" s="32" t="s">
        <v>140</v>
      </c>
      <c r="L262" s="32" t="s">
        <v>68</v>
      </c>
      <c r="M262" s="33" t="s">
        <v>69</v>
      </c>
      <c r="N262" s="33"/>
      <c r="O262" s="32">
        <v>180</v>
      </c>
      <c r="P262" s="376" t="s">
        <v>377</v>
      </c>
      <c r="Q262" s="213"/>
      <c r="R262" s="213"/>
      <c r="S262" s="213"/>
      <c r="T262" s="214"/>
      <c r="U262" s="34"/>
      <c r="V262" s="34"/>
      <c r="W262" s="35" t="s">
        <v>70</v>
      </c>
      <c r="X262" s="197">
        <v>0</v>
      </c>
      <c r="Y262" s="198">
        <f t="shared" si="24"/>
        <v>0</v>
      </c>
      <c r="Z262" s="36">
        <f>IFERROR(IF(X262="","",X262*0.00502),"")</f>
        <v>0</v>
      </c>
      <c r="AA262" s="56"/>
      <c r="AB262" s="57"/>
      <c r="AC262" s="68"/>
      <c r="AG262" s="67"/>
      <c r="AJ262" s="69" t="s">
        <v>71</v>
      </c>
      <c r="AK262" s="69">
        <v>1</v>
      </c>
      <c r="BB262" s="181" t="s">
        <v>80</v>
      </c>
      <c r="BM262" s="67">
        <f t="shared" si="25"/>
        <v>0</v>
      </c>
      <c r="BN262" s="67">
        <f t="shared" si="26"/>
        <v>0</v>
      </c>
      <c r="BO262" s="67">
        <f t="shared" si="27"/>
        <v>0</v>
      </c>
      <c r="BP262" s="67">
        <f t="shared" si="28"/>
        <v>0</v>
      </c>
    </row>
    <row r="263" spans="1:68" ht="27" hidden="1" customHeight="1" x14ac:dyDescent="0.25">
      <c r="A263" s="54" t="s">
        <v>378</v>
      </c>
      <c r="B263" s="54" t="s">
        <v>379</v>
      </c>
      <c r="C263" s="31">
        <v>4301135309</v>
      </c>
      <c r="D263" s="208">
        <v>4640242181332</v>
      </c>
      <c r="E263" s="209"/>
      <c r="F263" s="196">
        <v>0.3</v>
      </c>
      <c r="G263" s="32">
        <v>9</v>
      </c>
      <c r="H263" s="196">
        <v>2.7</v>
      </c>
      <c r="I263" s="196">
        <v>2.9079999999999999</v>
      </c>
      <c r="J263" s="32">
        <v>234</v>
      </c>
      <c r="K263" s="32" t="s">
        <v>140</v>
      </c>
      <c r="L263" s="32" t="s">
        <v>68</v>
      </c>
      <c r="M263" s="33" t="s">
        <v>69</v>
      </c>
      <c r="N263" s="33"/>
      <c r="O263" s="32">
        <v>180</v>
      </c>
      <c r="P263" s="388" t="s">
        <v>380</v>
      </c>
      <c r="Q263" s="213"/>
      <c r="R263" s="213"/>
      <c r="S263" s="213"/>
      <c r="T263" s="214"/>
      <c r="U263" s="34"/>
      <c r="V263" s="34"/>
      <c r="W263" s="35" t="s">
        <v>70</v>
      </c>
      <c r="X263" s="197">
        <v>0</v>
      </c>
      <c r="Y263" s="198">
        <f t="shared" si="24"/>
        <v>0</v>
      </c>
      <c r="Z263" s="36">
        <f>IFERROR(IF(X263="","",X263*0.00502),"")</f>
        <v>0</v>
      </c>
      <c r="AA263" s="56"/>
      <c r="AB263" s="57"/>
      <c r="AC263" s="68"/>
      <c r="AG263" s="67"/>
      <c r="AJ263" s="69" t="s">
        <v>71</v>
      </c>
      <c r="AK263" s="69">
        <v>1</v>
      </c>
      <c r="BB263" s="182" t="s">
        <v>80</v>
      </c>
      <c r="BM263" s="67">
        <f t="shared" si="25"/>
        <v>0</v>
      </c>
      <c r="BN263" s="67">
        <f t="shared" si="26"/>
        <v>0</v>
      </c>
      <c r="BO263" s="67">
        <f t="shared" si="27"/>
        <v>0</v>
      </c>
      <c r="BP263" s="67">
        <f t="shared" si="28"/>
        <v>0</v>
      </c>
    </row>
    <row r="264" spans="1:68" ht="27" hidden="1" customHeight="1" x14ac:dyDescent="0.25">
      <c r="A264" s="54" t="s">
        <v>381</v>
      </c>
      <c r="B264" s="54" t="s">
        <v>382</v>
      </c>
      <c r="C264" s="31">
        <v>4301135308</v>
      </c>
      <c r="D264" s="208">
        <v>4640242181349</v>
      </c>
      <c r="E264" s="209"/>
      <c r="F264" s="196">
        <v>0.3</v>
      </c>
      <c r="G264" s="32">
        <v>9</v>
      </c>
      <c r="H264" s="196">
        <v>2.7</v>
      </c>
      <c r="I264" s="196">
        <v>2.9079999999999999</v>
      </c>
      <c r="J264" s="32">
        <v>234</v>
      </c>
      <c r="K264" s="32" t="s">
        <v>140</v>
      </c>
      <c r="L264" s="32" t="s">
        <v>68</v>
      </c>
      <c r="M264" s="33" t="s">
        <v>69</v>
      </c>
      <c r="N264" s="33"/>
      <c r="O264" s="32">
        <v>180</v>
      </c>
      <c r="P264" s="273" t="s">
        <v>383</v>
      </c>
      <c r="Q264" s="213"/>
      <c r="R264" s="213"/>
      <c r="S264" s="213"/>
      <c r="T264" s="214"/>
      <c r="U264" s="34"/>
      <c r="V264" s="34"/>
      <c r="W264" s="35" t="s">
        <v>70</v>
      </c>
      <c r="X264" s="197">
        <v>0</v>
      </c>
      <c r="Y264" s="198">
        <f t="shared" si="24"/>
        <v>0</v>
      </c>
      <c r="Z264" s="36">
        <f>IFERROR(IF(X264="","",X264*0.00502),"")</f>
        <v>0</v>
      </c>
      <c r="AA264" s="56"/>
      <c r="AB264" s="57"/>
      <c r="AC264" s="68"/>
      <c r="AG264" s="67"/>
      <c r="AJ264" s="69" t="s">
        <v>71</v>
      </c>
      <c r="AK264" s="69">
        <v>1</v>
      </c>
      <c r="BB264" s="183" t="s">
        <v>80</v>
      </c>
      <c r="BM264" s="67">
        <f t="shared" si="25"/>
        <v>0</v>
      </c>
      <c r="BN264" s="67">
        <f t="shared" si="26"/>
        <v>0</v>
      </c>
      <c r="BO264" s="67">
        <f t="shared" si="27"/>
        <v>0</v>
      </c>
      <c r="BP264" s="67">
        <f t="shared" si="28"/>
        <v>0</v>
      </c>
    </row>
    <row r="265" spans="1:68" ht="27" hidden="1" customHeight="1" x14ac:dyDescent="0.25">
      <c r="A265" s="54" t="s">
        <v>384</v>
      </c>
      <c r="B265" s="54" t="s">
        <v>385</v>
      </c>
      <c r="C265" s="31">
        <v>4301135307</v>
      </c>
      <c r="D265" s="208">
        <v>4640242181370</v>
      </c>
      <c r="E265" s="209"/>
      <c r="F265" s="196">
        <v>0.3</v>
      </c>
      <c r="G265" s="32">
        <v>9</v>
      </c>
      <c r="H265" s="196">
        <v>2.7</v>
      </c>
      <c r="I265" s="196">
        <v>2.9079999999999999</v>
      </c>
      <c r="J265" s="32">
        <v>234</v>
      </c>
      <c r="K265" s="32" t="s">
        <v>140</v>
      </c>
      <c r="L265" s="32" t="s">
        <v>68</v>
      </c>
      <c r="M265" s="33" t="s">
        <v>69</v>
      </c>
      <c r="N265" s="33"/>
      <c r="O265" s="32">
        <v>180</v>
      </c>
      <c r="P265" s="246" t="s">
        <v>386</v>
      </c>
      <c r="Q265" s="213"/>
      <c r="R265" s="213"/>
      <c r="S265" s="213"/>
      <c r="T265" s="214"/>
      <c r="U265" s="34"/>
      <c r="V265" s="34"/>
      <c r="W265" s="35" t="s">
        <v>70</v>
      </c>
      <c r="X265" s="197">
        <v>0</v>
      </c>
      <c r="Y265" s="198">
        <f t="shared" si="24"/>
        <v>0</v>
      </c>
      <c r="Z265" s="36">
        <f>IFERROR(IF(X265="","",X265*0.00502),"")</f>
        <v>0</v>
      </c>
      <c r="AA265" s="56"/>
      <c r="AB265" s="57"/>
      <c r="AC265" s="68"/>
      <c r="AG265" s="67"/>
      <c r="AJ265" s="69" t="s">
        <v>71</v>
      </c>
      <c r="AK265" s="69">
        <v>1</v>
      </c>
      <c r="BB265" s="184" t="s">
        <v>80</v>
      </c>
      <c r="BM265" s="67">
        <f t="shared" si="25"/>
        <v>0</v>
      </c>
      <c r="BN265" s="67">
        <f t="shared" si="26"/>
        <v>0</v>
      </c>
      <c r="BO265" s="67">
        <f t="shared" si="27"/>
        <v>0</v>
      </c>
      <c r="BP265" s="67">
        <f t="shared" si="28"/>
        <v>0</v>
      </c>
    </row>
    <row r="266" spans="1:68" ht="27" hidden="1" customHeight="1" x14ac:dyDescent="0.25">
      <c r="A266" s="54" t="s">
        <v>387</v>
      </c>
      <c r="B266" s="54" t="s">
        <v>388</v>
      </c>
      <c r="C266" s="31">
        <v>4301135318</v>
      </c>
      <c r="D266" s="208">
        <v>4607111037480</v>
      </c>
      <c r="E266" s="209"/>
      <c r="F266" s="196">
        <v>1</v>
      </c>
      <c r="G266" s="32">
        <v>4</v>
      </c>
      <c r="H266" s="196">
        <v>4</v>
      </c>
      <c r="I266" s="196">
        <v>4.2724000000000002</v>
      </c>
      <c r="J266" s="32">
        <v>84</v>
      </c>
      <c r="K266" s="32" t="s">
        <v>67</v>
      </c>
      <c r="L266" s="32" t="s">
        <v>68</v>
      </c>
      <c r="M266" s="33" t="s">
        <v>69</v>
      </c>
      <c r="N266" s="33"/>
      <c r="O266" s="32">
        <v>180</v>
      </c>
      <c r="P266" s="253" t="s">
        <v>389</v>
      </c>
      <c r="Q266" s="213"/>
      <c r="R266" s="213"/>
      <c r="S266" s="213"/>
      <c r="T266" s="214"/>
      <c r="U266" s="34"/>
      <c r="V266" s="34"/>
      <c r="W266" s="35" t="s">
        <v>70</v>
      </c>
      <c r="X266" s="197">
        <v>0</v>
      </c>
      <c r="Y266" s="198">
        <f t="shared" si="24"/>
        <v>0</v>
      </c>
      <c r="Z266" s="36">
        <f>IFERROR(IF(X266="","",X266*0.0155),"")</f>
        <v>0</v>
      </c>
      <c r="AA266" s="56"/>
      <c r="AB266" s="57"/>
      <c r="AC266" s="68"/>
      <c r="AG266" s="67"/>
      <c r="AJ266" s="69" t="s">
        <v>71</v>
      </c>
      <c r="AK266" s="69">
        <v>1</v>
      </c>
      <c r="BB266" s="185" t="s">
        <v>80</v>
      </c>
      <c r="BM266" s="67">
        <f t="shared" si="25"/>
        <v>0</v>
      </c>
      <c r="BN266" s="67">
        <f t="shared" si="26"/>
        <v>0</v>
      </c>
      <c r="BO266" s="67">
        <f t="shared" si="27"/>
        <v>0</v>
      </c>
      <c r="BP266" s="67">
        <f t="shared" si="28"/>
        <v>0</v>
      </c>
    </row>
    <row r="267" spans="1:68" ht="27" hidden="1" customHeight="1" x14ac:dyDescent="0.25">
      <c r="A267" s="54" t="s">
        <v>390</v>
      </c>
      <c r="B267" s="54" t="s">
        <v>391</v>
      </c>
      <c r="C267" s="31">
        <v>4301135319</v>
      </c>
      <c r="D267" s="208">
        <v>4607111037473</v>
      </c>
      <c r="E267" s="209"/>
      <c r="F267" s="196">
        <v>1</v>
      </c>
      <c r="G267" s="32">
        <v>4</v>
      </c>
      <c r="H267" s="196">
        <v>4</v>
      </c>
      <c r="I267" s="196">
        <v>4.2300000000000004</v>
      </c>
      <c r="J267" s="32">
        <v>84</v>
      </c>
      <c r="K267" s="32" t="s">
        <v>67</v>
      </c>
      <c r="L267" s="32" t="s">
        <v>68</v>
      </c>
      <c r="M267" s="33" t="s">
        <v>69</v>
      </c>
      <c r="N267" s="33"/>
      <c r="O267" s="32">
        <v>180</v>
      </c>
      <c r="P267" s="322" t="s">
        <v>392</v>
      </c>
      <c r="Q267" s="213"/>
      <c r="R267" s="213"/>
      <c r="S267" s="213"/>
      <c r="T267" s="214"/>
      <c r="U267" s="34"/>
      <c r="V267" s="34"/>
      <c r="W267" s="35" t="s">
        <v>70</v>
      </c>
      <c r="X267" s="197">
        <v>0</v>
      </c>
      <c r="Y267" s="198">
        <f t="shared" si="24"/>
        <v>0</v>
      </c>
      <c r="Z267" s="36">
        <f>IFERROR(IF(X267="","",X267*0.0155),"")</f>
        <v>0</v>
      </c>
      <c r="AA267" s="56"/>
      <c r="AB267" s="57"/>
      <c r="AC267" s="68"/>
      <c r="AG267" s="67"/>
      <c r="AJ267" s="69" t="s">
        <v>71</v>
      </c>
      <c r="AK267" s="69">
        <v>1</v>
      </c>
      <c r="BB267" s="186" t="s">
        <v>80</v>
      </c>
      <c r="BM267" s="67">
        <f t="shared" si="25"/>
        <v>0</v>
      </c>
      <c r="BN267" s="67">
        <f t="shared" si="26"/>
        <v>0</v>
      </c>
      <c r="BO267" s="67">
        <f t="shared" si="27"/>
        <v>0</v>
      </c>
      <c r="BP267" s="67">
        <f t="shared" si="28"/>
        <v>0</v>
      </c>
    </row>
    <row r="268" spans="1:68" ht="27" hidden="1" customHeight="1" x14ac:dyDescent="0.25">
      <c r="A268" s="54" t="s">
        <v>393</v>
      </c>
      <c r="B268" s="54" t="s">
        <v>394</v>
      </c>
      <c r="C268" s="31">
        <v>4301135198</v>
      </c>
      <c r="D268" s="208">
        <v>4640242180663</v>
      </c>
      <c r="E268" s="209"/>
      <c r="F268" s="196">
        <v>0.9</v>
      </c>
      <c r="G268" s="32">
        <v>4</v>
      </c>
      <c r="H268" s="196">
        <v>3.6</v>
      </c>
      <c r="I268" s="196">
        <v>3.83</v>
      </c>
      <c r="J268" s="32">
        <v>84</v>
      </c>
      <c r="K268" s="32" t="s">
        <v>67</v>
      </c>
      <c r="L268" s="32" t="s">
        <v>68</v>
      </c>
      <c r="M268" s="33" t="s">
        <v>69</v>
      </c>
      <c r="N268" s="33"/>
      <c r="O268" s="32">
        <v>180</v>
      </c>
      <c r="P268" s="270" t="s">
        <v>395</v>
      </c>
      <c r="Q268" s="213"/>
      <c r="R268" s="213"/>
      <c r="S268" s="213"/>
      <c r="T268" s="214"/>
      <c r="U268" s="34"/>
      <c r="V268" s="34"/>
      <c r="W268" s="35" t="s">
        <v>70</v>
      </c>
      <c r="X268" s="197">
        <v>0</v>
      </c>
      <c r="Y268" s="198">
        <f t="shared" si="24"/>
        <v>0</v>
      </c>
      <c r="Z268" s="36">
        <f>IFERROR(IF(X268="","",X268*0.0155),"")</f>
        <v>0</v>
      </c>
      <c r="AA268" s="56"/>
      <c r="AB268" s="57"/>
      <c r="AC268" s="68"/>
      <c r="AG268" s="67"/>
      <c r="AJ268" s="69" t="s">
        <v>71</v>
      </c>
      <c r="AK268" s="69">
        <v>1</v>
      </c>
      <c r="BB268" s="187" t="s">
        <v>80</v>
      </c>
      <c r="BM268" s="67">
        <f t="shared" si="25"/>
        <v>0</v>
      </c>
      <c r="BN268" s="67">
        <f t="shared" si="26"/>
        <v>0</v>
      </c>
      <c r="BO268" s="67">
        <f t="shared" si="27"/>
        <v>0</v>
      </c>
      <c r="BP268" s="67">
        <f t="shared" si="28"/>
        <v>0</v>
      </c>
    </row>
    <row r="269" spans="1:68" x14ac:dyDescent="0.2">
      <c r="A269" s="210"/>
      <c r="B269" s="204"/>
      <c r="C269" s="204"/>
      <c r="D269" s="204"/>
      <c r="E269" s="204"/>
      <c r="F269" s="204"/>
      <c r="G269" s="204"/>
      <c r="H269" s="204"/>
      <c r="I269" s="204"/>
      <c r="J269" s="204"/>
      <c r="K269" s="204"/>
      <c r="L269" s="204"/>
      <c r="M269" s="204"/>
      <c r="N269" s="204"/>
      <c r="O269" s="211"/>
      <c r="P269" s="205" t="s">
        <v>72</v>
      </c>
      <c r="Q269" s="206"/>
      <c r="R269" s="206"/>
      <c r="S269" s="206"/>
      <c r="T269" s="206"/>
      <c r="U269" s="206"/>
      <c r="V269" s="207"/>
      <c r="W269" s="37" t="s">
        <v>70</v>
      </c>
      <c r="X269" s="199">
        <f>IFERROR(SUM(X249:X268),"0")</f>
        <v>154</v>
      </c>
      <c r="Y269" s="199">
        <f>IFERROR(SUM(Y249:Y268),"0")</f>
        <v>154</v>
      </c>
      <c r="Z269" s="199">
        <f>IFERROR(IF(Z249="",0,Z249),"0")+IFERROR(IF(Z250="",0,Z250),"0")+IFERROR(IF(Z251="",0,Z251),"0")+IFERROR(IF(Z252="",0,Z252),"0")+IFERROR(IF(Z253="",0,Z253),"0")+IFERROR(IF(Z254="",0,Z254),"0")+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+IFERROR(IF(Z268="",0,Z268),"0")</f>
        <v>1.4414400000000001</v>
      </c>
      <c r="AA269" s="200"/>
      <c r="AB269" s="200"/>
      <c r="AC269" s="200"/>
    </row>
    <row r="270" spans="1:68" x14ac:dyDescent="0.2">
      <c r="A270" s="204"/>
      <c r="B270" s="204"/>
      <c r="C270" s="204"/>
      <c r="D270" s="204"/>
      <c r="E270" s="204"/>
      <c r="F270" s="204"/>
      <c r="G270" s="204"/>
      <c r="H270" s="204"/>
      <c r="I270" s="204"/>
      <c r="J270" s="204"/>
      <c r="K270" s="204"/>
      <c r="L270" s="204"/>
      <c r="M270" s="204"/>
      <c r="N270" s="204"/>
      <c r="O270" s="211"/>
      <c r="P270" s="205" t="s">
        <v>72</v>
      </c>
      <c r="Q270" s="206"/>
      <c r="R270" s="206"/>
      <c r="S270" s="206"/>
      <c r="T270" s="206"/>
      <c r="U270" s="206"/>
      <c r="V270" s="207"/>
      <c r="W270" s="37" t="s">
        <v>73</v>
      </c>
      <c r="X270" s="199">
        <f>IFERROR(SUMPRODUCT(X249:X268*H249:H268),"0")</f>
        <v>506.8</v>
      </c>
      <c r="Y270" s="199">
        <f>IFERROR(SUMPRODUCT(Y249:Y268*H249:H268),"0")</f>
        <v>506.8</v>
      </c>
      <c r="Z270" s="37"/>
      <c r="AA270" s="200"/>
      <c r="AB270" s="200"/>
      <c r="AC270" s="200"/>
    </row>
    <row r="271" spans="1:68" ht="15" customHeight="1" x14ac:dyDescent="0.2">
      <c r="A271" s="224"/>
      <c r="B271" s="204"/>
      <c r="C271" s="204"/>
      <c r="D271" s="204"/>
      <c r="E271" s="204"/>
      <c r="F271" s="204"/>
      <c r="G271" s="204"/>
      <c r="H271" s="204"/>
      <c r="I271" s="204"/>
      <c r="J271" s="204"/>
      <c r="K271" s="204"/>
      <c r="L271" s="204"/>
      <c r="M271" s="204"/>
      <c r="N271" s="204"/>
      <c r="O271" s="225"/>
      <c r="P271" s="256" t="s">
        <v>396</v>
      </c>
      <c r="Q271" s="257"/>
      <c r="R271" s="257"/>
      <c r="S271" s="257"/>
      <c r="T271" s="257"/>
      <c r="U271" s="257"/>
      <c r="V271" s="258"/>
      <c r="W271" s="37" t="s">
        <v>73</v>
      </c>
      <c r="X271" s="199">
        <f>IFERROR(X24+X33+X40+X49+X66+X72+X77+X83+X93+X100+X113+X119+X125+X132+X137+X143+X148+X154+X162+X167+X175+X179+X187+X197+X205+X211+X217+X224+X232+X236+X241+X247+X270,"0")</f>
        <v>14812.359999999999</v>
      </c>
      <c r="Y271" s="199">
        <f>IFERROR(Y24+Y33+Y40+Y49+Y66+Y72+Y77+Y83+Y93+Y100+Y113+Y119+Y125+Y132+Y137+Y143+Y148+Y154+Y162+Y167+Y175+Y179+Y187+Y197+Y205+Y211+Y217+Y224+Y232+Y236+Y241+Y247+Y270,"0")</f>
        <v>14812.359999999999</v>
      </c>
      <c r="Z271" s="37"/>
      <c r="AA271" s="200"/>
      <c r="AB271" s="200"/>
      <c r="AC271" s="200"/>
    </row>
    <row r="272" spans="1:68" x14ac:dyDescent="0.2">
      <c r="A272" s="204"/>
      <c r="B272" s="204"/>
      <c r="C272" s="204"/>
      <c r="D272" s="204"/>
      <c r="E272" s="204"/>
      <c r="F272" s="204"/>
      <c r="G272" s="204"/>
      <c r="H272" s="204"/>
      <c r="I272" s="204"/>
      <c r="J272" s="204"/>
      <c r="K272" s="204"/>
      <c r="L272" s="204"/>
      <c r="M272" s="204"/>
      <c r="N272" s="204"/>
      <c r="O272" s="225"/>
      <c r="P272" s="256" t="s">
        <v>397</v>
      </c>
      <c r="Q272" s="257"/>
      <c r="R272" s="257"/>
      <c r="S272" s="257"/>
      <c r="T272" s="257"/>
      <c r="U272" s="257"/>
      <c r="V272" s="258"/>
      <c r="W272" s="37" t="s">
        <v>73</v>
      </c>
      <c r="X272" s="199">
        <f>IFERROR(SUM(BM22:BM268),"0")</f>
        <v>15977.5628</v>
      </c>
      <c r="Y272" s="199">
        <f>IFERROR(SUM(BN22:BN268),"0")</f>
        <v>15977.5628</v>
      </c>
      <c r="Z272" s="37"/>
      <c r="AA272" s="200"/>
      <c r="AB272" s="200"/>
      <c r="AC272" s="200"/>
    </row>
    <row r="273" spans="1:32" x14ac:dyDescent="0.2">
      <c r="A273" s="204"/>
      <c r="B273" s="204"/>
      <c r="C273" s="204"/>
      <c r="D273" s="204"/>
      <c r="E273" s="204"/>
      <c r="F273" s="204"/>
      <c r="G273" s="204"/>
      <c r="H273" s="204"/>
      <c r="I273" s="204"/>
      <c r="J273" s="204"/>
      <c r="K273" s="204"/>
      <c r="L273" s="204"/>
      <c r="M273" s="204"/>
      <c r="N273" s="204"/>
      <c r="O273" s="225"/>
      <c r="P273" s="256" t="s">
        <v>398</v>
      </c>
      <c r="Q273" s="257"/>
      <c r="R273" s="257"/>
      <c r="S273" s="257"/>
      <c r="T273" s="257"/>
      <c r="U273" s="257"/>
      <c r="V273" s="258"/>
      <c r="W273" s="37" t="s">
        <v>399</v>
      </c>
      <c r="X273" s="38">
        <f>ROUNDUP(SUM(BO22:BO268),0)</f>
        <v>35</v>
      </c>
      <c r="Y273" s="38">
        <f>ROUNDUP(SUM(BP22:BP268),0)</f>
        <v>35</v>
      </c>
      <c r="Z273" s="37"/>
      <c r="AA273" s="200"/>
      <c r="AB273" s="200"/>
      <c r="AC273" s="200"/>
    </row>
    <row r="274" spans="1:32" x14ac:dyDescent="0.2">
      <c r="A274" s="204"/>
      <c r="B274" s="204"/>
      <c r="C274" s="204"/>
      <c r="D274" s="204"/>
      <c r="E274" s="204"/>
      <c r="F274" s="204"/>
      <c r="G274" s="204"/>
      <c r="H274" s="204"/>
      <c r="I274" s="204"/>
      <c r="J274" s="204"/>
      <c r="K274" s="204"/>
      <c r="L274" s="204"/>
      <c r="M274" s="204"/>
      <c r="N274" s="204"/>
      <c r="O274" s="225"/>
      <c r="P274" s="256" t="s">
        <v>400</v>
      </c>
      <c r="Q274" s="257"/>
      <c r="R274" s="257"/>
      <c r="S274" s="257"/>
      <c r="T274" s="257"/>
      <c r="U274" s="257"/>
      <c r="V274" s="258"/>
      <c r="W274" s="37" t="s">
        <v>73</v>
      </c>
      <c r="X274" s="199">
        <f>GrossWeightTotal+PalletQtyTotal*25</f>
        <v>16852.5628</v>
      </c>
      <c r="Y274" s="199">
        <f>GrossWeightTotalR+PalletQtyTotalR*25</f>
        <v>16852.5628</v>
      </c>
      <c r="Z274" s="37"/>
      <c r="AA274" s="200"/>
      <c r="AB274" s="200"/>
      <c r="AC274" s="200"/>
    </row>
    <row r="275" spans="1:32" x14ac:dyDescent="0.2">
      <c r="A275" s="204"/>
      <c r="B275" s="204"/>
      <c r="C275" s="204"/>
      <c r="D275" s="204"/>
      <c r="E275" s="204"/>
      <c r="F275" s="204"/>
      <c r="G275" s="204"/>
      <c r="H275" s="204"/>
      <c r="I275" s="204"/>
      <c r="J275" s="204"/>
      <c r="K275" s="204"/>
      <c r="L275" s="204"/>
      <c r="M275" s="204"/>
      <c r="N275" s="204"/>
      <c r="O275" s="225"/>
      <c r="P275" s="256" t="s">
        <v>401</v>
      </c>
      <c r="Q275" s="257"/>
      <c r="R275" s="257"/>
      <c r="S275" s="257"/>
      <c r="T275" s="257"/>
      <c r="U275" s="257"/>
      <c r="V275" s="258"/>
      <c r="W275" s="37" t="s">
        <v>399</v>
      </c>
      <c r="X275" s="199">
        <f>IFERROR(X23+X32+X39+X48+X65+X71+X76+X82+X92+X99+X112+X118+X124+X131+X136+X142+X147+X153+X161+X166+X174+X178+X186+X196+X204+X210+X216+X223+X231+X235+X240+X246+X269,"0")</f>
        <v>3146</v>
      </c>
      <c r="Y275" s="199">
        <f>IFERROR(Y23+Y32+Y39+Y48+Y65+Y71+Y76+Y82+Y92+Y99+Y112+Y118+Y124+Y131+Y136+Y142+Y147+Y153+Y161+Y166+Y174+Y178+Y186+Y196+Y204+Y210+Y216+Y223+Y231+Y235+Y240+Y246+Y269,"0")</f>
        <v>3146</v>
      </c>
      <c r="Z275" s="37"/>
      <c r="AA275" s="200"/>
      <c r="AB275" s="200"/>
      <c r="AC275" s="200"/>
    </row>
    <row r="276" spans="1:32" ht="14.25" hidden="1" customHeight="1" x14ac:dyDescent="0.2">
      <c r="A276" s="204"/>
      <c r="B276" s="204"/>
      <c r="C276" s="204"/>
      <c r="D276" s="204"/>
      <c r="E276" s="204"/>
      <c r="F276" s="204"/>
      <c r="G276" s="204"/>
      <c r="H276" s="204"/>
      <c r="I276" s="204"/>
      <c r="J276" s="204"/>
      <c r="K276" s="204"/>
      <c r="L276" s="204"/>
      <c r="M276" s="204"/>
      <c r="N276" s="204"/>
      <c r="O276" s="225"/>
      <c r="P276" s="256" t="s">
        <v>402</v>
      </c>
      <c r="Q276" s="257"/>
      <c r="R276" s="257"/>
      <c r="S276" s="257"/>
      <c r="T276" s="257"/>
      <c r="U276" s="257"/>
      <c r="V276" s="258"/>
      <c r="W276" s="39" t="s">
        <v>403</v>
      </c>
      <c r="X276" s="37"/>
      <c r="Y276" s="37"/>
      <c r="Z276" s="37">
        <f>IFERROR(Z23+Z32+Z39+Z48+Z65+Z71+Z76+Z82+Z92+Z99+Z112+Z118+Z124+Z131+Z136+Z142+Z147+Z153+Z161+Z166+Z174+Z178+Z186+Z196+Z204+Z210+Z216+Z223+Z231+Z235+Z240+Z246+Z269,"0")</f>
        <v>43.890399999999993</v>
      </c>
      <c r="AA276" s="200"/>
      <c r="AB276" s="200"/>
      <c r="AC276" s="200"/>
    </row>
    <row r="277" spans="1:32" ht="13.5" customHeight="1" thickBot="1" x14ac:dyDescent="0.25"/>
    <row r="278" spans="1:32" ht="27" customHeight="1" thickTop="1" thickBot="1" x14ac:dyDescent="0.25">
      <c r="A278" s="40" t="s">
        <v>404</v>
      </c>
      <c r="B278" s="194" t="s">
        <v>63</v>
      </c>
      <c r="C278" s="201" t="s">
        <v>74</v>
      </c>
      <c r="D278" s="302"/>
      <c r="E278" s="302"/>
      <c r="F278" s="302"/>
      <c r="G278" s="302"/>
      <c r="H278" s="302"/>
      <c r="I278" s="302"/>
      <c r="J278" s="302"/>
      <c r="K278" s="302"/>
      <c r="L278" s="302"/>
      <c r="M278" s="302"/>
      <c r="N278" s="302"/>
      <c r="O278" s="302"/>
      <c r="P278" s="302"/>
      <c r="Q278" s="302"/>
      <c r="R278" s="302"/>
      <c r="S278" s="260"/>
      <c r="T278" s="201" t="s">
        <v>228</v>
      </c>
      <c r="U278" s="260"/>
      <c r="V278" s="194" t="s">
        <v>250</v>
      </c>
      <c r="W278" s="201" t="s">
        <v>263</v>
      </c>
      <c r="X278" s="302"/>
      <c r="Y278" s="302"/>
      <c r="Z278" s="260"/>
      <c r="AA278" s="194" t="s">
        <v>299</v>
      </c>
      <c r="AB278" s="194" t="s">
        <v>304</v>
      </c>
      <c r="AC278" s="194" t="s">
        <v>229</v>
      </c>
      <c r="AF278" s="195"/>
    </row>
    <row r="279" spans="1:32" ht="14.25" customHeight="1" thickTop="1" x14ac:dyDescent="0.2">
      <c r="A279" s="408" t="s">
        <v>405</v>
      </c>
      <c r="B279" s="201" t="s">
        <v>63</v>
      </c>
      <c r="C279" s="201" t="s">
        <v>75</v>
      </c>
      <c r="D279" s="201" t="s">
        <v>87</v>
      </c>
      <c r="E279" s="201" t="s">
        <v>95</v>
      </c>
      <c r="F279" s="201" t="s">
        <v>108</v>
      </c>
      <c r="G279" s="201" t="s">
        <v>137</v>
      </c>
      <c r="H279" s="201" t="s">
        <v>143</v>
      </c>
      <c r="I279" s="201" t="s">
        <v>147</v>
      </c>
      <c r="J279" s="201" t="s">
        <v>153</v>
      </c>
      <c r="K279" s="201" t="s">
        <v>166</v>
      </c>
      <c r="L279" s="201" t="s">
        <v>174</v>
      </c>
      <c r="M279" s="201" t="s">
        <v>197</v>
      </c>
      <c r="N279" s="195"/>
      <c r="O279" s="201" t="s">
        <v>202</v>
      </c>
      <c r="P279" s="201" t="s">
        <v>207</v>
      </c>
      <c r="Q279" s="201" t="s">
        <v>214</v>
      </c>
      <c r="R279" s="201" t="s">
        <v>217</v>
      </c>
      <c r="S279" s="201" t="s">
        <v>225</v>
      </c>
      <c r="T279" s="201" t="s">
        <v>229</v>
      </c>
      <c r="U279" s="201" t="s">
        <v>233</v>
      </c>
      <c r="V279" s="201" t="s">
        <v>251</v>
      </c>
      <c r="W279" s="201" t="s">
        <v>264</v>
      </c>
      <c r="X279" s="201" t="s">
        <v>271</v>
      </c>
      <c r="Y279" s="201" t="s">
        <v>284</v>
      </c>
      <c r="Z279" s="201" t="s">
        <v>293</v>
      </c>
      <c r="AA279" s="201" t="s">
        <v>300</v>
      </c>
      <c r="AB279" s="201" t="s">
        <v>305</v>
      </c>
      <c r="AC279" s="201" t="s">
        <v>229</v>
      </c>
      <c r="AF279" s="195"/>
    </row>
    <row r="280" spans="1:32" ht="13.5" customHeight="1" thickBot="1" x14ac:dyDescent="0.25">
      <c r="A280" s="409"/>
      <c r="B280" s="202"/>
      <c r="C280" s="202"/>
      <c r="D280" s="202"/>
      <c r="E280" s="202"/>
      <c r="F280" s="202"/>
      <c r="G280" s="202"/>
      <c r="H280" s="202"/>
      <c r="I280" s="202"/>
      <c r="J280" s="202"/>
      <c r="K280" s="202"/>
      <c r="L280" s="202"/>
      <c r="M280" s="202"/>
      <c r="N280" s="195"/>
      <c r="O280" s="202"/>
      <c r="P280" s="202"/>
      <c r="Q280" s="202"/>
      <c r="R280" s="202"/>
      <c r="S280" s="202"/>
      <c r="T280" s="202"/>
      <c r="U280" s="202"/>
      <c r="V280" s="202"/>
      <c r="W280" s="202"/>
      <c r="X280" s="202"/>
      <c r="Y280" s="202"/>
      <c r="Z280" s="202"/>
      <c r="AA280" s="202"/>
      <c r="AB280" s="202"/>
      <c r="AC280" s="202"/>
      <c r="AF280" s="195"/>
    </row>
    <row r="281" spans="1:32" ht="18" customHeight="1" thickTop="1" thickBot="1" x14ac:dyDescent="0.25">
      <c r="A281" s="40" t="s">
        <v>406</v>
      </c>
      <c r="B281" s="46">
        <f>IFERROR(X22*H22,"0")</f>
        <v>0</v>
      </c>
      <c r="C281" s="46">
        <f>IFERROR(X28*H28,"0")+IFERROR(X29*H29,"0")+IFERROR(X30*H30,"0")+IFERROR(X31*H31,"0")</f>
        <v>294</v>
      </c>
      <c r="D281" s="46">
        <f>IFERROR(X36*H36,"0")+IFERROR(X37*H37,"0")+IFERROR(X38*H38,"0")</f>
        <v>432</v>
      </c>
      <c r="E281" s="46">
        <f>IFERROR(X43*H43,"0")+IFERROR(X44*H44,"0")+IFERROR(X45*H45,"0")+IFERROR(X46*H46,"0")+IFERROR(X47*H47,"0")</f>
        <v>24</v>
      </c>
      <c r="F281" s="46">
        <f>IFERROR(X52*H52,"0")+IFERROR(X53*H53,"0")+IFERROR(X54*H54,"0")+IFERROR(X55*H55,"0")+IFERROR(X56*H56,"0")+IFERROR(X57*H57,"0")+IFERROR(X58*H58,"0")+IFERROR(X59*H59,"0")+IFERROR(X60*H60,"0")+IFERROR(X61*H61,"0")+IFERROR(X62*H62,"0")+IFERROR(X63*H63,"0")+IFERROR(X64*H64,"0")</f>
        <v>604.80000000000007</v>
      </c>
      <c r="G281" s="46">
        <f>IFERROR(X69*H69,"0")+IFERROR(X70*H70,"0")</f>
        <v>1140</v>
      </c>
      <c r="H281" s="46">
        <f>IFERROR(X75*H75,"0")</f>
        <v>50.4</v>
      </c>
      <c r="I281" s="46">
        <f>IFERROR(X80*H80,"0")+IFERROR(X81*H81,"0")</f>
        <v>352.8</v>
      </c>
      <c r="J281" s="46">
        <f>IFERROR(X86*H86,"0")+IFERROR(X87*H87,"0")+IFERROR(X88*H88,"0")+IFERROR(X89*H89,"0")+IFERROR(X90*H90,"0")+IFERROR(X91*H91,"0")</f>
        <v>856.80000000000007</v>
      </c>
      <c r="K281" s="46">
        <f>IFERROR(X96*H96,"0")+IFERROR(X97*H97,"0")+IFERROR(X98*H98,"0")</f>
        <v>221.76</v>
      </c>
      <c r="L281" s="46">
        <f>IFERROR(X103*H103,"0")+IFERROR(X104*H104,"0")+IFERROR(X105*H105,"0")+IFERROR(X106*H106,"0")+IFERROR(X107*H107,"0")+IFERROR(X108*H108,"0")+IFERROR(X109*H109,"0")+IFERROR(X110*H110,"0")+IFERROR(X111*H111,"0")</f>
        <v>3696</v>
      </c>
      <c r="M281" s="46">
        <f>IFERROR(X116*H116,"0")+IFERROR(X117*H117,"0")</f>
        <v>588</v>
      </c>
      <c r="N281" s="195"/>
      <c r="O281" s="46">
        <f>IFERROR(X122*H122,"0")+IFERROR(X123*H123,"0")</f>
        <v>252</v>
      </c>
      <c r="P281" s="46">
        <f>IFERROR(X128*H128,"0")+IFERROR(X129*H129,"0")+IFERROR(X130*H130,"0")</f>
        <v>42</v>
      </c>
      <c r="Q281" s="46">
        <f>IFERROR(X135*H135,"0")</f>
        <v>0</v>
      </c>
      <c r="R281" s="46">
        <f>IFERROR(X140*H140,"0")+IFERROR(X141*H141,"0")</f>
        <v>0</v>
      </c>
      <c r="S281" s="46">
        <f>IFERROR(X146*H146,"0")</f>
        <v>0</v>
      </c>
      <c r="T281" s="46">
        <f>IFERROR(X152*H152,"0")</f>
        <v>0</v>
      </c>
      <c r="U281" s="46">
        <f>IFERROR(X157*H157,"0")+IFERROR(X158*H158,"0")+IFERROR(X159*H159,"0")+IFERROR(X160*H160,"0")+IFERROR(X164*H164,"0")+IFERROR(X165*H165,"0")</f>
        <v>2040</v>
      </c>
      <c r="V281" s="46">
        <f>IFERROR(X171*H171,"0")+IFERROR(X172*H172,"0")+IFERROR(X173*H173,"0")+IFERROR(X177*H177,"0")</f>
        <v>378</v>
      </c>
      <c r="W281" s="46">
        <f>IFERROR(X183*H183,"0")+IFERROR(X184*H184,"0")+IFERROR(X185*H185,"0")</f>
        <v>604.79999999999995</v>
      </c>
      <c r="X281" s="46">
        <f>IFERROR(X190*H190,"0")+IFERROR(X191*H191,"0")+IFERROR(X192*H192,"0")+IFERROR(X193*H193,"0")+IFERROR(X194*H194,"0")+IFERROR(X195*H195,"0")</f>
        <v>201.59999999999997</v>
      </c>
      <c r="Y281" s="46">
        <f>IFERROR(X200*H200,"0")+IFERROR(X201*H201,"0")+IFERROR(X202*H202,"0")+IFERROR(X203*H203,"0")</f>
        <v>172.8</v>
      </c>
      <c r="Z281" s="46">
        <f>IFERROR(X208*H208,"0")+IFERROR(X209*H209,"0")</f>
        <v>0</v>
      </c>
      <c r="AA281" s="46">
        <f>IFERROR(X215*H215,"0")</f>
        <v>0</v>
      </c>
      <c r="AB281" s="46">
        <f>IFERROR(X221*H221,"0")+IFERROR(X222*H222,"0")</f>
        <v>1080</v>
      </c>
      <c r="AC281" s="46">
        <f>IFERROR(X228*H228,"0")+IFERROR(X229*H229,"0")+IFERROR(X230*H230,"0")+IFERROR(X234*H234,"0")+IFERROR(X238*H238,"0")+IFERROR(X239*H239,"0")+IFERROR(X243*H243,"0")+IFERROR(X244*H244,"0")+IFERROR(X245*H245,"0")+IFERROR(X249*H249,"0")+IFERROR(X250*H250,"0")+IFERROR(X251*H251,"0")+IFERROR(X252*H252,"0")+IFERROR(X253*H253,"0")+IFERROR(X254*H254,"0")+IFERROR(X255*H255,"0")+IFERROR(X256*H256,"0")+IFERROR(X257*H257,"0")+IFERROR(X258*H258,"0")+IFERROR(X259*H259,"0")+IFERROR(X260*H260,"0")+IFERROR(X261*H261,"0")+IFERROR(X262*H262,"0")+IFERROR(X263*H263,"0")+IFERROR(X264*H264,"0")+IFERROR(X265*H265,"0")+IFERROR(X266*H266,"0")+IFERROR(X267*H267,"0")+IFERROR(X268*H268,"0")</f>
        <v>1780.6</v>
      </c>
      <c r="AF281" s="195"/>
    </row>
    <row r="282" spans="1:32" ht="13.5" customHeight="1" thickTop="1" x14ac:dyDescent="0.2">
      <c r="C282" s="195"/>
    </row>
    <row r="283" spans="1:32" ht="19.5" customHeight="1" x14ac:dyDescent="0.2">
      <c r="A283" s="58" t="s">
        <v>407</v>
      </c>
      <c r="B283" s="58" t="s">
        <v>408</v>
      </c>
      <c r="C283" s="58" t="s">
        <v>409</v>
      </c>
    </row>
    <row r="284" spans="1:32" x14ac:dyDescent="0.2">
      <c r="A284" s="59">
        <f>SUMPRODUCT(--(BB:BB="ЗПФ"),--(W:W="кор"),H:H,Y:Y)+SUMPRODUCT(--(BB:BB="ЗПФ"),--(W:W="кг"),Y:Y)</f>
        <v>9972</v>
      </c>
      <c r="B284" s="60">
        <f>SUMPRODUCT(--(BB:BB="ПГП"),--(W:W="кор"),H:H,Y:Y)+SUMPRODUCT(--(BB:BB="ПГП"),--(W:W="кг"),Y:Y)</f>
        <v>4840.3600000000006</v>
      </c>
      <c r="C284" s="60">
        <f>SUMPRODUCT(--(BB:BB="КИЗ"),--(W:W="кор"),H:H,Y:Y)+SUMPRODUCT(--(BB:BB="КИЗ"),--(W:W="кг"),Y:Y)</f>
        <v>0</v>
      </c>
    </row>
  </sheetData>
  <sheetProtection algorithmName="SHA-512" hashValue="QNDPRuwP7CqUWNDuvq4o35W7tC5ON26yXZ8XroPLc352Xjuo5pqHfBIJe0Jci/dA8GoPdOQkqg7kuDNz6o2qxg==" saltValue="Tr3+Tgws7ovYmLCJPqtLHA==" spinCount="100000" sheet="1" objects="1" scenarios="1" sort="0" autoFilter="0" pivotTables="0"/>
  <autoFilter ref="B18:Z276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80,00"/>
        <filter val="1 140,00"/>
        <filter val="10,00"/>
        <filter val="108,00"/>
        <filter val="12,00"/>
        <filter val="126,00"/>
        <filter val="132,00"/>
        <filter val="14 812,36"/>
        <filter val="14,00"/>
        <filter val="146,00"/>
        <filter val="15 977,56"/>
        <filter val="154,00"/>
        <filter val="16 852,56"/>
        <filter val="168,00"/>
        <filter val="172,80"/>
        <filter val="196,00"/>
        <filter val="2 040,00"/>
        <filter val="20,00"/>
        <filter val="201,60"/>
        <filter val="216,00"/>
        <filter val="221,76"/>
        <filter val="228,00"/>
        <filter val="238,00"/>
        <filter val="24,00"/>
        <filter val="252,00"/>
        <filter val="28,00"/>
        <filter val="294,00"/>
        <filter val="3 146,00"/>
        <filter val="3 696,00"/>
        <filter val="35"/>
        <filter val="352,80"/>
        <filter val="36,00"/>
        <filter val="378,00"/>
        <filter val="408,00"/>
        <filter val="42,00"/>
        <filter val="432,00"/>
        <filter val="50,40"/>
        <filter val="506,80"/>
        <filter val="516,00"/>
        <filter val="56,00"/>
        <filter val="576,00"/>
        <filter val="588,00"/>
        <filter val="604,80"/>
        <filter val="697,80"/>
        <filter val="70,00"/>
        <filter val="72,00"/>
        <filter val="84,00"/>
        <filter val="856,80"/>
        <filter val="96,00"/>
        <filter val="98,00"/>
      </filters>
    </filterColumn>
  </autoFilter>
  <mergeCells count="509">
    <mergeCell ref="A8:C8"/>
    <mergeCell ref="D268:E268"/>
    <mergeCell ref="D97:E97"/>
    <mergeCell ref="P76:V76"/>
    <mergeCell ref="A10:C10"/>
    <mergeCell ref="A21:Z21"/>
    <mergeCell ref="D184:E184"/>
    <mergeCell ref="P279:P280"/>
    <mergeCell ref="D192:E192"/>
    <mergeCell ref="A99:O100"/>
    <mergeCell ref="A181:Z181"/>
    <mergeCell ref="D173:E173"/>
    <mergeCell ref="D17:E18"/>
    <mergeCell ref="A279:A280"/>
    <mergeCell ref="C279:C280"/>
    <mergeCell ref="P202:T202"/>
    <mergeCell ref="D123:E123"/>
    <mergeCell ref="P58:T58"/>
    <mergeCell ref="D250:E250"/>
    <mergeCell ref="X17:X18"/>
    <mergeCell ref="D110:E110"/>
    <mergeCell ref="D44:E44"/>
    <mergeCell ref="P216:V216"/>
    <mergeCell ref="V12:W12"/>
    <mergeCell ref="U17:V17"/>
    <mergeCell ref="Y17:Y18"/>
    <mergeCell ref="D57:E57"/>
    <mergeCell ref="G17:G18"/>
    <mergeCell ref="A19:Z19"/>
    <mergeCell ref="P234:T234"/>
    <mergeCell ref="A149:Z149"/>
    <mergeCell ref="P209:T209"/>
    <mergeCell ref="A50:Z50"/>
    <mergeCell ref="W17:W18"/>
    <mergeCell ref="P161:V161"/>
    <mergeCell ref="P217:V217"/>
    <mergeCell ref="A213:Z213"/>
    <mergeCell ref="A151:Z151"/>
    <mergeCell ref="P93:V93"/>
    <mergeCell ref="P223:V223"/>
    <mergeCell ref="P174:V174"/>
    <mergeCell ref="D177:E177"/>
    <mergeCell ref="AC279:AC280"/>
    <mergeCell ref="P243:T243"/>
    <mergeCell ref="A124:O125"/>
    <mergeCell ref="A118:O119"/>
    <mergeCell ref="W279:W280"/>
    <mergeCell ref="P23:V23"/>
    <mergeCell ref="P272:V272"/>
    <mergeCell ref="P210:V210"/>
    <mergeCell ref="A206:Z206"/>
    <mergeCell ref="A35:Z35"/>
    <mergeCell ref="D54:E54"/>
    <mergeCell ref="M279:M280"/>
    <mergeCell ref="O279:O280"/>
    <mergeCell ref="D265:E265"/>
    <mergeCell ref="E279:E280"/>
    <mergeCell ref="P271:V271"/>
    <mergeCell ref="D256:E256"/>
    <mergeCell ref="P164:T164"/>
    <mergeCell ref="A231:O232"/>
    <mergeCell ref="D222:E222"/>
    <mergeCell ref="D159:E159"/>
    <mergeCell ref="Y279:Y280"/>
    <mergeCell ref="F279:F280"/>
    <mergeCell ref="Q279:Q280"/>
    <mergeCell ref="Q5:R5"/>
    <mergeCell ref="F17:F18"/>
    <mergeCell ref="D107:E107"/>
    <mergeCell ref="D234:E234"/>
    <mergeCell ref="P70:T70"/>
    <mergeCell ref="P263:T263"/>
    <mergeCell ref="D244:E244"/>
    <mergeCell ref="P228:T228"/>
    <mergeCell ref="D171:E171"/>
    <mergeCell ref="Q6:R6"/>
    <mergeCell ref="P200:T200"/>
    <mergeCell ref="F10:G10"/>
    <mergeCell ref="D243:E243"/>
    <mergeCell ref="P205:V205"/>
    <mergeCell ref="P128:T128"/>
    <mergeCell ref="H5:M5"/>
    <mergeCell ref="P98:T98"/>
    <mergeCell ref="A214:Z214"/>
    <mergeCell ref="D146:E146"/>
    <mergeCell ref="D6:M6"/>
    <mergeCell ref="A85:Z85"/>
    <mergeCell ref="P106:T106"/>
    <mergeCell ref="P177:T177"/>
    <mergeCell ref="A223:O224"/>
    <mergeCell ref="AD17:AF18"/>
    <mergeCell ref="A39:O40"/>
    <mergeCell ref="P167:V167"/>
    <mergeCell ref="P142:V142"/>
    <mergeCell ref="A25:Z25"/>
    <mergeCell ref="P119:V119"/>
    <mergeCell ref="P253:T253"/>
    <mergeCell ref="D221:E221"/>
    <mergeCell ref="V11:W11"/>
    <mergeCell ref="P57:T57"/>
    <mergeCell ref="D165:E165"/>
    <mergeCell ref="P75:T75"/>
    <mergeCell ref="P146:T146"/>
    <mergeCell ref="D152:E152"/>
    <mergeCell ref="A136:O137"/>
    <mergeCell ref="D29:E29"/>
    <mergeCell ref="A20:Z20"/>
    <mergeCell ref="D194:E194"/>
    <mergeCell ref="Z17:Z18"/>
    <mergeCell ref="AB17:AB18"/>
    <mergeCell ref="P100:V100"/>
    <mergeCell ref="A212:Z212"/>
    <mergeCell ref="A41:Z41"/>
    <mergeCell ref="A27:Z27"/>
    <mergeCell ref="P2:W3"/>
    <mergeCell ref="A269:O270"/>
    <mergeCell ref="P54:T54"/>
    <mergeCell ref="A170:Z170"/>
    <mergeCell ref="D228:E228"/>
    <mergeCell ref="A23:O24"/>
    <mergeCell ref="P64:T64"/>
    <mergeCell ref="D10:E10"/>
    <mergeCell ref="P135:T135"/>
    <mergeCell ref="P191:T191"/>
    <mergeCell ref="F5:G5"/>
    <mergeCell ref="D252:E252"/>
    <mergeCell ref="P123:T123"/>
    <mergeCell ref="P110:T110"/>
    <mergeCell ref="P66:V66"/>
    <mergeCell ref="P137:V137"/>
    <mergeCell ref="P197:V197"/>
    <mergeCell ref="A127:Z127"/>
    <mergeCell ref="A176:Z176"/>
    <mergeCell ref="A114:Z114"/>
    <mergeCell ref="D249:E249"/>
    <mergeCell ref="P262:T262"/>
    <mergeCell ref="D105:E105"/>
    <mergeCell ref="A51:Z51"/>
    <mergeCell ref="A9:C9"/>
    <mergeCell ref="D202:E202"/>
    <mergeCell ref="A71:O72"/>
    <mergeCell ref="D58:E58"/>
    <mergeCell ref="P273:V273"/>
    <mergeCell ref="P39:V39"/>
    <mergeCell ref="A156:Z156"/>
    <mergeCell ref="P32:V32"/>
    <mergeCell ref="A155:Z155"/>
    <mergeCell ref="Q13:R13"/>
    <mergeCell ref="P201:T201"/>
    <mergeCell ref="A220:Z220"/>
    <mergeCell ref="D22:E22"/>
    <mergeCell ref="P105:T105"/>
    <mergeCell ref="D257:E257"/>
    <mergeCell ref="D86:E86"/>
    <mergeCell ref="A166:O167"/>
    <mergeCell ref="P36:T36"/>
    <mergeCell ref="P107:T107"/>
    <mergeCell ref="D215:E215"/>
    <mergeCell ref="A233:Z233"/>
    <mergeCell ref="M17:M18"/>
    <mergeCell ref="O17:O18"/>
    <mergeCell ref="P131:V131"/>
    <mergeCell ref="V6:W9"/>
    <mergeCell ref="P109:T109"/>
    <mergeCell ref="P222:T222"/>
    <mergeCell ref="P193:T193"/>
    <mergeCell ref="P22:T22"/>
    <mergeCell ref="P236:V236"/>
    <mergeCell ref="P92:V92"/>
    <mergeCell ref="P257:T257"/>
    <mergeCell ref="P80:T80"/>
    <mergeCell ref="A207:Z207"/>
    <mergeCell ref="A182:Z182"/>
    <mergeCell ref="A169:Z169"/>
    <mergeCell ref="A225:Z225"/>
    <mergeCell ref="P148:V148"/>
    <mergeCell ref="P59:T59"/>
    <mergeCell ref="P130:T130"/>
    <mergeCell ref="P190:T190"/>
    <mergeCell ref="P240:V240"/>
    <mergeCell ref="P46:T46"/>
    <mergeCell ref="P111:T111"/>
    <mergeCell ref="A227:Z227"/>
    <mergeCell ref="P61:T61"/>
    <mergeCell ref="D200:E200"/>
    <mergeCell ref="A178:O179"/>
    <mergeCell ref="BD17:BD18"/>
    <mergeCell ref="P159:T159"/>
    <mergeCell ref="D140:E140"/>
    <mergeCell ref="D267:E267"/>
    <mergeCell ref="P96:T96"/>
    <mergeCell ref="H17:H18"/>
    <mergeCell ref="P261:T261"/>
    <mergeCell ref="P90:T90"/>
    <mergeCell ref="P275:V275"/>
    <mergeCell ref="D75:E75"/>
    <mergeCell ref="P247:V247"/>
    <mergeCell ref="P241:V241"/>
    <mergeCell ref="P91:T91"/>
    <mergeCell ref="P99:V99"/>
    <mergeCell ref="AA17:AA18"/>
    <mergeCell ref="AC17:AC18"/>
    <mergeCell ref="P108:T108"/>
    <mergeCell ref="D89:E89"/>
    <mergeCell ref="P254:T254"/>
    <mergeCell ref="P147:V147"/>
    <mergeCell ref="A199:Z199"/>
    <mergeCell ref="P251:T251"/>
    <mergeCell ref="A180:Z180"/>
    <mergeCell ref="A68:Z68"/>
    <mergeCell ref="S279:S280"/>
    <mergeCell ref="A145:Z145"/>
    <mergeCell ref="A139:Z139"/>
    <mergeCell ref="P124:V124"/>
    <mergeCell ref="D130:E130"/>
    <mergeCell ref="P87:T87"/>
    <mergeCell ref="D201:E201"/>
    <mergeCell ref="A204:O205"/>
    <mergeCell ref="P245:T245"/>
    <mergeCell ref="P89:T89"/>
    <mergeCell ref="P260:T260"/>
    <mergeCell ref="D172:E172"/>
    <mergeCell ref="P88:T88"/>
    <mergeCell ref="A138:Z138"/>
    <mergeCell ref="A94:Z94"/>
    <mergeCell ref="D254:E254"/>
    <mergeCell ref="P231:V231"/>
    <mergeCell ref="P238:T238"/>
    <mergeCell ref="P229:T229"/>
    <mergeCell ref="A153:O154"/>
    <mergeCell ref="A133:Z133"/>
    <mergeCell ref="A198:Z198"/>
    <mergeCell ref="D279:D280"/>
    <mergeCell ref="W278:Z278"/>
    <mergeCell ref="Q8:R8"/>
    <mergeCell ref="P69:T69"/>
    <mergeCell ref="D183:E183"/>
    <mergeCell ref="P140:T140"/>
    <mergeCell ref="P267:T267"/>
    <mergeCell ref="A186:O187"/>
    <mergeCell ref="D104:E104"/>
    <mergeCell ref="P83:V83"/>
    <mergeCell ref="A79:Z79"/>
    <mergeCell ref="A82:O83"/>
    <mergeCell ref="T6:U9"/>
    <mergeCell ref="Q10:R10"/>
    <mergeCell ref="D185:E185"/>
    <mergeCell ref="D43:E43"/>
    <mergeCell ref="D59:E59"/>
    <mergeCell ref="D36:E36"/>
    <mergeCell ref="P71:V71"/>
    <mergeCell ref="A13:M13"/>
    <mergeCell ref="D61:E61"/>
    <mergeCell ref="A15:M15"/>
    <mergeCell ref="J9:M9"/>
    <mergeCell ref="P141:T141"/>
    <mergeCell ref="D62:E62"/>
    <mergeCell ref="A12:M12"/>
    <mergeCell ref="A14:M14"/>
    <mergeCell ref="D109:E109"/>
    <mergeCell ref="T5:U5"/>
    <mergeCell ref="D190:E190"/>
    <mergeCell ref="P203:T203"/>
    <mergeCell ref="D46:E46"/>
    <mergeCell ref="V5:W5"/>
    <mergeCell ref="D111:E111"/>
    <mergeCell ref="A65:O66"/>
    <mergeCell ref="D193:E193"/>
    <mergeCell ref="D56:E56"/>
    <mergeCell ref="P37:T37"/>
    <mergeCell ref="D64:E64"/>
    <mergeCell ref="A131:O132"/>
    <mergeCell ref="A67:Z67"/>
    <mergeCell ref="D203:E203"/>
    <mergeCell ref="H10:M10"/>
    <mergeCell ref="P45:T45"/>
    <mergeCell ref="D128:E128"/>
    <mergeCell ref="A112:O113"/>
    <mergeCell ref="P154:V154"/>
    <mergeCell ref="A150:Z150"/>
    <mergeCell ref="A144:Z144"/>
    <mergeCell ref="D129:E129"/>
    <mergeCell ref="Z279:Z280"/>
    <mergeCell ref="P186:V186"/>
    <mergeCell ref="AB279:AB280"/>
    <mergeCell ref="R279:R280"/>
    <mergeCell ref="D38:E38"/>
    <mergeCell ref="T279:T280"/>
    <mergeCell ref="P204:V204"/>
    <mergeCell ref="P82:V82"/>
    <mergeCell ref="A134:Z134"/>
    <mergeCell ref="A121:Z121"/>
    <mergeCell ref="D63:E63"/>
    <mergeCell ref="D96:E96"/>
    <mergeCell ref="G279:G280"/>
    <mergeCell ref="D52:E52"/>
    <mergeCell ref="P208:T208"/>
    <mergeCell ref="D116:E116"/>
    <mergeCell ref="D91:E91"/>
    <mergeCell ref="A196:O197"/>
    <mergeCell ref="P185:T185"/>
    <mergeCell ref="D106:E106"/>
    <mergeCell ref="D264:E264"/>
    <mergeCell ref="P72:V72"/>
    <mergeCell ref="P122:T122"/>
    <mergeCell ref="A42:Z42"/>
    <mergeCell ref="AG17:AG18"/>
    <mergeCell ref="D160:E160"/>
    <mergeCell ref="I17:I18"/>
    <mergeCell ref="D141:E141"/>
    <mergeCell ref="A48:O49"/>
    <mergeCell ref="D135:E135"/>
    <mergeCell ref="A246:O247"/>
    <mergeCell ref="P178:V178"/>
    <mergeCell ref="A120:Z120"/>
    <mergeCell ref="A95:Z95"/>
    <mergeCell ref="P49:V49"/>
    <mergeCell ref="A219:Z219"/>
    <mergeCell ref="D88:E88"/>
    <mergeCell ref="P117:T117"/>
    <mergeCell ref="P55:T55"/>
    <mergeCell ref="D90:E90"/>
    <mergeCell ref="P196:V196"/>
    <mergeCell ref="A237:Z237"/>
    <mergeCell ref="P195:T195"/>
    <mergeCell ref="A17:A18"/>
    <mergeCell ref="A189:Z189"/>
    <mergeCell ref="C17:C18"/>
    <mergeCell ref="K17:K18"/>
    <mergeCell ref="D103:E103"/>
    <mergeCell ref="AA279:AA280"/>
    <mergeCell ref="P129:T129"/>
    <mergeCell ref="P63:T63"/>
    <mergeCell ref="P194:T194"/>
    <mergeCell ref="P250:T250"/>
    <mergeCell ref="D31:E31"/>
    <mergeCell ref="D158:E158"/>
    <mergeCell ref="D229:E229"/>
    <mergeCell ref="D108:E108"/>
    <mergeCell ref="P258:T258"/>
    <mergeCell ref="P52:T52"/>
    <mergeCell ref="A168:Z168"/>
    <mergeCell ref="P276:V276"/>
    <mergeCell ref="P270:V270"/>
    <mergeCell ref="D255:E255"/>
    <mergeCell ref="D260:E260"/>
    <mergeCell ref="I279:I280"/>
    <mergeCell ref="D261:E261"/>
    <mergeCell ref="L279:L280"/>
    <mergeCell ref="D37:E37"/>
    <mergeCell ref="D230:E230"/>
    <mergeCell ref="C278:S278"/>
    <mergeCell ref="P53:T53"/>
    <mergeCell ref="A210:O211"/>
    <mergeCell ref="D1:F1"/>
    <mergeCell ref="A242:Z242"/>
    <mergeCell ref="P47:T47"/>
    <mergeCell ref="J17:J18"/>
    <mergeCell ref="L17:L18"/>
    <mergeCell ref="P48:V48"/>
    <mergeCell ref="P255:T255"/>
    <mergeCell ref="P125:V125"/>
    <mergeCell ref="P192:T192"/>
    <mergeCell ref="A115:Z115"/>
    <mergeCell ref="P112:V112"/>
    <mergeCell ref="A102:Z102"/>
    <mergeCell ref="P17:T18"/>
    <mergeCell ref="Q9:R9"/>
    <mergeCell ref="Q11:R11"/>
    <mergeCell ref="A6:C6"/>
    <mergeCell ref="Q12:R12"/>
    <mergeCell ref="A5:C5"/>
    <mergeCell ref="D9:E9"/>
    <mergeCell ref="F9:G9"/>
    <mergeCell ref="P239:T239"/>
    <mergeCell ref="P15:T16"/>
    <mergeCell ref="P43:T43"/>
    <mergeCell ref="D157:E157"/>
    <mergeCell ref="A26:Z26"/>
    <mergeCell ref="P268:T268"/>
    <mergeCell ref="P230:T230"/>
    <mergeCell ref="P97:T97"/>
    <mergeCell ref="P264:T264"/>
    <mergeCell ref="P65:V65"/>
    <mergeCell ref="P136:V136"/>
    <mergeCell ref="A188:Z188"/>
    <mergeCell ref="A126:Z126"/>
    <mergeCell ref="D251:E251"/>
    <mergeCell ref="A235:O236"/>
    <mergeCell ref="P256:T256"/>
    <mergeCell ref="P38:T38"/>
    <mergeCell ref="D80:E80"/>
    <mergeCell ref="P187:V187"/>
    <mergeCell ref="A248:Z248"/>
    <mergeCell ref="D191:E191"/>
    <mergeCell ref="D262:E262"/>
    <mergeCell ref="A142:O143"/>
    <mergeCell ref="P60:T60"/>
    <mergeCell ref="D239:E239"/>
    <mergeCell ref="D266:E266"/>
    <mergeCell ref="A32:O33"/>
    <mergeCell ref="P259:T259"/>
    <mergeCell ref="D69:E69"/>
    <mergeCell ref="P175:V175"/>
    <mergeCell ref="A240:O241"/>
    <mergeCell ref="P269:V269"/>
    <mergeCell ref="A218:Z218"/>
    <mergeCell ref="D209:E209"/>
    <mergeCell ref="D87:E87"/>
    <mergeCell ref="D245:E245"/>
    <mergeCell ref="P116:T116"/>
    <mergeCell ref="D122:E122"/>
    <mergeCell ref="P103:T103"/>
    <mergeCell ref="H279:H280"/>
    <mergeCell ref="J279:J280"/>
    <mergeCell ref="P33:V33"/>
    <mergeCell ref="D53:E53"/>
    <mergeCell ref="P232:V232"/>
    <mergeCell ref="D47:E47"/>
    <mergeCell ref="A84:Z84"/>
    <mergeCell ref="P160:T160"/>
    <mergeCell ref="H1:Q1"/>
    <mergeCell ref="B279:B280"/>
    <mergeCell ref="P274:V274"/>
    <mergeCell ref="A74:Z74"/>
    <mergeCell ref="P246:V246"/>
    <mergeCell ref="K279:K280"/>
    <mergeCell ref="D259:E259"/>
    <mergeCell ref="P40:V40"/>
    <mergeCell ref="A163:Z163"/>
    <mergeCell ref="T278:U278"/>
    <mergeCell ref="A101:Z101"/>
    <mergeCell ref="D28:E28"/>
    <mergeCell ref="P184:T184"/>
    <mergeCell ref="A174:O175"/>
    <mergeCell ref="D117:E117"/>
    <mergeCell ref="P171:T171"/>
    <mergeCell ref="P62:T62"/>
    <mergeCell ref="P132:V132"/>
    <mergeCell ref="N17:N18"/>
    <mergeCell ref="R1:T1"/>
    <mergeCell ref="P28:T28"/>
    <mergeCell ref="P221:T221"/>
    <mergeCell ref="P215:T215"/>
    <mergeCell ref="H9:I9"/>
    <mergeCell ref="V10:W10"/>
    <mergeCell ref="D7:M7"/>
    <mergeCell ref="P173:T173"/>
    <mergeCell ref="P29:T29"/>
    <mergeCell ref="D81:E81"/>
    <mergeCell ref="D208:E208"/>
    <mergeCell ref="D8:M8"/>
    <mergeCell ref="P44:T44"/>
    <mergeCell ref="A161:O162"/>
    <mergeCell ref="P31:T31"/>
    <mergeCell ref="P158:T158"/>
    <mergeCell ref="P118:V118"/>
    <mergeCell ref="P162:V162"/>
    <mergeCell ref="D55:E55"/>
    <mergeCell ref="D30:E30"/>
    <mergeCell ref="D5:E5"/>
    <mergeCell ref="B17:B18"/>
    <mergeCell ref="P143:V143"/>
    <mergeCell ref="A73:Z73"/>
    <mergeCell ref="D258:E258"/>
    <mergeCell ref="P235:V235"/>
    <mergeCell ref="A92:O93"/>
    <mergeCell ref="P252:T252"/>
    <mergeCell ref="P81:T81"/>
    <mergeCell ref="D195:E195"/>
    <mergeCell ref="D60:E60"/>
    <mergeCell ref="P244:T244"/>
    <mergeCell ref="A34:Z34"/>
    <mergeCell ref="D45:E45"/>
    <mergeCell ref="P224:V224"/>
    <mergeCell ref="P24:V24"/>
    <mergeCell ref="P211:V211"/>
    <mergeCell ref="P56:T56"/>
    <mergeCell ref="P165:T165"/>
    <mergeCell ref="D98:E98"/>
    <mergeCell ref="P152:T152"/>
    <mergeCell ref="P77:V77"/>
    <mergeCell ref="P30:T30"/>
    <mergeCell ref="A76:O77"/>
    <mergeCell ref="P179:V179"/>
    <mergeCell ref="V279:V280"/>
    <mergeCell ref="A78:Z78"/>
    <mergeCell ref="X279:X280"/>
    <mergeCell ref="P153:V153"/>
    <mergeCell ref="D70:E70"/>
    <mergeCell ref="D263:E263"/>
    <mergeCell ref="D238:E238"/>
    <mergeCell ref="A216:O217"/>
    <mergeCell ref="P86:T86"/>
    <mergeCell ref="P157:T157"/>
    <mergeCell ref="P249:T249"/>
    <mergeCell ref="P172:T172"/>
    <mergeCell ref="P113:V113"/>
    <mergeCell ref="D253:E253"/>
    <mergeCell ref="A271:O276"/>
    <mergeCell ref="A147:O148"/>
    <mergeCell ref="P166:V166"/>
    <mergeCell ref="P104:T104"/>
    <mergeCell ref="P183:T183"/>
    <mergeCell ref="D164:E164"/>
    <mergeCell ref="U279:U280"/>
    <mergeCell ref="P265:T265"/>
    <mergeCell ref="A226:Z226"/>
    <mergeCell ref="P266:T26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47 X52:X64 X69:X70 X75 X80:X81 X86:X91 X96:X98 X104 X106 X108 X110:X111 X116:X117 X122:X123 X128:X130 X135 X140:X141 X146 X152 X157:X158 X160 X164:X165 X171:X173 X177 X183:X185 X190:X195 X200:X203 X208:X209 X215 X221:X222 X228:X230 X234 X238:X239 X243 X245 X249:X268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3 X105 X107 X109 X159 X244" xr:uid="{00000000-0002-0000-0000-000012000000}">
      <formula1>OR(IF(AK103&gt;0,AND(IF(X103/AK103=ROUND(X103/AK103,0),TRUE,FALSE),X103&gt;=0),FALSE),IF(AK103=0,TRUE,FALSE))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410</v>
      </c>
      <c r="H1" s="52"/>
    </row>
    <row r="3" spans="2:8" x14ac:dyDescent="0.2">
      <c r="B3" s="47" t="s">
        <v>411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412</v>
      </c>
      <c r="D6" s="47" t="s">
        <v>413</v>
      </c>
      <c r="E6" s="47"/>
    </row>
    <row r="8" spans="2:8" x14ac:dyDescent="0.2">
      <c r="B8" s="47" t="s">
        <v>19</v>
      </c>
      <c r="C8" s="47" t="s">
        <v>412</v>
      </c>
      <c r="D8" s="47"/>
      <c r="E8" s="47"/>
    </row>
    <row r="10" spans="2:8" x14ac:dyDescent="0.2">
      <c r="B10" s="47" t="s">
        <v>414</v>
      </c>
      <c r="C10" s="47"/>
      <c r="D10" s="47"/>
      <c r="E10" s="47"/>
    </row>
    <row r="11" spans="2:8" x14ac:dyDescent="0.2">
      <c r="B11" s="47" t="s">
        <v>415</v>
      </c>
      <c r="C11" s="47"/>
      <c r="D11" s="47"/>
      <c r="E11" s="47"/>
    </row>
    <row r="12" spans="2:8" x14ac:dyDescent="0.2">
      <c r="B12" s="47" t="s">
        <v>416</v>
      </c>
      <c r="C12" s="47"/>
      <c r="D12" s="47"/>
      <c r="E12" s="47"/>
    </row>
    <row r="13" spans="2:8" x14ac:dyDescent="0.2">
      <c r="B13" s="47" t="s">
        <v>417</v>
      </c>
      <c r="C13" s="47"/>
      <c r="D13" s="47"/>
      <c r="E13" s="47"/>
    </row>
    <row r="14" spans="2:8" x14ac:dyDescent="0.2">
      <c r="B14" s="47" t="s">
        <v>418</v>
      </c>
      <c r="C14" s="47"/>
      <c r="D14" s="47"/>
      <c r="E14" s="47"/>
    </row>
    <row r="15" spans="2:8" x14ac:dyDescent="0.2">
      <c r="B15" s="47" t="s">
        <v>419</v>
      </c>
      <c r="C15" s="47"/>
      <c r="D15" s="47"/>
      <c r="E15" s="47"/>
    </row>
    <row r="16" spans="2:8" x14ac:dyDescent="0.2">
      <c r="B16" s="47" t="s">
        <v>420</v>
      </c>
      <c r="C16" s="47"/>
      <c r="D16" s="47"/>
      <c r="E16" s="47"/>
    </row>
    <row r="17" spans="2:5" x14ac:dyDescent="0.2">
      <c r="B17" s="47" t="s">
        <v>421</v>
      </c>
      <c r="C17" s="47"/>
      <c r="D17" s="47"/>
      <c r="E17" s="47"/>
    </row>
    <row r="18" spans="2:5" x14ac:dyDescent="0.2">
      <c r="B18" s="47" t="s">
        <v>422</v>
      </c>
      <c r="C18" s="47"/>
      <c r="D18" s="47"/>
      <c r="E18" s="47"/>
    </row>
    <row r="19" spans="2:5" x14ac:dyDescent="0.2">
      <c r="B19" s="47" t="s">
        <v>423</v>
      </c>
      <c r="C19" s="47"/>
      <c r="D19" s="47"/>
      <c r="E19" s="47"/>
    </row>
    <row r="20" spans="2:5" x14ac:dyDescent="0.2">
      <c r="B20" s="47" t="s">
        <v>424</v>
      </c>
      <c r="C20" s="47"/>
      <c r="D20" s="47"/>
      <c r="E20" s="47"/>
    </row>
  </sheetData>
  <sheetProtection algorithmName="SHA-512" hashValue="Lh0DP78Vm7J03HCJbmbAJeTtK3Gx8cLpDBy4eKf2Uo6HlWsGa3heQUPdc9evO3dTISq8DeU2a/Ej35atC2gKZQ==" saltValue="WIO8qrSwYSUOZGH9ce7y6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513</vt:i4>
      </vt:variant>
    </vt:vector>
  </HeadingPairs>
  <TitlesOfParts>
    <vt:vector size="5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2024-09-06T11:16:18Z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