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E5E39F-6EF3-4971-AFC4-8EFE00D83E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Y474" i="1" s="1"/>
  <c r="P471" i="1"/>
  <c r="X468" i="1"/>
  <c r="X467" i="1"/>
  <c r="BO466" i="1"/>
  <c r="BM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X220" i="1"/>
  <c r="X219" i="1"/>
  <c r="BO218" i="1"/>
  <c r="BM218" i="1"/>
  <c r="Y218" i="1"/>
  <c r="Z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Y165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302" i="1" l="1"/>
  <c r="BN302" i="1"/>
  <c r="Z302" i="1"/>
  <c r="BP315" i="1"/>
  <c r="BN315" i="1"/>
  <c r="Z315" i="1"/>
  <c r="BP334" i="1"/>
  <c r="BN334" i="1"/>
  <c r="Z334" i="1"/>
  <c r="BP354" i="1"/>
  <c r="BN354" i="1"/>
  <c r="Z354" i="1"/>
  <c r="BP378" i="1"/>
  <c r="BN378" i="1"/>
  <c r="Z378" i="1"/>
  <c r="BP404" i="1"/>
  <c r="BN404" i="1"/>
  <c r="Z404" i="1"/>
  <c r="BP435" i="1"/>
  <c r="BN435" i="1"/>
  <c r="Z435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B589" i="1"/>
  <c r="X581" i="1"/>
  <c r="X579" i="1"/>
  <c r="Z26" i="1"/>
  <c r="BN26" i="1"/>
  <c r="Z54" i="1"/>
  <c r="BN54" i="1"/>
  <c r="Z87" i="1"/>
  <c r="BN87" i="1"/>
  <c r="Z106" i="1"/>
  <c r="BN106" i="1"/>
  <c r="Z123" i="1"/>
  <c r="BN123" i="1"/>
  <c r="Z134" i="1"/>
  <c r="BN134" i="1"/>
  <c r="Y144" i="1"/>
  <c r="Z148" i="1"/>
  <c r="BN148" i="1"/>
  <c r="G589" i="1"/>
  <c r="Z161" i="1"/>
  <c r="BN161" i="1"/>
  <c r="Z175" i="1"/>
  <c r="BN175" i="1"/>
  <c r="Z188" i="1"/>
  <c r="BN188" i="1"/>
  <c r="Z202" i="1"/>
  <c r="BN202" i="1"/>
  <c r="Z212" i="1"/>
  <c r="BN212" i="1"/>
  <c r="Z222" i="1"/>
  <c r="BN222" i="1"/>
  <c r="Z233" i="1"/>
  <c r="BN233" i="1"/>
  <c r="Z246" i="1"/>
  <c r="BN246" i="1"/>
  <c r="Z265" i="1"/>
  <c r="Z266" i="1" s="1"/>
  <c r="BN265" i="1"/>
  <c r="BP265" i="1"/>
  <c r="Y266" i="1"/>
  <c r="Z270" i="1"/>
  <c r="BN270" i="1"/>
  <c r="BP277" i="1"/>
  <c r="BN277" i="1"/>
  <c r="Z277" i="1"/>
  <c r="Z282" i="1" s="1"/>
  <c r="BP303" i="1"/>
  <c r="BN303" i="1"/>
  <c r="Z303" i="1"/>
  <c r="BP329" i="1"/>
  <c r="BN329" i="1"/>
  <c r="Z329" i="1"/>
  <c r="BP335" i="1"/>
  <c r="BN335" i="1"/>
  <c r="Z335" i="1"/>
  <c r="BP364" i="1"/>
  <c r="BN364" i="1"/>
  <c r="Z364" i="1"/>
  <c r="BP390" i="1"/>
  <c r="BN390" i="1"/>
  <c r="Z390" i="1"/>
  <c r="BP426" i="1"/>
  <c r="BN426" i="1"/>
  <c r="Z426" i="1"/>
  <c r="BP458" i="1"/>
  <c r="BN458" i="1"/>
  <c r="Z458" i="1"/>
  <c r="BP496" i="1"/>
  <c r="BN496" i="1"/>
  <c r="Z496" i="1"/>
  <c r="BP500" i="1"/>
  <c r="BN500" i="1"/>
  <c r="Z500" i="1"/>
  <c r="BP539" i="1"/>
  <c r="BN539" i="1"/>
  <c r="Z539" i="1"/>
  <c r="BP541" i="1"/>
  <c r="BN541" i="1"/>
  <c r="Z541" i="1"/>
  <c r="BP543" i="1"/>
  <c r="BN543" i="1"/>
  <c r="Z543" i="1"/>
  <c r="X580" i="1"/>
  <c r="X583" i="1"/>
  <c r="Y36" i="1"/>
  <c r="Z28" i="1"/>
  <c r="BN28" i="1"/>
  <c r="Z34" i="1"/>
  <c r="BN34" i="1"/>
  <c r="C589" i="1"/>
  <c r="Z56" i="1"/>
  <c r="BN56" i="1"/>
  <c r="Z62" i="1"/>
  <c r="BN62" i="1"/>
  <c r="BP62" i="1"/>
  <c r="Z68" i="1"/>
  <c r="BN68" i="1"/>
  <c r="Z72" i="1"/>
  <c r="BN72" i="1"/>
  <c r="Z75" i="1"/>
  <c r="BN75" i="1"/>
  <c r="Y81" i="1"/>
  <c r="Z85" i="1"/>
  <c r="BN85" i="1"/>
  <c r="Z89" i="1"/>
  <c r="BN89" i="1"/>
  <c r="Y95" i="1"/>
  <c r="Z99" i="1"/>
  <c r="BN99" i="1"/>
  <c r="E589" i="1"/>
  <c r="Z108" i="1"/>
  <c r="BN108" i="1"/>
  <c r="Y118" i="1"/>
  <c r="Z116" i="1"/>
  <c r="BN116" i="1"/>
  <c r="F589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BP153" i="1"/>
  <c r="Z159" i="1"/>
  <c r="BN159" i="1"/>
  <c r="BP159" i="1"/>
  <c r="Z163" i="1"/>
  <c r="BN163" i="1"/>
  <c r="Y171" i="1"/>
  <c r="Z169" i="1"/>
  <c r="BN169" i="1"/>
  <c r="Z177" i="1"/>
  <c r="BN177" i="1"/>
  <c r="Z181" i="1"/>
  <c r="BN181" i="1"/>
  <c r="I589" i="1"/>
  <c r="Z192" i="1"/>
  <c r="BN192" i="1"/>
  <c r="BP192" i="1"/>
  <c r="Y206" i="1"/>
  <c r="Z200" i="1"/>
  <c r="BN200" i="1"/>
  <c r="Z204" i="1"/>
  <c r="BN204" i="1"/>
  <c r="Y220" i="1"/>
  <c r="Z210" i="1"/>
  <c r="BN210" i="1"/>
  <c r="Z214" i="1"/>
  <c r="BN214" i="1"/>
  <c r="BP231" i="1"/>
  <c r="BN231" i="1"/>
  <c r="Z231" i="1"/>
  <c r="K589" i="1"/>
  <c r="BP244" i="1"/>
  <c r="BN244" i="1"/>
  <c r="Z244" i="1"/>
  <c r="BP255" i="1"/>
  <c r="BN255" i="1"/>
  <c r="Z255" i="1"/>
  <c r="BP260" i="1"/>
  <c r="BN260" i="1"/>
  <c r="Z260" i="1"/>
  <c r="BP279" i="1"/>
  <c r="BN279" i="1"/>
  <c r="Z279" i="1"/>
  <c r="BP305" i="1"/>
  <c r="BN305" i="1"/>
  <c r="Z305" i="1"/>
  <c r="BP319" i="1"/>
  <c r="BN319" i="1"/>
  <c r="Z319" i="1"/>
  <c r="BP337" i="1"/>
  <c r="BN337" i="1"/>
  <c r="Z337" i="1"/>
  <c r="BP341" i="1"/>
  <c r="BN341" i="1"/>
  <c r="Z341" i="1"/>
  <c r="BP362" i="1"/>
  <c r="BN362" i="1"/>
  <c r="Z362" i="1"/>
  <c r="BP372" i="1"/>
  <c r="BN372" i="1"/>
  <c r="Z372" i="1"/>
  <c r="BP218" i="1"/>
  <c r="BN218" i="1"/>
  <c r="BP224" i="1"/>
  <c r="BN224" i="1"/>
  <c r="Z224" i="1"/>
  <c r="BP235" i="1"/>
  <c r="BN235" i="1"/>
  <c r="Z235" i="1"/>
  <c r="BP248" i="1"/>
  <c r="BN248" i="1"/>
  <c r="Z248" i="1"/>
  <c r="BP256" i="1"/>
  <c r="BN256" i="1"/>
  <c r="Z256" i="1"/>
  <c r="BP272" i="1"/>
  <c r="BN272" i="1"/>
  <c r="Z272" i="1"/>
  <c r="R589" i="1"/>
  <c r="Y287" i="1"/>
  <c r="BP286" i="1"/>
  <c r="BN286" i="1"/>
  <c r="Z286" i="1"/>
  <c r="Z287" i="1" s="1"/>
  <c r="Y292" i="1"/>
  <c r="BP291" i="1"/>
  <c r="BN291" i="1"/>
  <c r="Z291" i="1"/>
  <c r="Z292" i="1" s="1"/>
  <c r="Y297" i="1"/>
  <c r="BP295" i="1"/>
  <c r="BN295" i="1"/>
  <c r="Z295" i="1"/>
  <c r="BP313" i="1"/>
  <c r="BN313" i="1"/>
  <c r="Z313" i="1"/>
  <c r="BP323" i="1"/>
  <c r="BN323" i="1"/>
  <c r="Z323" i="1"/>
  <c r="U589" i="1"/>
  <c r="Y349" i="1"/>
  <c r="BP348" i="1"/>
  <c r="BN348" i="1"/>
  <c r="Z348" i="1"/>
  <c r="Z349" i="1" s="1"/>
  <c r="Y356" i="1"/>
  <c r="BP352" i="1"/>
  <c r="BN352" i="1"/>
  <c r="Z352" i="1"/>
  <c r="Z355" i="1" s="1"/>
  <c r="BP366" i="1"/>
  <c r="BN366" i="1"/>
  <c r="Z366" i="1"/>
  <c r="BP384" i="1"/>
  <c r="BN384" i="1"/>
  <c r="Z384" i="1"/>
  <c r="BP392" i="1"/>
  <c r="BN392" i="1"/>
  <c r="Z392" i="1"/>
  <c r="BP420" i="1"/>
  <c r="BN420" i="1"/>
  <c r="Z420" i="1"/>
  <c r="BP428" i="1"/>
  <c r="BN428" i="1"/>
  <c r="Z428" i="1"/>
  <c r="BP437" i="1"/>
  <c r="BN437" i="1"/>
  <c r="Z437" i="1"/>
  <c r="BP460" i="1"/>
  <c r="BN460" i="1"/>
  <c r="Z460" i="1"/>
  <c r="BP486" i="1"/>
  <c r="BN486" i="1"/>
  <c r="Z486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228" i="1"/>
  <c r="Y283" i="1"/>
  <c r="Y339" i="1"/>
  <c r="Y338" i="1"/>
  <c r="BP402" i="1"/>
  <c r="BN402" i="1"/>
  <c r="Z402" i="1"/>
  <c r="BP424" i="1"/>
  <c r="BN424" i="1"/>
  <c r="Z424" i="1"/>
  <c r="BP433" i="1"/>
  <c r="BN433" i="1"/>
  <c r="Z433" i="1"/>
  <c r="BP443" i="1"/>
  <c r="BN443" i="1"/>
  <c r="Z443" i="1"/>
  <c r="Y468" i="1"/>
  <c r="Y467" i="1"/>
  <c r="BP466" i="1"/>
  <c r="BN466" i="1"/>
  <c r="Z466" i="1"/>
  <c r="Z467" i="1" s="1"/>
  <c r="BP471" i="1"/>
  <c r="BN471" i="1"/>
  <c r="Z471" i="1"/>
  <c r="BP490" i="1"/>
  <c r="BN490" i="1"/>
  <c r="Z490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Y24" i="1"/>
  <c r="Y45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4" i="1"/>
  <c r="Y170" i="1"/>
  <c r="Y184" i="1"/>
  <c r="Y189" i="1"/>
  <c r="Y195" i="1"/>
  <c r="Y205" i="1"/>
  <c r="Y219" i="1"/>
  <c r="Y227" i="1"/>
  <c r="Y240" i="1"/>
  <c r="Y251" i="1"/>
  <c r="Y261" i="1"/>
  <c r="BP271" i="1"/>
  <c r="BN271" i="1"/>
  <c r="Z271" i="1"/>
  <c r="BP280" i="1"/>
  <c r="BN280" i="1"/>
  <c r="Z280" i="1"/>
  <c r="BP304" i="1"/>
  <c r="BN304" i="1"/>
  <c r="Z304" i="1"/>
  <c r="BP308" i="1"/>
  <c r="BN308" i="1"/>
  <c r="Z308" i="1"/>
  <c r="Y310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BP342" i="1"/>
  <c r="BN342" i="1"/>
  <c r="Z342" i="1"/>
  <c r="Z344" i="1" s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Q589" i="1"/>
  <c r="H9" i="1"/>
  <c r="A10" i="1"/>
  <c r="Y37" i="1"/>
  <c r="Y41" i="1"/>
  <c r="Y49" i="1"/>
  <c r="Y59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57" i="1"/>
  <c r="Z160" i="1"/>
  <c r="BN160" i="1"/>
  <c r="Z162" i="1"/>
  <c r="BN162" i="1"/>
  <c r="Z168" i="1"/>
  <c r="Z170" i="1" s="1"/>
  <c r="BN168" i="1"/>
  <c r="H589" i="1"/>
  <c r="Z176" i="1"/>
  <c r="BN176" i="1"/>
  <c r="Z178" i="1"/>
  <c r="BN178" i="1"/>
  <c r="Z180" i="1"/>
  <c r="BN180" i="1"/>
  <c r="Z182" i="1"/>
  <c r="BN182" i="1"/>
  <c r="Y183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17" i="1"/>
  <c r="BN217" i="1"/>
  <c r="Z223" i="1"/>
  <c r="BN223" i="1"/>
  <c r="Z225" i="1"/>
  <c r="BN225" i="1"/>
  <c r="J589" i="1"/>
  <c r="Z232" i="1"/>
  <c r="BN232" i="1"/>
  <c r="Z234" i="1"/>
  <c r="BN234" i="1"/>
  <c r="Z236" i="1"/>
  <c r="BN236" i="1"/>
  <c r="Z238" i="1"/>
  <c r="BN238" i="1"/>
  <c r="Y239" i="1"/>
  <c r="Z243" i="1"/>
  <c r="BN243" i="1"/>
  <c r="BP243" i="1"/>
  <c r="Z245" i="1"/>
  <c r="BN245" i="1"/>
  <c r="Z247" i="1"/>
  <c r="BN247" i="1"/>
  <c r="Z249" i="1"/>
  <c r="BN249" i="1"/>
  <c r="Y252" i="1"/>
  <c r="M589" i="1"/>
  <c r="Z257" i="1"/>
  <c r="BN257" i="1"/>
  <c r="Z259" i="1"/>
  <c r="BN259" i="1"/>
  <c r="Y262" i="1"/>
  <c r="Y267" i="1"/>
  <c r="P589" i="1"/>
  <c r="Y274" i="1"/>
  <c r="Y273" i="1"/>
  <c r="BP278" i="1"/>
  <c r="BN278" i="1"/>
  <c r="Z278" i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Y325" i="1"/>
  <c r="BP322" i="1"/>
  <c r="BN322" i="1"/>
  <c r="Z322" i="1"/>
  <c r="BP330" i="1"/>
  <c r="BN330" i="1"/>
  <c r="Z330" i="1"/>
  <c r="Y332" i="1"/>
  <c r="BP336" i="1"/>
  <c r="BN336" i="1"/>
  <c r="Z336" i="1"/>
  <c r="Z338" i="1" s="1"/>
  <c r="Y345" i="1"/>
  <c r="Y344" i="1"/>
  <c r="BP353" i="1"/>
  <c r="BN353" i="1"/>
  <c r="Z353" i="1"/>
  <c r="BP363" i="1"/>
  <c r="BN363" i="1"/>
  <c r="Z363" i="1"/>
  <c r="BP367" i="1"/>
  <c r="BN367" i="1"/>
  <c r="Z367" i="1"/>
  <c r="Y374" i="1"/>
  <c r="BP379" i="1"/>
  <c r="BN379" i="1"/>
  <c r="Z379" i="1"/>
  <c r="Y381" i="1"/>
  <c r="Y386" i="1"/>
  <c r="BP383" i="1"/>
  <c r="BN383" i="1"/>
  <c r="Z383" i="1"/>
  <c r="BP391" i="1"/>
  <c r="BN391" i="1"/>
  <c r="Z391" i="1"/>
  <c r="Y398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589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BP487" i="1"/>
  <c r="BN487" i="1"/>
  <c r="Z487" i="1"/>
  <c r="BP491" i="1"/>
  <c r="BN491" i="1"/>
  <c r="Z491" i="1"/>
  <c r="Y498" i="1"/>
  <c r="BP495" i="1"/>
  <c r="BN495" i="1"/>
  <c r="Z495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497" i="1" l="1"/>
  <c r="Z474" i="1"/>
  <c r="Z385" i="1"/>
  <c r="Z251" i="1"/>
  <c r="Z135" i="1"/>
  <c r="Z127" i="1"/>
  <c r="Z101" i="1"/>
  <c r="Z273" i="1"/>
  <c r="X582" i="1"/>
  <c r="Z545" i="1"/>
  <c r="Z492" i="1"/>
  <c r="Z261" i="1"/>
  <c r="Z239" i="1"/>
  <c r="Z164" i="1"/>
  <c r="Z144" i="1"/>
  <c r="Z559" i="1"/>
  <c r="Z528" i="1"/>
  <c r="Z506" i="1"/>
  <c r="Z227" i="1"/>
  <c r="Z219" i="1"/>
  <c r="Z183" i="1"/>
  <c r="Z76" i="1"/>
  <c r="Z36" i="1"/>
  <c r="Z369" i="1"/>
  <c r="Z325" i="1"/>
  <c r="Z552" i="1"/>
  <c r="Z535" i="1"/>
  <c r="Z512" i="1"/>
  <c r="Z309" i="1"/>
  <c r="Z205" i="1"/>
  <c r="Z118" i="1"/>
  <c r="Z110" i="1"/>
  <c r="Z90" i="1"/>
  <c r="Z59" i="1"/>
  <c r="Y583" i="1"/>
  <c r="Y580" i="1"/>
  <c r="Z440" i="1"/>
  <c r="Z393" i="1"/>
  <c r="Y579" i="1"/>
  <c r="Y581" i="1"/>
  <c r="Z463" i="1"/>
  <c r="Z406" i="1"/>
  <c r="Z380" i="1"/>
  <c r="Z331" i="1"/>
  <c r="Z316" i="1"/>
  <c r="Z584" i="1" l="1"/>
  <c r="Y582" i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<sst xmlns="http://schemas.openxmlformats.org/spreadsheetml/2006/main" count="2397" uniqueCount="764">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</sst>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8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676" t="s">
        <v>0</v>
      </c>
      <c r="E1" s="433"/>
      <c r="F1" s="433"/>
      <c r="G1" s="12" t="s">
        <v>1</v>
      </c>
      <c r="H1" s="676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743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7"/>
      <c r="Q3" s="387"/>
      <c r="R3" s="387"/>
      <c r="S3" s="387"/>
      <c r="T3" s="387"/>
      <c r="U3" s="387"/>
      <c r="V3" s="387"/>
      <c r="W3" s="38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52" t="s">
        <v>8</v>
      </c>
      <c r="B5" s="432"/>
      <c r="C5" s="414"/>
      <c r="D5" s="505"/>
      <c r="E5" s="507"/>
      <c r="F5" s="469" t="s">
        <v>9</v>
      </c>
      <c r="G5" s="414"/>
      <c r="H5" s="505" t="s">
        <v>763</v>
      </c>
      <c r="I5" s="506"/>
      <c r="J5" s="506"/>
      <c r="K5" s="506"/>
      <c r="L5" s="506"/>
      <c r="M5" s="507"/>
      <c r="N5" s="58"/>
      <c r="P5" s="24" t="s">
        <v>10</v>
      </c>
      <c r="Q5" s="434">
        <v>45545</v>
      </c>
      <c r="R5" s="435"/>
      <c r="T5" s="620" t="s">
        <v>11</v>
      </c>
      <c r="U5" s="621"/>
      <c r="V5" s="622" t="s">
        <v>12</v>
      </c>
      <c r="W5" s="435"/>
      <c r="AB5" s="51"/>
      <c r="AC5" s="51"/>
      <c r="AD5" s="51"/>
      <c r="AE5" s="51"/>
    </row>
    <row r="6" spans="1:32" s="370" customFormat="1" ht="24" customHeight="1" x14ac:dyDescent="0.2">
      <c r="A6" s="652" t="s">
        <v>13</v>
      </c>
      <c r="B6" s="432"/>
      <c r="C6" s="414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35"/>
      <c r="N6" s="59"/>
      <c r="P6" s="24" t="s">
        <v>15</v>
      </c>
      <c r="Q6" s="424" t="str">
        <f>IF(Q5=0," ",CHOOSE(WEEKDAY(Q5,2),"Понедельник","Вторник","Среда","Четверг","Пятница","Суббота","Воскресенье"))</f>
        <v>Вторник</v>
      </c>
      <c r="R6" s="398"/>
      <c r="T6" s="769" t="s">
        <v>16</v>
      </c>
      <c r="U6" s="621"/>
      <c r="V6" s="541" t="s">
        <v>17</v>
      </c>
      <c r="W6" s="542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22" t="str">
        <f>IFERROR(VLOOKUP(DeliveryAddress,Table,3,0),1)</f>
        <v>1</v>
      </c>
      <c r="E7" s="723"/>
      <c r="F7" s="723"/>
      <c r="G7" s="723"/>
      <c r="H7" s="723"/>
      <c r="I7" s="723"/>
      <c r="J7" s="723"/>
      <c r="K7" s="723"/>
      <c r="L7" s="723"/>
      <c r="M7" s="627"/>
      <c r="N7" s="60"/>
      <c r="P7" s="24"/>
      <c r="Q7" s="42"/>
      <c r="R7" s="42"/>
      <c r="T7" s="387"/>
      <c r="U7" s="621"/>
      <c r="V7" s="543"/>
      <c r="W7" s="544"/>
      <c r="AB7" s="51"/>
      <c r="AC7" s="51"/>
      <c r="AD7" s="51"/>
      <c r="AE7" s="51"/>
    </row>
    <row r="8" spans="1:32" s="370" customFormat="1" ht="25.5" customHeight="1" x14ac:dyDescent="0.2">
      <c r="A8" s="440" t="s">
        <v>18</v>
      </c>
      <c r="B8" s="384"/>
      <c r="C8" s="385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626">
        <v>0.375</v>
      </c>
      <c r="R8" s="627"/>
      <c r="T8" s="387"/>
      <c r="U8" s="621"/>
      <c r="V8" s="543"/>
      <c r="W8" s="544"/>
      <c r="AB8" s="51"/>
      <c r="AC8" s="51"/>
      <c r="AD8" s="51"/>
      <c r="AE8" s="51"/>
    </row>
    <row r="9" spans="1:32" s="370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64"/>
      <c r="E9" s="465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465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5"/>
      <c r="L9" s="465"/>
      <c r="M9" s="465"/>
      <c r="N9" s="368"/>
      <c r="P9" s="26" t="s">
        <v>20</v>
      </c>
      <c r="Q9" s="765"/>
      <c r="R9" s="442"/>
      <c r="T9" s="387"/>
      <c r="U9" s="621"/>
      <c r="V9" s="545"/>
      <c r="W9" s="546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64"/>
      <c r="E10" s="465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34" t="str">
        <f>IFERROR(VLOOKUP($D$10,Proxy,2,FALSE),"")</f>
        <v/>
      </c>
      <c r="I10" s="387"/>
      <c r="J10" s="387"/>
      <c r="K10" s="387"/>
      <c r="L10" s="387"/>
      <c r="M10" s="387"/>
      <c r="N10" s="369"/>
      <c r="P10" s="26" t="s">
        <v>21</v>
      </c>
      <c r="Q10" s="604"/>
      <c r="R10" s="605"/>
      <c r="U10" s="24" t="s">
        <v>22</v>
      </c>
      <c r="V10" s="763" t="s">
        <v>23</v>
      </c>
      <c r="W10" s="542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66"/>
      <c r="R11" s="435"/>
      <c r="U11" s="24" t="s">
        <v>26</v>
      </c>
      <c r="V11" s="441" t="s">
        <v>27</v>
      </c>
      <c r="W11" s="44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616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14"/>
      <c r="N12" s="62"/>
      <c r="P12" s="24" t="s">
        <v>29</v>
      </c>
      <c r="Q12" s="626"/>
      <c r="R12" s="627"/>
      <c r="S12" s="23"/>
      <c r="U12" s="24"/>
      <c r="V12" s="433"/>
      <c r="W12" s="387"/>
      <c r="AB12" s="51"/>
      <c r="AC12" s="51"/>
      <c r="AD12" s="51"/>
      <c r="AE12" s="51"/>
    </row>
    <row r="13" spans="1:32" s="370" customFormat="1" ht="23.25" customHeight="1" x14ac:dyDescent="0.2">
      <c r="A13" s="616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14"/>
      <c r="N13" s="62"/>
      <c r="O13" s="26"/>
      <c r="P13" s="26" t="s">
        <v>31</v>
      </c>
      <c r="Q13" s="441"/>
      <c r="R13" s="4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616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74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14"/>
      <c r="N15" s="63"/>
      <c r="P15" s="632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3"/>
      <c r="Q16" s="633"/>
      <c r="R16" s="633"/>
      <c r="S16" s="633"/>
      <c r="T16" s="6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1" t="s">
        <v>35</v>
      </c>
      <c r="B17" s="401" t="s">
        <v>36</v>
      </c>
      <c r="C17" s="653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401" t="s">
        <v>49</v>
      </c>
      <c r="Q17" s="682"/>
      <c r="R17" s="682"/>
      <c r="S17" s="682"/>
      <c r="T17" s="402"/>
      <c r="U17" s="413" t="s">
        <v>50</v>
      </c>
      <c r="V17" s="414"/>
      <c r="W17" s="401" t="s">
        <v>51</v>
      </c>
      <c r="X17" s="401" t="s">
        <v>52</v>
      </c>
      <c r="Y17" s="415" t="s">
        <v>53</v>
      </c>
      <c r="Z17" s="401" t="s">
        <v>54</v>
      </c>
      <c r="AA17" s="475" t="s">
        <v>55</v>
      </c>
      <c r="AB17" s="475" t="s">
        <v>56</v>
      </c>
      <c r="AC17" s="475" t="s">
        <v>57</v>
      </c>
      <c r="AD17" s="475" t="s">
        <v>58</v>
      </c>
      <c r="AE17" s="476"/>
      <c r="AF17" s="477"/>
      <c r="AG17" s="667"/>
      <c r="BD17" s="551" t="s">
        <v>59</v>
      </c>
    </row>
    <row r="18" spans="1:68" ht="14.25" customHeight="1" x14ac:dyDescent="0.2">
      <c r="A18" s="412"/>
      <c r="B18" s="412"/>
      <c r="C18" s="412"/>
      <c r="D18" s="403"/>
      <c r="E18" s="404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403"/>
      <c r="Q18" s="683"/>
      <c r="R18" s="683"/>
      <c r="S18" s="683"/>
      <c r="T18" s="404"/>
      <c r="U18" s="371" t="s">
        <v>60</v>
      </c>
      <c r="V18" s="371" t="s">
        <v>61</v>
      </c>
      <c r="W18" s="412"/>
      <c r="X18" s="412"/>
      <c r="Y18" s="416"/>
      <c r="Z18" s="412"/>
      <c r="AA18" s="532"/>
      <c r="AB18" s="532"/>
      <c r="AC18" s="532"/>
      <c r="AD18" s="478"/>
      <c r="AE18" s="479"/>
      <c r="AF18" s="480"/>
      <c r="AG18" s="668"/>
      <c r="BD18" s="387"/>
    </row>
    <row r="19" spans="1:68" ht="27.75" hidden="1" customHeight="1" x14ac:dyDescent="0.2">
      <c r="A19" s="419" t="s">
        <v>62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20"/>
      <c r="AA19" s="48"/>
      <c r="AB19" s="48"/>
      <c r="AC19" s="48"/>
    </row>
    <row r="20" spans="1:68" ht="16.5" hidden="1" customHeight="1" x14ac:dyDescent="0.25">
      <c r="A20" s="391" t="s">
        <v>62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87"/>
      <c r="AA20" s="372"/>
      <c r="AB20" s="372"/>
      <c r="AC20" s="372"/>
    </row>
    <row r="21" spans="1:68" ht="14.25" hidden="1" customHeight="1" x14ac:dyDescent="0.25">
      <c r="A21" s="393" t="s">
        <v>63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8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9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9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93" t="s">
        <v>71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7">
        <v>4680115885912</v>
      </c>
      <c r="E26" s="398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7">
        <v>4607091383881</v>
      </c>
      <c r="E27" s="398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7">
        <v>4607091388237</v>
      </c>
      <c r="E28" s="398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7">
        <v>4607091383935</v>
      </c>
      <c r="E29" s="398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7">
        <v>4607091383935</v>
      </c>
      <c r="E30" s="398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7">
        <v>4680115881990</v>
      </c>
      <c r="E31" s="398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7">
        <v>4680115881853</v>
      </c>
      <c r="E32" s="398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9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7">
        <v>4680115885905</v>
      </c>
      <c r="E33" s="398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2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7">
        <v>4607091383911</v>
      </c>
      <c r="E34" s="398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5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7">
        <v>4607091388244</v>
      </c>
      <c r="E35" s="398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5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9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9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93" t="s">
        <v>95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7">
        <v>4607091388503</v>
      </c>
      <c r="E39" s="398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5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9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9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93" t="s">
        <v>100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7">
        <v>4607091388282</v>
      </c>
      <c r="E43" s="398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5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9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9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93" t="s">
        <v>104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8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7">
        <v>4607091389111</v>
      </c>
      <c r="E47" s="398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5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9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9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19" t="s">
        <v>107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20"/>
      <c r="AA50" s="48"/>
      <c r="AB50" s="48"/>
      <c r="AC50" s="48"/>
    </row>
    <row r="51" spans="1:68" ht="16.5" hidden="1" customHeight="1" x14ac:dyDescent="0.25">
      <c r="A51" s="391" t="s">
        <v>108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72"/>
      <c r="AB51" s="372"/>
      <c r="AC51" s="372"/>
    </row>
    <row r="52" spans="1:68" ht="14.25" hidden="1" customHeight="1" x14ac:dyDescent="0.25">
      <c r="A52" s="393" t="s">
        <v>109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7">
        <v>4607091385670</v>
      </c>
      <c r="E53" s="398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7">
        <v>120</v>
      </c>
      <c r="Y53" s="378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125.33333333333331</v>
      </c>
      <c r="BN53" s="64">
        <f t="shared" ref="BN53:BN58" si="8">IFERROR(Y53*I53/H53,"0")</f>
        <v>135.36000000000001</v>
      </c>
      <c r="BO53" s="64">
        <f t="shared" ref="BO53:BO58" si="9">IFERROR(1/J53*(X53/H53),"0")</f>
        <v>0.1984126984126984</v>
      </c>
      <c r="BP53" s="64">
        <f t="shared" ref="BP53:BP58" si="10">IFERROR(1/J53*(Y53/H53),"0")</f>
        <v>0.2142857142857143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7">
        <v>4607091385670</v>
      </c>
      <c r="E54" s="398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7">
        <v>4680115883956</v>
      </c>
      <c r="E55" s="398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7">
        <v>4607091385687</v>
      </c>
      <c r="E56" s="398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7">
        <v>200</v>
      </c>
      <c r="Y56" s="378">
        <f t="shared" si="6"/>
        <v>200</v>
      </c>
      <c r="Z56" s="36">
        <f>IFERROR(IF(Y56=0,"",ROUNDUP(Y56/H56,0)*0.00937),"")</f>
        <v>0.46849999999999997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212</v>
      </c>
      <c r="BN56" s="64">
        <f t="shared" si="8"/>
        <v>212</v>
      </c>
      <c r="BO56" s="64">
        <f t="shared" si="9"/>
        <v>0.41666666666666669</v>
      </c>
      <c r="BP56" s="64">
        <f t="shared" si="10"/>
        <v>0.41666666666666669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7">
        <v>4680115882539</v>
      </c>
      <c r="E57" s="398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7">
        <v>4680115883949</v>
      </c>
      <c r="E58" s="398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1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5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9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61.111111111111114</v>
      </c>
      <c r="Y59" s="379">
        <f>IFERROR(Y53/H53,"0")+IFERROR(Y54/H54,"0")+IFERROR(Y55/H55,"0")+IFERROR(Y56/H56,"0")+IFERROR(Y57/H57,"0")+IFERROR(Y58/H58,"0")</f>
        <v>62</v>
      </c>
      <c r="Z59" s="379">
        <f>IFERROR(IF(Z53="",0,Z53),"0")+IFERROR(IF(Z54="",0,Z54),"0")+IFERROR(IF(Z55="",0,Z55),"0")+IFERROR(IF(Z56="",0,Z56),"0")+IFERROR(IF(Z57="",0,Z57),"0")+IFERROR(IF(Z58="",0,Z58),"0")</f>
        <v>0.72950000000000004</v>
      </c>
      <c r="AA59" s="380"/>
      <c r="AB59" s="380"/>
      <c r="AC59" s="380"/>
    </row>
    <row r="60" spans="1:68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9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320</v>
      </c>
      <c r="Y60" s="379">
        <f>IFERROR(SUM(Y53:Y58),"0")</f>
        <v>329.6</v>
      </c>
      <c r="Z60" s="37"/>
      <c r="AA60" s="380"/>
      <c r="AB60" s="380"/>
      <c r="AC60" s="380"/>
    </row>
    <row r="61" spans="1:68" ht="14.25" hidden="1" customHeight="1" x14ac:dyDescent="0.25">
      <c r="A61" s="393" t="s">
        <v>71</v>
      </c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7">
        <v>4680115885233</v>
      </c>
      <c r="E62" s="398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7">
        <v>4680115884915</v>
      </c>
      <c r="E63" s="398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5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9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7"/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9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1" t="s">
        <v>128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87"/>
      <c r="AA66" s="372"/>
      <c r="AB66" s="372"/>
      <c r="AC66" s="372"/>
    </row>
    <row r="67" spans="1:68" ht="14.25" hidden="1" customHeight="1" x14ac:dyDescent="0.25">
      <c r="A67" s="393" t="s">
        <v>109</v>
      </c>
      <c r="B67" s="387"/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7"/>
      <c r="X67" s="387"/>
      <c r="Y67" s="387"/>
      <c r="Z67" s="38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7">
        <v>4680115885899</v>
      </c>
      <c r="E68" s="398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4" t="s">
        <v>132</v>
      </c>
      <c r="Q68" s="389"/>
      <c r="R68" s="389"/>
      <c r="S68" s="389"/>
      <c r="T68" s="390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7">
        <v>4680115881426</v>
      </c>
      <c r="E69" s="398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7">
        <v>4680115881426</v>
      </c>
      <c r="E70" s="398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77">
        <v>350</v>
      </c>
      <c r="Y70" s="378">
        <f t="shared" si="11"/>
        <v>356.40000000000003</v>
      </c>
      <c r="Z70" s="36">
        <f>IFERROR(IF(Y70=0,"",ROUNDUP(Y70/H70,0)*0.02175),"")</f>
        <v>0.71775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365.55555555555554</v>
      </c>
      <c r="BN70" s="64">
        <f t="shared" si="13"/>
        <v>372.23999999999995</v>
      </c>
      <c r="BO70" s="64">
        <f t="shared" si="14"/>
        <v>0.57870370370370361</v>
      </c>
      <c r="BP70" s="64">
        <f t="shared" si="15"/>
        <v>0.5892857142857143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7">
        <v>4680115880283</v>
      </c>
      <c r="E71" s="398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9"/>
      <c r="R71" s="389"/>
      <c r="S71" s="389"/>
      <c r="T71" s="390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7">
        <v>4680115882720</v>
      </c>
      <c r="E72" s="398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9"/>
      <c r="R72" s="389"/>
      <c r="S72" s="389"/>
      <c r="T72" s="390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7">
        <v>4680115881525</v>
      </c>
      <c r="E73" s="398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77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97">
        <v>4680115881525</v>
      </c>
      <c r="E74" s="398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14" t="s">
        <v>146</v>
      </c>
      <c r="Q74" s="389"/>
      <c r="R74" s="389"/>
      <c r="S74" s="389"/>
      <c r="T74" s="390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7">
        <v>4680115881419</v>
      </c>
      <c r="E75" s="398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5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77">
        <v>450</v>
      </c>
      <c r="Y75" s="378">
        <f t="shared" si="11"/>
        <v>450</v>
      </c>
      <c r="Z75" s="36">
        <f>IFERROR(IF(Y75=0,"",ROUNDUP(Y75/H75,0)*0.00937),"")</f>
        <v>0.93699999999999994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474</v>
      </c>
      <c r="BN75" s="64">
        <f t="shared" si="13"/>
        <v>474</v>
      </c>
      <c r="BO75" s="64">
        <f t="shared" si="14"/>
        <v>0.83333333333333337</v>
      </c>
      <c r="BP75" s="64">
        <f t="shared" si="15"/>
        <v>0.83333333333333337</v>
      </c>
    </row>
    <row r="76" spans="1:68" x14ac:dyDescent="0.2">
      <c r="A76" s="395"/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96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132.40740740740739</v>
      </c>
      <c r="Y76" s="379">
        <f>IFERROR(Y68/H68,"0")+IFERROR(Y69/H69,"0")+IFERROR(Y70/H70,"0")+IFERROR(Y71/H71,"0")+IFERROR(Y72/H72,"0")+IFERROR(Y73/H73,"0")+IFERROR(Y74/H74,"0")+IFERROR(Y75/H75,"0")</f>
        <v>133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1.6547499999999999</v>
      </c>
      <c r="AA76" s="380"/>
      <c r="AB76" s="380"/>
      <c r="AC76" s="380"/>
    </row>
    <row r="77" spans="1:68" x14ac:dyDescent="0.2">
      <c r="A77" s="387"/>
      <c r="B77" s="387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96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800</v>
      </c>
      <c r="Y77" s="379">
        <f>IFERROR(SUM(Y68:Y75),"0")</f>
        <v>806.40000000000009</v>
      </c>
      <c r="Z77" s="37"/>
      <c r="AA77" s="380"/>
      <c r="AB77" s="380"/>
      <c r="AC77" s="380"/>
    </row>
    <row r="78" spans="1:68" ht="14.25" hidden="1" customHeight="1" x14ac:dyDescent="0.25">
      <c r="A78" s="393" t="s">
        <v>149</v>
      </c>
      <c r="B78" s="387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7"/>
      <c r="X78" s="387"/>
      <c r="Y78" s="387"/>
      <c r="Z78" s="387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7">
        <v>4680115881440</v>
      </c>
      <c r="E79" s="398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77">
        <v>110</v>
      </c>
      <c r="Y79" s="378">
        <f>IFERROR(IF(X79="",0,CEILING((X79/$H79),1)*$H79),"")</f>
        <v>118.80000000000001</v>
      </c>
      <c r="Z79" s="36">
        <f>IFERROR(IF(Y79=0,"",ROUNDUP(Y79/H79,0)*0.02175),"")</f>
        <v>0.23924999999999999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114.88888888888887</v>
      </c>
      <c r="BN79" s="64">
        <f>IFERROR(Y79*I79/H79,"0")</f>
        <v>124.08</v>
      </c>
      <c r="BO79" s="64">
        <f>IFERROR(1/J79*(X79/H79),"0")</f>
        <v>0.18187830687830686</v>
      </c>
      <c r="BP79" s="64">
        <f>IFERROR(1/J79*(Y79/H79),"0")</f>
        <v>0.19642857142857142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7">
        <v>4680115881433</v>
      </c>
      <c r="E80" s="398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2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9"/>
      <c r="R80" s="389"/>
      <c r="S80" s="389"/>
      <c r="T80" s="390"/>
      <c r="U80" s="34"/>
      <c r="V80" s="34"/>
      <c r="W80" s="35" t="s">
        <v>68</v>
      </c>
      <c r="X80" s="377">
        <v>180</v>
      </c>
      <c r="Y80" s="378">
        <f>IFERROR(IF(X80="",0,CEILING((X80/$H80),1)*$H80),"")</f>
        <v>180.9</v>
      </c>
      <c r="Z80" s="36">
        <f>IFERROR(IF(Y80=0,"",ROUNDUP(Y80/H80,0)*0.00753),"")</f>
        <v>0.50451000000000001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193.33333333333331</v>
      </c>
      <c r="BN80" s="64">
        <f>IFERROR(Y80*I80/H80,"0")</f>
        <v>194.29999999999998</v>
      </c>
      <c r="BO80" s="64">
        <f>IFERROR(1/J80*(X80/H80),"0")</f>
        <v>0.42735042735042728</v>
      </c>
      <c r="BP80" s="64">
        <f>IFERROR(1/J80*(Y80/H80),"0")</f>
        <v>0.42948717948717946</v>
      </c>
    </row>
    <row r="81" spans="1:68" x14ac:dyDescent="0.2">
      <c r="A81" s="395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  <c r="N81" s="387"/>
      <c r="O81" s="396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76.851851851851848</v>
      </c>
      <c r="Y81" s="379">
        <f>IFERROR(Y79/H79,"0")+IFERROR(Y80/H80,"0")</f>
        <v>78</v>
      </c>
      <c r="Z81" s="379">
        <f>IFERROR(IF(Z79="",0,Z79),"0")+IFERROR(IF(Z80="",0,Z80),"0")</f>
        <v>0.74375999999999998</v>
      </c>
      <c r="AA81" s="380"/>
      <c r="AB81" s="380"/>
      <c r="AC81" s="380"/>
    </row>
    <row r="82" spans="1:68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96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290</v>
      </c>
      <c r="Y82" s="379">
        <f>IFERROR(SUM(Y79:Y80),"0")</f>
        <v>299.70000000000005</v>
      </c>
      <c r="Z82" s="37"/>
      <c r="AA82" s="380"/>
      <c r="AB82" s="380"/>
      <c r="AC82" s="380"/>
    </row>
    <row r="83" spans="1:68" ht="14.25" hidden="1" customHeight="1" x14ac:dyDescent="0.25">
      <c r="A83" s="393" t="s">
        <v>63</v>
      </c>
      <c r="B83" s="387"/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  <c r="U83" s="387"/>
      <c r="V83" s="387"/>
      <c r="W83" s="387"/>
      <c r="X83" s="387"/>
      <c r="Y83" s="387"/>
      <c r="Z83" s="387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7">
        <v>4680115885066</v>
      </c>
      <c r="E84" s="398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7">
        <v>4680115885042</v>
      </c>
      <c r="E85" s="398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53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7">
        <v>4680115885080</v>
      </c>
      <c r="E86" s="398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7">
        <v>4680115885073</v>
      </c>
      <c r="E87" s="398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7">
        <v>4680115885059</v>
      </c>
      <c r="E88" s="398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9"/>
      <c r="R88" s="389"/>
      <c r="S88" s="389"/>
      <c r="T88" s="390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7">
        <v>4680115885097</v>
      </c>
      <c r="E89" s="398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9"/>
      <c r="R89" s="389"/>
      <c r="S89" s="389"/>
      <c r="T89" s="390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5"/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96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96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93" t="s">
        <v>71</v>
      </c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97">
        <v>4680115884403</v>
      </c>
      <c r="E93" s="398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9"/>
      <c r="R93" s="389"/>
      <c r="S93" s="389"/>
      <c r="T93" s="390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97">
        <v>4680115884311</v>
      </c>
      <c r="E94" s="398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5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96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7"/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96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93" t="s">
        <v>170</v>
      </c>
      <c r="B97" s="387"/>
      <c r="C97" s="387"/>
      <c r="D97" s="387"/>
      <c r="E97" s="387"/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  <c r="U97" s="387"/>
      <c r="V97" s="387"/>
      <c r="W97" s="387"/>
      <c r="X97" s="387"/>
      <c r="Y97" s="387"/>
      <c r="Z97" s="387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97">
        <v>4680115881532</v>
      </c>
      <c r="E98" s="398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97">
        <v>4680115881532</v>
      </c>
      <c r="E99" s="398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77">
        <v>60</v>
      </c>
      <c r="Y99" s="378">
        <f>IFERROR(IF(X99="",0,CEILING((X99/$H99),1)*$H99),"")</f>
        <v>67.2</v>
      </c>
      <c r="Z99" s="36">
        <f>IFERROR(IF(Y99=0,"",ROUNDUP(Y99/H99,0)*0.02175),"")</f>
        <v>0.17399999999999999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64.028571428571425</v>
      </c>
      <c r="BN99" s="64">
        <f>IFERROR(Y99*I99/H99,"0")</f>
        <v>71.712000000000003</v>
      </c>
      <c r="BO99" s="64">
        <f>IFERROR(1/J99*(X99/H99),"0")</f>
        <v>0.12755102040816324</v>
      </c>
      <c r="BP99" s="64">
        <f>IFERROR(1/J99*(Y99/H99),"0")</f>
        <v>0.14285714285714285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97">
        <v>4680115881464</v>
      </c>
      <c r="E100" s="398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2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9"/>
      <c r="R100" s="389"/>
      <c r="S100" s="389"/>
      <c r="T100" s="390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5"/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96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7.1428571428571423</v>
      </c>
      <c r="Y101" s="379">
        <f>IFERROR(Y98/H98,"0")+IFERROR(Y99/H99,"0")+IFERROR(Y100/H100,"0")</f>
        <v>8</v>
      </c>
      <c r="Z101" s="379">
        <f>IFERROR(IF(Z98="",0,Z98),"0")+IFERROR(IF(Z99="",0,Z99),"0")+IFERROR(IF(Z100="",0,Z100),"0")</f>
        <v>0.17399999999999999</v>
      </c>
      <c r="AA101" s="380"/>
      <c r="AB101" s="380"/>
      <c r="AC101" s="380"/>
    </row>
    <row r="102" spans="1:68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96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60</v>
      </c>
      <c r="Y102" s="379">
        <f>IFERROR(SUM(Y98:Y100),"0")</f>
        <v>67.2</v>
      </c>
      <c r="Z102" s="37"/>
      <c r="AA102" s="380"/>
      <c r="AB102" s="380"/>
      <c r="AC102" s="380"/>
    </row>
    <row r="103" spans="1:68" ht="16.5" hidden="1" customHeight="1" x14ac:dyDescent="0.25">
      <c r="A103" s="391" t="s">
        <v>176</v>
      </c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72"/>
      <c r="AB103" s="372"/>
      <c r="AC103" s="372"/>
    </row>
    <row r="104" spans="1:68" ht="14.25" hidden="1" customHeight="1" x14ac:dyDescent="0.25">
      <c r="A104" s="393" t="s">
        <v>109</v>
      </c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7">
        <v>4680115881327</v>
      </c>
      <c r="E105" s="398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4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77">
        <v>200</v>
      </c>
      <c r="Y105" s="37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97">
        <v>4680115881518</v>
      </c>
      <c r="E106" s="398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17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97">
        <v>4680115881518</v>
      </c>
      <c r="E107" s="398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97">
        <v>4680115881303</v>
      </c>
      <c r="E108" s="398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3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97">
        <v>4680115881303</v>
      </c>
      <c r="E109" s="398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77">
        <v>360</v>
      </c>
      <c r="Y109" s="378">
        <f>IFERROR(IF(X109="",0,CEILING((X109/$H109),1)*$H109),"")</f>
        <v>360</v>
      </c>
      <c r="Z109" s="36">
        <f>IFERROR(IF(Y109=0,"",ROUNDUP(Y109/H109,0)*0.00937),"")</f>
        <v>0.74960000000000004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0.66666666666666663</v>
      </c>
      <c r="BP109" s="64">
        <f>IFERROR(1/J109*(Y109/H109),"0")</f>
        <v>0.66666666666666663</v>
      </c>
    </row>
    <row r="110" spans="1:68" x14ac:dyDescent="0.2">
      <c r="A110" s="395"/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96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98.518518518518519</v>
      </c>
      <c r="Y110" s="379">
        <f>IFERROR(Y105/H105,"0")+IFERROR(Y106/H106,"0")+IFERROR(Y107/H107,"0")+IFERROR(Y108/H108,"0")+IFERROR(Y109/H109,"0")</f>
        <v>99</v>
      </c>
      <c r="Z110" s="379">
        <f>IFERROR(IF(Z105="",0,Z105),"0")+IFERROR(IF(Z106="",0,Z106),"0")+IFERROR(IF(Z107="",0,Z107),"0")+IFERROR(IF(Z108="",0,Z108),"0")+IFERROR(IF(Z109="",0,Z109),"0")</f>
        <v>1.1628499999999999</v>
      </c>
      <c r="AA110" s="380"/>
      <c r="AB110" s="380"/>
      <c r="AC110" s="380"/>
    </row>
    <row r="111" spans="1:68" x14ac:dyDescent="0.2">
      <c r="A111" s="387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96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560</v>
      </c>
      <c r="Y111" s="379">
        <f>IFERROR(SUM(Y105:Y109),"0")</f>
        <v>565.20000000000005</v>
      </c>
      <c r="Z111" s="37"/>
      <c r="AA111" s="380"/>
      <c r="AB111" s="380"/>
      <c r="AC111" s="380"/>
    </row>
    <row r="112" spans="1:68" ht="14.25" hidden="1" customHeight="1" x14ac:dyDescent="0.25">
      <c r="A112" s="393" t="s">
        <v>71</v>
      </c>
      <c r="B112" s="387"/>
      <c r="C112" s="387"/>
      <c r="D112" s="387"/>
      <c r="E112" s="387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  <c r="X112" s="387"/>
      <c r="Y112" s="387"/>
      <c r="Z112" s="387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97">
        <v>4607091386967</v>
      </c>
      <c r="E113" s="398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7">
        <v>4607091386967</v>
      </c>
      <c r="E114" s="398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7">
        <v>4607091385731</v>
      </c>
      <c r="E115" s="398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9"/>
      <c r="R115" s="389"/>
      <c r="S115" s="389"/>
      <c r="T115" s="390"/>
      <c r="U115" s="34"/>
      <c r="V115" s="34"/>
      <c r="W115" s="35" t="s">
        <v>68</v>
      </c>
      <c r="X115" s="377">
        <v>315</v>
      </c>
      <c r="Y115" s="378">
        <f>IFERROR(IF(X115="",0,CEILING((X115/$H115),1)*$H115),"")</f>
        <v>315.90000000000003</v>
      </c>
      <c r="Z115" s="36">
        <f>IFERROR(IF(Y115=0,"",ROUNDUP(Y115/H115,0)*0.00753),"")</f>
        <v>0.88101000000000007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346.73333333333329</v>
      </c>
      <c r="BN115" s="64">
        <f>IFERROR(Y115*I115/H115,"0")</f>
        <v>347.72399999999999</v>
      </c>
      <c r="BO115" s="64">
        <f>IFERROR(1/J115*(X115/H115),"0")</f>
        <v>0.74786324786324776</v>
      </c>
      <c r="BP115" s="64">
        <f>IFERROR(1/J115*(Y115/H115),"0")</f>
        <v>0.75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97">
        <v>4680115880894</v>
      </c>
      <c r="E116" s="398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9"/>
      <c r="R116" s="389"/>
      <c r="S116" s="389"/>
      <c r="T116" s="390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97">
        <v>4680115880214</v>
      </c>
      <c r="E117" s="398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5"/>
      <c r="B118" s="387"/>
      <c r="C118" s="387"/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96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128.57142857142856</v>
      </c>
      <c r="Y118" s="379">
        <f>IFERROR(Y113/H113,"0")+IFERROR(Y114/H114,"0")+IFERROR(Y115/H115,"0")+IFERROR(Y116/H116,"0")+IFERROR(Y117/H117,"0")</f>
        <v>129</v>
      </c>
      <c r="Z118" s="379">
        <f>IFERROR(IF(Z113="",0,Z113),"0")+IFERROR(IF(Z114="",0,Z114),"0")+IFERROR(IF(Z115="",0,Z115),"0")+IFERROR(IF(Z116="",0,Z116),"0")+IFERROR(IF(Z117="",0,Z117),"0")</f>
        <v>1.14201</v>
      </c>
      <c r="AA118" s="380"/>
      <c r="AB118" s="380"/>
      <c r="AC118" s="380"/>
    </row>
    <row r="119" spans="1:68" x14ac:dyDescent="0.2">
      <c r="A119" s="387"/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96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415</v>
      </c>
      <c r="Y119" s="379">
        <f>IFERROR(SUM(Y113:Y117),"0")</f>
        <v>416.70000000000005</v>
      </c>
      <c r="Z119" s="37"/>
      <c r="AA119" s="380"/>
      <c r="AB119" s="380"/>
      <c r="AC119" s="380"/>
    </row>
    <row r="120" spans="1:68" ht="16.5" hidden="1" customHeight="1" x14ac:dyDescent="0.25">
      <c r="A120" s="391" t="s">
        <v>196</v>
      </c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87"/>
      <c r="AA120" s="372"/>
      <c r="AB120" s="372"/>
      <c r="AC120" s="372"/>
    </row>
    <row r="121" spans="1:68" ht="14.25" hidden="1" customHeight="1" x14ac:dyDescent="0.25">
      <c r="A121" s="393" t="s">
        <v>109</v>
      </c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87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97">
        <v>4680115882133</v>
      </c>
      <c r="E122" s="398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9"/>
      <c r="R122" s="389"/>
      <c r="S122" s="389"/>
      <c r="T122" s="390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7">
        <v>4680115882133</v>
      </c>
      <c r="E123" s="398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5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77">
        <v>80</v>
      </c>
      <c r="Y123" s="378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97">
        <v>4680115880269</v>
      </c>
      <c r="E124" s="398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7">
        <v>4680115880429</v>
      </c>
      <c r="E125" s="398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9"/>
      <c r="R125" s="389"/>
      <c r="S125" s="389"/>
      <c r="T125" s="390"/>
      <c r="U125" s="34"/>
      <c r="V125" s="34"/>
      <c r="W125" s="35" t="s">
        <v>68</v>
      </c>
      <c r="X125" s="377">
        <v>315</v>
      </c>
      <c r="Y125" s="378">
        <f>IFERROR(IF(X125="",0,CEILING((X125/$H125),1)*$H125),"")</f>
        <v>315</v>
      </c>
      <c r="Z125" s="36">
        <f>IFERROR(IF(Y125=0,"",ROUNDUP(Y125/H125,0)*0.00937),"")</f>
        <v>0.65590000000000004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331.8</v>
      </c>
      <c r="BN125" s="64">
        <f>IFERROR(Y125*I125/H125,"0")</f>
        <v>331.8</v>
      </c>
      <c r="BO125" s="64">
        <f>IFERROR(1/J125*(X125/H125),"0")</f>
        <v>0.58333333333333337</v>
      </c>
      <c r="BP125" s="64">
        <f>IFERROR(1/J125*(Y125/H125),"0")</f>
        <v>0.58333333333333337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97">
        <v>4680115881457</v>
      </c>
      <c r="E126" s="398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5"/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96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77.142857142857139</v>
      </c>
      <c r="Y127" s="379">
        <f>IFERROR(Y122/H122,"0")+IFERROR(Y123/H123,"0")+IFERROR(Y124/H124,"0")+IFERROR(Y125/H125,"0")+IFERROR(Y126/H126,"0")</f>
        <v>78</v>
      </c>
      <c r="Z127" s="379">
        <f>IFERROR(IF(Z122="",0,Z122),"0")+IFERROR(IF(Z123="",0,Z123),"0")+IFERROR(IF(Z124="",0,Z124),"0")+IFERROR(IF(Z125="",0,Z125),"0")+IFERROR(IF(Z126="",0,Z126),"0")</f>
        <v>0.82990000000000008</v>
      </c>
      <c r="AA127" s="380"/>
      <c r="AB127" s="380"/>
      <c r="AC127" s="380"/>
    </row>
    <row r="128" spans="1:68" x14ac:dyDescent="0.2">
      <c r="A128" s="387"/>
      <c r="B128" s="387"/>
      <c r="C128" s="387"/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96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395</v>
      </c>
      <c r="Y128" s="379">
        <f>IFERROR(SUM(Y122:Y126),"0")</f>
        <v>404.6</v>
      </c>
      <c r="Z128" s="37"/>
      <c r="AA128" s="380"/>
      <c r="AB128" s="380"/>
      <c r="AC128" s="380"/>
    </row>
    <row r="129" spans="1:68" ht="14.25" hidden="1" customHeight="1" x14ac:dyDescent="0.25">
      <c r="A129" s="393" t="s">
        <v>149</v>
      </c>
      <c r="B129" s="387"/>
      <c r="C129" s="387"/>
      <c r="D129" s="387"/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97">
        <v>4680115881488</v>
      </c>
      <c r="E130" s="398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49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97">
        <v>4680115881488</v>
      </c>
      <c r="E131" s="398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5" t="s">
        <v>209</v>
      </c>
      <c r="Q131" s="389"/>
      <c r="R131" s="389"/>
      <c r="S131" s="389"/>
      <c r="T131" s="390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97">
        <v>4680115882775</v>
      </c>
      <c r="E132" s="398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9"/>
      <c r="R132" s="389"/>
      <c r="S132" s="389"/>
      <c r="T132" s="390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97">
        <v>4680115880658</v>
      </c>
      <c r="E133" s="398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97">
        <v>4680115880658</v>
      </c>
      <c r="E134" s="398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5"/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96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7"/>
      <c r="B136" s="387"/>
      <c r="C136" s="387"/>
      <c r="D136" s="387"/>
      <c r="E136" s="387"/>
      <c r="F136" s="387"/>
      <c r="G136" s="387"/>
      <c r="H136" s="387"/>
      <c r="I136" s="387"/>
      <c r="J136" s="387"/>
      <c r="K136" s="387"/>
      <c r="L136" s="387"/>
      <c r="M136" s="387"/>
      <c r="N136" s="387"/>
      <c r="O136" s="396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93" t="s">
        <v>71</v>
      </c>
      <c r="B137" s="387"/>
      <c r="C137" s="387"/>
      <c r="D137" s="387"/>
      <c r="E137" s="387"/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387"/>
      <c r="Z137" s="387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97">
        <v>4607091385168</v>
      </c>
      <c r="E138" s="398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7">
        <v>4607091385168</v>
      </c>
      <c r="E139" s="398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4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77">
        <v>420</v>
      </c>
      <c r="Y139" s="378">
        <f t="shared" si="21"/>
        <v>420</v>
      </c>
      <c r="Z139" s="36">
        <f>IFERROR(IF(Y139=0,"",ROUNDUP(Y139/H139,0)*0.02175),"")</f>
        <v>1.0874999999999999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447.9</v>
      </c>
      <c r="BN139" s="64">
        <f t="shared" si="23"/>
        <v>447.9</v>
      </c>
      <c r="BO139" s="64">
        <f t="shared" si="24"/>
        <v>0.89285714285714279</v>
      </c>
      <c r="BP139" s="64">
        <f t="shared" si="25"/>
        <v>0.89285714285714279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97">
        <v>4607091383256</v>
      </c>
      <c r="E140" s="398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7">
        <v>4607091385748</v>
      </c>
      <c r="E141" s="398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77">
        <v>450</v>
      </c>
      <c r="Y141" s="378">
        <f t="shared" si="21"/>
        <v>450.90000000000003</v>
      </c>
      <c r="Z141" s="36">
        <f>IFERROR(IF(Y141=0,"",ROUNDUP(Y141/H141,0)*0.00753),"")</f>
        <v>1.2575100000000001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495.33333333333331</v>
      </c>
      <c r="BN141" s="64">
        <f t="shared" si="23"/>
        <v>496.32400000000001</v>
      </c>
      <c r="BO141" s="64">
        <f t="shared" si="24"/>
        <v>1.0683760683760684</v>
      </c>
      <c r="BP141" s="64">
        <f t="shared" si="25"/>
        <v>1.0705128205128205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7">
        <v>4680115884533</v>
      </c>
      <c r="E142" s="398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7">
        <v>18</v>
      </c>
      <c r="Y142" s="378">
        <f t="shared" si="21"/>
        <v>18</v>
      </c>
      <c r="Z142" s="36">
        <f>IFERROR(IF(Y142=0,"",ROUNDUP(Y142/H142,0)*0.00753),"")</f>
        <v>7.5300000000000006E-2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20</v>
      </c>
      <c r="BN142" s="64">
        <f t="shared" si="23"/>
        <v>20</v>
      </c>
      <c r="BO142" s="64">
        <f t="shared" si="24"/>
        <v>6.4102564102564097E-2</v>
      </c>
      <c r="BP142" s="64">
        <f t="shared" si="25"/>
        <v>6.4102564102564097E-2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97">
        <v>4680115882645</v>
      </c>
      <c r="E143" s="398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9"/>
      <c r="R143" s="389"/>
      <c r="S143" s="389"/>
      <c r="T143" s="390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5"/>
      <c r="B144" s="387"/>
      <c r="C144" s="387"/>
      <c r="D144" s="387"/>
      <c r="E144" s="387"/>
      <c r="F144" s="387"/>
      <c r="G144" s="387"/>
      <c r="H144" s="387"/>
      <c r="I144" s="387"/>
      <c r="J144" s="387"/>
      <c r="K144" s="387"/>
      <c r="L144" s="387"/>
      <c r="M144" s="387"/>
      <c r="N144" s="387"/>
      <c r="O144" s="396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226.66666666666666</v>
      </c>
      <c r="Y144" s="379">
        <f>IFERROR(Y138/H138,"0")+IFERROR(Y139/H139,"0")+IFERROR(Y140/H140,"0")+IFERROR(Y141/H141,"0")+IFERROR(Y142/H142,"0")+IFERROR(Y143/H143,"0")</f>
        <v>227</v>
      </c>
      <c r="Z144" s="379">
        <f>IFERROR(IF(Z138="",0,Z138),"0")+IFERROR(IF(Z139="",0,Z139),"0")+IFERROR(IF(Z140="",0,Z140),"0")+IFERROR(IF(Z141="",0,Z141),"0")+IFERROR(IF(Z142="",0,Z142),"0")+IFERROR(IF(Z143="",0,Z143),"0")</f>
        <v>2.4203100000000002</v>
      </c>
      <c r="AA144" s="380"/>
      <c r="AB144" s="380"/>
      <c r="AC144" s="380"/>
    </row>
    <row r="145" spans="1:68" x14ac:dyDescent="0.2">
      <c r="A145" s="387"/>
      <c r="B145" s="387"/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96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888</v>
      </c>
      <c r="Y145" s="379">
        <f>IFERROR(SUM(Y138:Y143),"0")</f>
        <v>888.90000000000009</v>
      </c>
      <c r="Z145" s="37"/>
      <c r="AA145" s="380"/>
      <c r="AB145" s="380"/>
      <c r="AC145" s="380"/>
    </row>
    <row r="146" spans="1:68" ht="14.25" hidden="1" customHeight="1" x14ac:dyDescent="0.25">
      <c r="A146" s="393" t="s">
        <v>170</v>
      </c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  <c r="U146" s="387"/>
      <c r="V146" s="387"/>
      <c r="W146" s="387"/>
      <c r="X146" s="387"/>
      <c r="Y146" s="387"/>
      <c r="Z146" s="387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97">
        <v>4680115882652</v>
      </c>
      <c r="E147" s="398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9"/>
      <c r="R147" s="389"/>
      <c r="S147" s="389"/>
      <c r="T147" s="390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7">
        <v>4680115880238</v>
      </c>
      <c r="E148" s="398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9"/>
      <c r="R148" s="389"/>
      <c r="S148" s="389"/>
      <c r="T148" s="390"/>
      <c r="U148" s="34"/>
      <c r="V148" s="34"/>
      <c r="W148" s="35" t="s">
        <v>68</v>
      </c>
      <c r="X148" s="377">
        <v>29.7</v>
      </c>
      <c r="Y148" s="378">
        <f>IFERROR(IF(X148="",0,CEILING((X148/$H148),1)*$H148),"")</f>
        <v>29.7</v>
      </c>
      <c r="Z148" s="36">
        <f>IFERROR(IF(Y148=0,"",ROUNDUP(Y148/H148,0)*0.00753),"")</f>
        <v>0.11295000000000001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33.870000000000005</v>
      </c>
      <c r="BN148" s="64">
        <f>IFERROR(Y148*I148/H148,"0")</f>
        <v>33.870000000000005</v>
      </c>
      <c r="BO148" s="64">
        <f>IFERROR(1/J148*(X148/H148),"0")</f>
        <v>9.6153846153846145E-2</v>
      </c>
      <c r="BP148" s="64">
        <f>IFERROR(1/J148*(Y148/H148),"0")</f>
        <v>9.6153846153846145E-2</v>
      </c>
    </row>
    <row r="149" spans="1:68" x14ac:dyDescent="0.2">
      <c r="A149" s="395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96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15</v>
      </c>
      <c r="Y149" s="379">
        <f>IFERROR(Y147/H147,"0")+IFERROR(Y148/H148,"0")</f>
        <v>15</v>
      </c>
      <c r="Z149" s="379">
        <f>IFERROR(IF(Z147="",0,Z147),"0")+IFERROR(IF(Z148="",0,Z148),"0")</f>
        <v>0.11295000000000001</v>
      </c>
      <c r="AA149" s="380"/>
      <c r="AB149" s="380"/>
      <c r="AC149" s="380"/>
    </row>
    <row r="150" spans="1:68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96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29.7</v>
      </c>
      <c r="Y150" s="379">
        <f>IFERROR(SUM(Y147:Y148),"0")</f>
        <v>29.7</v>
      </c>
      <c r="Z150" s="37"/>
      <c r="AA150" s="380"/>
      <c r="AB150" s="380"/>
      <c r="AC150" s="380"/>
    </row>
    <row r="151" spans="1:68" ht="16.5" hidden="1" customHeight="1" x14ac:dyDescent="0.25">
      <c r="A151" s="391" t="s">
        <v>107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87"/>
      <c r="AA151" s="372"/>
      <c r="AB151" s="372"/>
      <c r="AC151" s="372"/>
    </row>
    <row r="152" spans="1:68" ht="14.25" hidden="1" customHeight="1" x14ac:dyDescent="0.25">
      <c r="A152" s="393" t="s">
        <v>109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87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97">
        <v>4607091382945</v>
      </c>
      <c r="E153" s="398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77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97">
        <v>4607091382952</v>
      </c>
      <c r="E154" s="398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9"/>
      <c r="R154" s="389"/>
      <c r="S154" s="389"/>
      <c r="T154" s="390"/>
      <c r="U154" s="34"/>
      <c r="V154" s="34"/>
      <c r="W154" s="35" t="s">
        <v>68</v>
      </c>
      <c r="X154" s="377">
        <v>35</v>
      </c>
      <c r="Y154" s="378">
        <f>IFERROR(IF(X154="",0,CEILING((X154/$H154),1)*$H154),"")</f>
        <v>36</v>
      </c>
      <c r="Z154" s="36">
        <f>IFERROR(IF(Y154=0,"",ROUNDUP(Y154/H154,0)*0.00753),"")</f>
        <v>9.0359999999999996E-2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37.333333333333336</v>
      </c>
      <c r="BN154" s="64">
        <f>IFERROR(Y154*I154/H154,"0")</f>
        <v>38.4</v>
      </c>
      <c r="BO154" s="64">
        <f>IFERROR(1/J154*(X154/H154),"0")</f>
        <v>7.4786324786324784E-2</v>
      </c>
      <c r="BP154" s="64">
        <f>IFERROR(1/J154*(Y154/H154),"0")</f>
        <v>7.6923076923076927E-2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97">
        <v>4607091384604</v>
      </c>
      <c r="E155" s="398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9"/>
      <c r="R155" s="389"/>
      <c r="S155" s="389"/>
      <c r="T155" s="390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395"/>
      <c r="B156" s="387"/>
      <c r="C156" s="387"/>
      <c r="D156" s="387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96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11.666666666666666</v>
      </c>
      <c r="Y156" s="379">
        <f>IFERROR(Y153/H153,"0")+IFERROR(Y154/H154,"0")+IFERROR(Y155/H155,"0")</f>
        <v>12</v>
      </c>
      <c r="Z156" s="379">
        <f>IFERROR(IF(Z153="",0,Z153),"0")+IFERROR(IF(Z154="",0,Z154),"0")+IFERROR(IF(Z155="",0,Z155),"0")</f>
        <v>9.0359999999999996E-2</v>
      </c>
      <c r="AA156" s="380"/>
      <c r="AB156" s="380"/>
      <c r="AC156" s="380"/>
    </row>
    <row r="157" spans="1:68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7"/>
      <c r="N157" s="387"/>
      <c r="O157" s="396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35</v>
      </c>
      <c r="Y157" s="379">
        <f>IFERROR(SUM(Y153:Y155),"0")</f>
        <v>36</v>
      </c>
      <c r="Z157" s="37"/>
      <c r="AA157" s="380"/>
      <c r="AB157" s="380"/>
      <c r="AC157" s="380"/>
    </row>
    <row r="158" spans="1:68" ht="14.25" hidden="1" customHeight="1" x14ac:dyDescent="0.25">
      <c r="A158" s="393" t="s">
        <v>63</v>
      </c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7"/>
      <c r="N158" s="387"/>
      <c r="O158" s="387"/>
      <c r="P158" s="387"/>
      <c r="Q158" s="387"/>
      <c r="R158" s="387"/>
      <c r="S158" s="387"/>
      <c r="T158" s="387"/>
      <c r="U158" s="387"/>
      <c r="V158" s="387"/>
      <c r="W158" s="387"/>
      <c r="X158" s="387"/>
      <c r="Y158" s="387"/>
      <c r="Z158" s="387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97">
        <v>4607091387667</v>
      </c>
      <c r="E159" s="398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5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9"/>
      <c r="R159" s="389"/>
      <c r="S159" s="389"/>
      <c r="T159" s="390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97">
        <v>4607091387636</v>
      </c>
      <c r="E160" s="398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7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9"/>
      <c r="R160" s="389"/>
      <c r="S160" s="389"/>
      <c r="T160" s="390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97">
        <v>4607091382426</v>
      </c>
      <c r="E161" s="398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5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9"/>
      <c r="R161" s="389"/>
      <c r="S161" s="389"/>
      <c r="T161" s="390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97">
        <v>4607091386547</v>
      </c>
      <c r="E162" s="398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97">
        <v>4607091382464</v>
      </c>
      <c r="E163" s="398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9"/>
      <c r="R163" s="389"/>
      <c r="S163" s="389"/>
      <c r="T163" s="390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5"/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96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7"/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96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93" t="s">
        <v>71</v>
      </c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87"/>
      <c r="O166" s="387"/>
      <c r="P166" s="387"/>
      <c r="Q166" s="387"/>
      <c r="R166" s="387"/>
      <c r="S166" s="387"/>
      <c r="T166" s="387"/>
      <c r="U166" s="387"/>
      <c r="V166" s="387"/>
      <c r="W166" s="387"/>
      <c r="X166" s="387"/>
      <c r="Y166" s="387"/>
      <c r="Z166" s="387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97">
        <v>4607091385304</v>
      </c>
      <c r="E167" s="398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6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9"/>
      <c r="R167" s="389"/>
      <c r="S167" s="389"/>
      <c r="T167" s="390"/>
      <c r="U167" s="34"/>
      <c r="V167" s="34"/>
      <c r="W167" s="35" t="s">
        <v>68</v>
      </c>
      <c r="X167" s="377">
        <v>50</v>
      </c>
      <c r="Y167" s="378">
        <f>IFERROR(IF(X167="",0,CEILING((X167/$H167),1)*$H167),"")</f>
        <v>50.400000000000006</v>
      </c>
      <c r="Z167" s="36">
        <f>IFERROR(IF(Y167=0,"",ROUNDUP(Y167/H167,0)*0.02175),"")</f>
        <v>0.1305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53.357142857142861</v>
      </c>
      <c r="BN167" s="64">
        <f>IFERROR(Y167*I167/H167,"0")</f>
        <v>53.784000000000006</v>
      </c>
      <c r="BO167" s="64">
        <f>IFERROR(1/J167*(X167/H167),"0")</f>
        <v>0.10629251700680271</v>
      </c>
      <c r="BP167" s="64">
        <f>IFERROR(1/J167*(Y167/H167),"0")</f>
        <v>0.10714285714285714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97">
        <v>4607091386264</v>
      </c>
      <c r="E168" s="398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9"/>
      <c r="R168" s="389"/>
      <c r="S168" s="389"/>
      <c r="T168" s="390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97">
        <v>4607091385427</v>
      </c>
      <c r="E169" s="398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6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77">
        <v>35</v>
      </c>
      <c r="Y169" s="378">
        <f>IFERROR(IF(X169="",0,CEILING((X169/$H169),1)*$H169),"")</f>
        <v>36</v>
      </c>
      <c r="Z169" s="36">
        <f>IFERROR(IF(Y169=0,"",ROUNDUP(Y169/H169,0)*0.00753),"")</f>
        <v>9.0359999999999996E-2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38.173333333333332</v>
      </c>
      <c r="BN169" s="64">
        <f>IFERROR(Y169*I169/H169,"0")</f>
        <v>39.263999999999996</v>
      </c>
      <c r="BO169" s="64">
        <f>IFERROR(1/J169*(X169/H169),"0")</f>
        <v>7.4786324786324784E-2</v>
      </c>
      <c r="BP169" s="64">
        <f>IFERROR(1/J169*(Y169/H169),"0")</f>
        <v>7.6923076923076927E-2</v>
      </c>
    </row>
    <row r="170" spans="1:68" x14ac:dyDescent="0.2">
      <c r="A170" s="395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7"/>
      <c r="N170" s="387"/>
      <c r="O170" s="396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17.61904761904762</v>
      </c>
      <c r="Y170" s="379">
        <f>IFERROR(Y167/H167,"0")+IFERROR(Y168/H168,"0")+IFERROR(Y169/H169,"0")</f>
        <v>18</v>
      </c>
      <c r="Z170" s="379">
        <f>IFERROR(IF(Z167="",0,Z167),"0")+IFERROR(IF(Z168="",0,Z168),"0")+IFERROR(IF(Z169="",0,Z169),"0")</f>
        <v>0.22086</v>
      </c>
      <c r="AA170" s="380"/>
      <c r="AB170" s="380"/>
      <c r="AC170" s="380"/>
    </row>
    <row r="171" spans="1:68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87"/>
      <c r="O171" s="396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85</v>
      </c>
      <c r="Y171" s="379">
        <f>IFERROR(SUM(Y167:Y169),"0")</f>
        <v>86.4</v>
      </c>
      <c r="Z171" s="37"/>
      <c r="AA171" s="380"/>
      <c r="AB171" s="380"/>
      <c r="AC171" s="380"/>
    </row>
    <row r="172" spans="1:68" ht="27.75" hidden="1" customHeight="1" x14ac:dyDescent="0.2">
      <c r="A172" s="419" t="s">
        <v>253</v>
      </c>
      <c r="B172" s="420"/>
      <c r="C172" s="420"/>
      <c r="D172" s="420"/>
      <c r="E172" s="420"/>
      <c r="F172" s="420"/>
      <c r="G172" s="420"/>
      <c r="H172" s="420"/>
      <c r="I172" s="420"/>
      <c r="J172" s="420"/>
      <c r="K172" s="420"/>
      <c r="L172" s="420"/>
      <c r="M172" s="420"/>
      <c r="N172" s="420"/>
      <c r="O172" s="420"/>
      <c r="P172" s="420"/>
      <c r="Q172" s="420"/>
      <c r="R172" s="420"/>
      <c r="S172" s="420"/>
      <c r="T172" s="420"/>
      <c r="U172" s="420"/>
      <c r="V172" s="420"/>
      <c r="W172" s="420"/>
      <c r="X172" s="420"/>
      <c r="Y172" s="420"/>
      <c r="Z172" s="420"/>
      <c r="AA172" s="48"/>
      <c r="AB172" s="48"/>
      <c r="AC172" s="48"/>
    </row>
    <row r="173" spans="1:68" ht="16.5" hidden="1" customHeight="1" x14ac:dyDescent="0.25">
      <c r="A173" s="391" t="s">
        <v>254</v>
      </c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  <c r="U173" s="387"/>
      <c r="V173" s="387"/>
      <c r="W173" s="387"/>
      <c r="X173" s="387"/>
      <c r="Y173" s="387"/>
      <c r="Z173" s="387"/>
      <c r="AA173" s="372"/>
      <c r="AB173" s="372"/>
      <c r="AC173" s="372"/>
    </row>
    <row r="174" spans="1:68" ht="14.25" hidden="1" customHeight="1" x14ac:dyDescent="0.25">
      <c r="A174" s="393" t="s">
        <v>63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87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97">
        <v>4680115880993</v>
      </c>
      <c r="E175" s="398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5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9"/>
      <c r="R175" s="389"/>
      <c r="S175" s="389"/>
      <c r="T175" s="390"/>
      <c r="U175" s="34"/>
      <c r="V175" s="34"/>
      <c r="W175" s="35" t="s">
        <v>68</v>
      </c>
      <c r="X175" s="377">
        <v>50</v>
      </c>
      <c r="Y175" s="378">
        <f t="shared" ref="Y175:Y182" si="26">IFERROR(IF(X175="",0,CEILING((X175/$H175),1)*$H175),"")</f>
        <v>50.400000000000006</v>
      </c>
      <c r="Z175" s="36">
        <f>IFERROR(IF(Y175=0,"",ROUNDUP(Y175/H175,0)*0.00753),"")</f>
        <v>9.0359999999999996E-2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53.095238095238095</v>
      </c>
      <c r="BN175" s="64">
        <f t="shared" ref="BN175:BN182" si="28">IFERROR(Y175*I175/H175,"0")</f>
        <v>53.52</v>
      </c>
      <c r="BO175" s="64">
        <f t="shared" ref="BO175:BO182" si="29">IFERROR(1/J175*(X175/H175),"0")</f>
        <v>7.6312576312576319E-2</v>
      </c>
      <c r="BP175" s="64">
        <f t="shared" ref="BP175:BP182" si="30">IFERROR(1/J175*(Y175/H175),"0")</f>
        <v>7.6923076923076927E-2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97">
        <v>4680115881761</v>
      </c>
      <c r="E176" s="398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4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9"/>
      <c r="R176" s="389"/>
      <c r="S176" s="389"/>
      <c r="T176" s="390"/>
      <c r="U176" s="34"/>
      <c r="V176" s="34"/>
      <c r="W176" s="35" t="s">
        <v>68</v>
      </c>
      <c r="X176" s="377">
        <v>30</v>
      </c>
      <c r="Y176" s="378">
        <f t="shared" si="26"/>
        <v>33.6</v>
      </c>
      <c r="Z176" s="36">
        <f>IFERROR(IF(Y176=0,"",ROUNDUP(Y176/H176,0)*0.00753),"")</f>
        <v>6.0240000000000002E-2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31.857142857142858</v>
      </c>
      <c r="BN176" s="64">
        <f t="shared" si="28"/>
        <v>35.68</v>
      </c>
      <c r="BO176" s="64">
        <f t="shared" si="29"/>
        <v>4.5787545787545784E-2</v>
      </c>
      <c r="BP176" s="64">
        <f t="shared" si="30"/>
        <v>5.128205128205128E-2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97">
        <v>4680115881563</v>
      </c>
      <c r="E177" s="398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9"/>
      <c r="R177" s="389"/>
      <c r="S177" s="389"/>
      <c r="T177" s="390"/>
      <c r="U177" s="34"/>
      <c r="V177" s="34"/>
      <c r="W177" s="35" t="s">
        <v>68</v>
      </c>
      <c r="X177" s="377">
        <v>60</v>
      </c>
      <c r="Y177" s="378">
        <f t="shared" si="26"/>
        <v>63</v>
      </c>
      <c r="Z177" s="36">
        <f>IFERROR(IF(Y177=0,"",ROUNDUP(Y177/H177,0)*0.00753),"")</f>
        <v>0.11295000000000001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62.857142857142854</v>
      </c>
      <c r="BN177" s="64">
        <f t="shared" si="28"/>
        <v>66.000000000000014</v>
      </c>
      <c r="BO177" s="64">
        <f t="shared" si="29"/>
        <v>9.1575091575091569E-2</v>
      </c>
      <c r="BP177" s="64">
        <f t="shared" si="30"/>
        <v>9.6153846153846145E-2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97">
        <v>4680115880986</v>
      </c>
      <c r="E178" s="398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4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9"/>
      <c r="R178" s="389"/>
      <c r="S178" s="389"/>
      <c r="T178" s="390"/>
      <c r="U178" s="34"/>
      <c r="V178" s="34"/>
      <c r="W178" s="35" t="s">
        <v>68</v>
      </c>
      <c r="X178" s="377">
        <v>140</v>
      </c>
      <c r="Y178" s="378">
        <f t="shared" si="26"/>
        <v>140.70000000000002</v>
      </c>
      <c r="Z178" s="36">
        <f>IFERROR(IF(Y178=0,"",ROUNDUP(Y178/H178,0)*0.00502),"")</f>
        <v>0.33634000000000003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148.66666666666666</v>
      </c>
      <c r="BN178" s="64">
        <f t="shared" si="28"/>
        <v>149.41</v>
      </c>
      <c r="BO178" s="64">
        <f t="shared" si="29"/>
        <v>0.28490028490028491</v>
      </c>
      <c r="BP178" s="64">
        <f t="shared" si="30"/>
        <v>0.28632478632478636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97">
        <v>4680115881785</v>
      </c>
      <c r="E179" s="398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9"/>
      <c r="R179" s="389"/>
      <c r="S179" s="389"/>
      <c r="T179" s="390"/>
      <c r="U179" s="34"/>
      <c r="V179" s="34"/>
      <c r="W179" s="35" t="s">
        <v>68</v>
      </c>
      <c r="X179" s="377">
        <v>140</v>
      </c>
      <c r="Y179" s="378">
        <f t="shared" si="26"/>
        <v>140.70000000000002</v>
      </c>
      <c r="Z179" s="36">
        <f>IFERROR(IF(Y179=0,"",ROUNDUP(Y179/H179,0)*0.00502),"")</f>
        <v>0.33634000000000003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148.66666666666666</v>
      </c>
      <c r="BN179" s="64">
        <f t="shared" si="28"/>
        <v>149.41</v>
      </c>
      <c r="BO179" s="64">
        <f t="shared" si="29"/>
        <v>0.28490028490028491</v>
      </c>
      <c r="BP179" s="64">
        <f t="shared" si="30"/>
        <v>0.28632478632478636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97">
        <v>4680115881679</v>
      </c>
      <c r="E180" s="398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9"/>
      <c r="R180" s="389"/>
      <c r="S180" s="389"/>
      <c r="T180" s="390"/>
      <c r="U180" s="34"/>
      <c r="V180" s="34"/>
      <c r="W180" s="35" t="s">
        <v>68</v>
      </c>
      <c r="X180" s="377">
        <v>210</v>
      </c>
      <c r="Y180" s="378">
        <f t="shared" si="26"/>
        <v>210</v>
      </c>
      <c r="Z180" s="36">
        <f>IFERROR(IF(Y180=0,"",ROUNDUP(Y180/H180,0)*0.00502),"")</f>
        <v>0.502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220.00000000000003</v>
      </c>
      <c r="BN180" s="64">
        <f t="shared" si="28"/>
        <v>220.00000000000003</v>
      </c>
      <c r="BO180" s="64">
        <f t="shared" si="29"/>
        <v>0.42735042735042739</v>
      </c>
      <c r="BP180" s="64">
        <f t="shared" si="30"/>
        <v>0.42735042735042739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97">
        <v>4680115880191</v>
      </c>
      <c r="E181" s="398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5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9"/>
      <c r="R181" s="389"/>
      <c r="S181" s="389"/>
      <c r="T181" s="390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97">
        <v>4680115883963</v>
      </c>
      <c r="E182" s="398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395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387"/>
      <c r="O183" s="39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266.66666666666663</v>
      </c>
      <c r="Y183" s="379">
        <f>IFERROR(Y175/H175,"0")+IFERROR(Y176/H176,"0")+IFERROR(Y177/H177,"0")+IFERROR(Y178/H178,"0")+IFERROR(Y179/H179,"0")+IFERROR(Y180/H180,"0")+IFERROR(Y181/H181,"0")+IFERROR(Y182/H182,"0")</f>
        <v>269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1.4382300000000001</v>
      </c>
      <c r="AA183" s="380"/>
      <c r="AB183" s="380"/>
      <c r="AC183" s="380"/>
    </row>
    <row r="184" spans="1:68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387"/>
      <c r="O184" s="39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630</v>
      </c>
      <c r="Y184" s="379">
        <f>IFERROR(SUM(Y175:Y182),"0")</f>
        <v>638.40000000000009</v>
      </c>
      <c r="Z184" s="37"/>
      <c r="AA184" s="380"/>
      <c r="AB184" s="380"/>
      <c r="AC184" s="380"/>
    </row>
    <row r="185" spans="1:68" ht="16.5" hidden="1" customHeight="1" x14ac:dyDescent="0.25">
      <c r="A185" s="391" t="s">
        <v>271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87"/>
      <c r="AA185" s="372"/>
      <c r="AB185" s="372"/>
      <c r="AC185" s="372"/>
    </row>
    <row r="186" spans="1:68" ht="14.25" hidden="1" customHeight="1" x14ac:dyDescent="0.25">
      <c r="A186" s="393" t="s">
        <v>109</v>
      </c>
      <c r="B186" s="387"/>
      <c r="C186" s="387"/>
      <c r="D186" s="387"/>
      <c r="E186" s="387"/>
      <c r="F186" s="387"/>
      <c r="G186" s="387"/>
      <c r="H186" s="387"/>
      <c r="I186" s="387"/>
      <c r="J186" s="387"/>
      <c r="K186" s="387"/>
      <c r="L186" s="387"/>
      <c r="M186" s="387"/>
      <c r="N186" s="387"/>
      <c r="O186" s="387"/>
      <c r="P186" s="387"/>
      <c r="Q186" s="387"/>
      <c r="R186" s="387"/>
      <c r="S186" s="387"/>
      <c r="T186" s="387"/>
      <c r="U186" s="387"/>
      <c r="V186" s="387"/>
      <c r="W186" s="387"/>
      <c r="X186" s="387"/>
      <c r="Y186" s="387"/>
      <c r="Z186" s="387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97">
        <v>4680115881402</v>
      </c>
      <c r="E187" s="398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9"/>
      <c r="R187" s="389"/>
      <c r="S187" s="389"/>
      <c r="T187" s="390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97">
        <v>4680115881396</v>
      </c>
      <c r="E188" s="398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4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9"/>
      <c r="R188" s="389"/>
      <c r="S188" s="389"/>
      <c r="T188" s="390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395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7"/>
      <c r="N189" s="387"/>
      <c r="O189" s="396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96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93" t="s">
        <v>149</v>
      </c>
      <c r="B191" s="387"/>
      <c r="C191" s="387"/>
      <c r="D191" s="387"/>
      <c r="E191" s="387"/>
      <c r="F191" s="387"/>
      <c r="G191" s="387"/>
      <c r="H191" s="387"/>
      <c r="I191" s="387"/>
      <c r="J191" s="387"/>
      <c r="K191" s="387"/>
      <c r="L191" s="387"/>
      <c r="M191" s="387"/>
      <c r="N191" s="387"/>
      <c r="O191" s="387"/>
      <c r="P191" s="387"/>
      <c r="Q191" s="387"/>
      <c r="R191" s="387"/>
      <c r="S191" s="387"/>
      <c r="T191" s="387"/>
      <c r="U191" s="387"/>
      <c r="V191" s="387"/>
      <c r="W191" s="387"/>
      <c r="X191" s="387"/>
      <c r="Y191" s="387"/>
      <c r="Z191" s="387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97">
        <v>4680115882935</v>
      </c>
      <c r="E192" s="398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9"/>
      <c r="R192" s="389"/>
      <c r="S192" s="389"/>
      <c r="T192" s="390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97">
        <v>4680115880764</v>
      </c>
      <c r="E193" s="398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9"/>
      <c r="R193" s="389"/>
      <c r="S193" s="389"/>
      <c r="T193" s="390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395"/>
      <c r="B194" s="387"/>
      <c r="C194" s="387"/>
      <c r="D194" s="387"/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96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96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93" t="s">
        <v>63</v>
      </c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7"/>
      <c r="N196" s="387"/>
      <c r="O196" s="387"/>
      <c r="P196" s="387"/>
      <c r="Q196" s="387"/>
      <c r="R196" s="387"/>
      <c r="S196" s="387"/>
      <c r="T196" s="387"/>
      <c r="U196" s="387"/>
      <c r="V196" s="387"/>
      <c r="W196" s="387"/>
      <c r="X196" s="387"/>
      <c r="Y196" s="387"/>
      <c r="Z196" s="387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97">
        <v>4680115882683</v>
      </c>
      <c r="E197" s="398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9"/>
      <c r="R197" s="389"/>
      <c r="S197" s="389"/>
      <c r="T197" s="390"/>
      <c r="U197" s="34"/>
      <c r="V197" s="34"/>
      <c r="W197" s="35" t="s">
        <v>68</v>
      </c>
      <c r="X197" s="377">
        <v>100</v>
      </c>
      <c r="Y197" s="378">
        <f t="shared" ref="Y197:Y204" si="31">IFERROR(IF(X197="",0,CEILING((X197/$H197),1)*$H197),"")</f>
        <v>102.60000000000001</v>
      </c>
      <c r="Z197" s="36">
        <f>IFERROR(IF(Y197=0,"",ROUNDUP(Y197/H197,0)*0.00937),"")</f>
        <v>0.17802999999999999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103.88888888888889</v>
      </c>
      <c r="BN197" s="64">
        <f t="shared" ref="BN197:BN204" si="33">IFERROR(Y197*I197/H197,"0")</f>
        <v>106.59000000000002</v>
      </c>
      <c r="BO197" s="64">
        <f t="shared" ref="BO197:BO204" si="34">IFERROR(1/J197*(X197/H197),"0")</f>
        <v>0.15432098765432098</v>
      </c>
      <c r="BP197" s="64">
        <f t="shared" ref="BP197:BP204" si="35">IFERROR(1/J197*(Y197/H197),"0")</f>
        <v>0.15833333333333333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97">
        <v>4680115882690</v>
      </c>
      <c r="E198" s="398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4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7">
        <v>100</v>
      </c>
      <c r="Y198" s="378">
        <f t="shared" si="31"/>
        <v>102.60000000000001</v>
      </c>
      <c r="Z198" s="36">
        <f>IFERROR(IF(Y198=0,"",ROUNDUP(Y198/H198,0)*0.00937),"")</f>
        <v>0.17802999999999999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103.88888888888889</v>
      </c>
      <c r="BN198" s="64">
        <f t="shared" si="33"/>
        <v>106.59000000000002</v>
      </c>
      <c r="BO198" s="64">
        <f t="shared" si="34"/>
        <v>0.15432098765432098</v>
      </c>
      <c r="BP198" s="64">
        <f t="shared" si="35"/>
        <v>0.15833333333333333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97">
        <v>4680115882669</v>
      </c>
      <c r="E199" s="398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4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9"/>
      <c r="R199" s="389"/>
      <c r="S199" s="389"/>
      <c r="T199" s="390"/>
      <c r="U199" s="34"/>
      <c r="V199" s="34"/>
      <c r="W199" s="35" t="s">
        <v>68</v>
      </c>
      <c r="X199" s="377">
        <v>180</v>
      </c>
      <c r="Y199" s="378">
        <f t="shared" si="31"/>
        <v>183.60000000000002</v>
      </c>
      <c r="Z199" s="36">
        <f>IFERROR(IF(Y199=0,"",ROUNDUP(Y199/H199,0)*0.00937),"")</f>
        <v>0.31857999999999997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187</v>
      </c>
      <c r="BN199" s="64">
        <f t="shared" si="33"/>
        <v>190.74</v>
      </c>
      <c r="BO199" s="64">
        <f t="shared" si="34"/>
        <v>0.27777777777777773</v>
      </c>
      <c r="BP199" s="64">
        <f t="shared" si="35"/>
        <v>0.28333333333333333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97">
        <v>4680115882676</v>
      </c>
      <c r="E200" s="398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77">
        <v>130</v>
      </c>
      <c r="Y200" s="378">
        <f t="shared" si="31"/>
        <v>135</v>
      </c>
      <c r="Z200" s="36">
        <f>IFERROR(IF(Y200=0,"",ROUNDUP(Y200/H200,0)*0.00937),"")</f>
        <v>0.23424999999999999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135.05555555555557</v>
      </c>
      <c r="BN200" s="64">
        <f t="shared" si="33"/>
        <v>140.25</v>
      </c>
      <c r="BO200" s="64">
        <f t="shared" si="34"/>
        <v>0.20061728395061726</v>
      </c>
      <c r="BP200" s="64">
        <f t="shared" si="35"/>
        <v>0.20833333333333334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97">
        <v>4680115884014</v>
      </c>
      <c r="E201" s="398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4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9"/>
      <c r="R201" s="389"/>
      <c r="S201" s="389"/>
      <c r="T201" s="390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97">
        <v>4680115884007</v>
      </c>
      <c r="E202" s="398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9"/>
      <c r="R202" s="389"/>
      <c r="S202" s="389"/>
      <c r="T202" s="390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97">
        <v>4680115884038</v>
      </c>
      <c r="E203" s="398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6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97">
        <v>4680115884021</v>
      </c>
      <c r="E204" s="398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395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96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94.444444444444443</v>
      </c>
      <c r="Y205" s="379">
        <f>IFERROR(Y197/H197,"0")+IFERROR(Y198/H198,"0")+IFERROR(Y199/H199,"0")+IFERROR(Y200/H200,"0")+IFERROR(Y201/H201,"0")+IFERROR(Y202/H202,"0")+IFERROR(Y203/H203,"0")+IFERROR(Y204/H204,"0")</f>
        <v>97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0.90888999999999986</v>
      </c>
      <c r="AA205" s="380"/>
      <c r="AB205" s="380"/>
      <c r="AC205" s="380"/>
    </row>
    <row r="206" spans="1:68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96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510</v>
      </c>
      <c r="Y206" s="379">
        <f>IFERROR(SUM(Y197:Y204),"0")</f>
        <v>523.80000000000007</v>
      </c>
      <c r="Z206" s="37"/>
      <c r="AA206" s="380"/>
      <c r="AB206" s="380"/>
      <c r="AC206" s="380"/>
    </row>
    <row r="207" spans="1:68" ht="14.25" hidden="1" customHeight="1" x14ac:dyDescent="0.25">
      <c r="A207" s="393" t="s">
        <v>71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87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97">
        <v>4680115881594</v>
      </c>
      <c r="E208" s="398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97">
        <v>4680115880962</v>
      </c>
      <c r="E209" s="398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74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9"/>
      <c r="R209" s="389"/>
      <c r="S209" s="389"/>
      <c r="T209" s="390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97">
        <v>4680115881617</v>
      </c>
      <c r="E210" s="398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6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9"/>
      <c r="R210" s="389"/>
      <c r="S210" s="389"/>
      <c r="T210" s="390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97">
        <v>4680115880573</v>
      </c>
      <c r="E211" s="398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7">
        <v>150</v>
      </c>
      <c r="Y211" s="378">
        <f t="shared" si="36"/>
        <v>156.6</v>
      </c>
      <c r="Z211" s="36">
        <f>IFERROR(IF(Y211=0,"",ROUNDUP(Y211/H211,0)*0.02175),"")</f>
        <v>0.39149999999999996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159.72413793103448</v>
      </c>
      <c r="BN211" s="64">
        <f t="shared" si="38"/>
        <v>166.75200000000001</v>
      </c>
      <c r="BO211" s="64">
        <f t="shared" si="39"/>
        <v>0.30788177339901479</v>
      </c>
      <c r="BP211" s="64">
        <f t="shared" si="40"/>
        <v>0.3214285714285714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97">
        <v>4680115882195</v>
      </c>
      <c r="E212" s="398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7">
        <v>320</v>
      </c>
      <c r="Y212" s="378">
        <f t="shared" si="36"/>
        <v>321.59999999999997</v>
      </c>
      <c r="Z212" s="36">
        <f t="shared" ref="Z212:Z218" si="41">IFERROR(IF(Y212=0,"",ROUNDUP(Y212/H212,0)*0.00753),"")</f>
        <v>1.00902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358.66666666666669</v>
      </c>
      <c r="BN212" s="64">
        <f t="shared" si="38"/>
        <v>360.46</v>
      </c>
      <c r="BO212" s="64">
        <f t="shared" si="39"/>
        <v>0.85470085470085477</v>
      </c>
      <c r="BP212" s="64">
        <f t="shared" si="40"/>
        <v>0.85897435897435892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97">
        <v>4680115882607</v>
      </c>
      <c r="E213" s="398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97">
        <v>4680115880092</v>
      </c>
      <c r="E214" s="398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4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7">
        <v>480</v>
      </c>
      <c r="Y214" s="378">
        <f t="shared" si="36"/>
        <v>480</v>
      </c>
      <c r="Z214" s="36">
        <f t="shared" si="41"/>
        <v>1.506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534.40000000000009</v>
      </c>
      <c r="BN214" s="64">
        <f t="shared" si="38"/>
        <v>534.40000000000009</v>
      </c>
      <c r="BO214" s="64">
        <f t="shared" si="39"/>
        <v>1.2820512820512819</v>
      </c>
      <c r="BP214" s="64">
        <f t="shared" si="40"/>
        <v>1.2820512820512819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97">
        <v>4680115880221</v>
      </c>
      <c r="E215" s="398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97">
        <v>4680115882942</v>
      </c>
      <c r="E216" s="398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60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97">
        <v>4680115880504</v>
      </c>
      <c r="E217" s="398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5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9"/>
      <c r="R217" s="389"/>
      <c r="S217" s="389"/>
      <c r="T217" s="390"/>
      <c r="U217" s="34"/>
      <c r="V217" s="34"/>
      <c r="W217" s="35" t="s">
        <v>68</v>
      </c>
      <c r="X217" s="377">
        <v>160</v>
      </c>
      <c r="Y217" s="378">
        <f t="shared" si="36"/>
        <v>160.79999999999998</v>
      </c>
      <c r="Z217" s="36">
        <f t="shared" si="41"/>
        <v>0.50451000000000001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178.13333333333335</v>
      </c>
      <c r="BN217" s="64">
        <f t="shared" si="38"/>
        <v>179.024</v>
      </c>
      <c r="BO217" s="64">
        <f t="shared" si="39"/>
        <v>0.42735042735042739</v>
      </c>
      <c r="BP217" s="64">
        <f t="shared" si="40"/>
        <v>0.42948717948717946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97">
        <v>4680115882164</v>
      </c>
      <c r="E218" s="398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3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9"/>
      <c r="R218" s="389"/>
      <c r="S218" s="389"/>
      <c r="T218" s="390"/>
      <c r="U218" s="34"/>
      <c r="V218" s="34"/>
      <c r="W218" s="35" t="s">
        <v>68</v>
      </c>
      <c r="X218" s="377">
        <v>280</v>
      </c>
      <c r="Y218" s="378">
        <f t="shared" si="36"/>
        <v>280.8</v>
      </c>
      <c r="Z218" s="36">
        <f t="shared" si="41"/>
        <v>0.88101000000000007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312.43333333333334</v>
      </c>
      <c r="BN218" s="64">
        <f t="shared" si="38"/>
        <v>313.32600000000002</v>
      </c>
      <c r="BO218" s="64">
        <f t="shared" si="39"/>
        <v>0.74786324786324787</v>
      </c>
      <c r="BP218" s="64">
        <f t="shared" si="40"/>
        <v>0.75000000000000011</v>
      </c>
    </row>
    <row r="219" spans="1:68" x14ac:dyDescent="0.2">
      <c r="A219" s="395"/>
      <c r="B219" s="387"/>
      <c r="C219" s="387"/>
      <c r="D219" s="387"/>
      <c r="E219" s="387"/>
      <c r="F219" s="387"/>
      <c r="G219" s="387"/>
      <c r="H219" s="387"/>
      <c r="I219" s="387"/>
      <c r="J219" s="387"/>
      <c r="K219" s="387"/>
      <c r="L219" s="387"/>
      <c r="M219" s="387"/>
      <c r="N219" s="387"/>
      <c r="O219" s="396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533.90804597701151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536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4.2920400000000001</v>
      </c>
      <c r="AA219" s="380"/>
      <c r="AB219" s="380"/>
      <c r="AC219" s="380"/>
    </row>
    <row r="220" spans="1:68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87"/>
      <c r="O220" s="396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1390</v>
      </c>
      <c r="Y220" s="379">
        <f>IFERROR(SUM(Y208:Y218),"0")</f>
        <v>1399.8</v>
      </c>
      <c r="Z220" s="37"/>
      <c r="AA220" s="380"/>
      <c r="AB220" s="380"/>
      <c r="AC220" s="380"/>
    </row>
    <row r="221" spans="1:68" ht="14.25" hidden="1" customHeight="1" x14ac:dyDescent="0.25">
      <c r="A221" s="393" t="s">
        <v>170</v>
      </c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  <c r="U221" s="387"/>
      <c r="V221" s="387"/>
      <c r="W221" s="387"/>
      <c r="X221" s="387"/>
      <c r="Y221" s="387"/>
      <c r="Z221" s="387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97">
        <v>4680115882874</v>
      </c>
      <c r="E222" s="398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5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97">
        <v>4680115882874</v>
      </c>
      <c r="E223" s="398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7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97">
        <v>4680115884434</v>
      </c>
      <c r="E224" s="398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6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97">
        <v>4680115880818</v>
      </c>
      <c r="E225" s="398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7">
        <v>40</v>
      </c>
      <c r="Y225" s="378">
        <f>IFERROR(IF(X225="",0,CEILING((X225/$H225),1)*$H225),"")</f>
        <v>40.799999999999997</v>
      </c>
      <c r="Z225" s="36">
        <f>IFERROR(IF(Y225=0,"",ROUNDUP(Y225/H225,0)*0.00753),"")</f>
        <v>0.12801000000000001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44.533333333333339</v>
      </c>
      <c r="BN225" s="64">
        <f>IFERROR(Y225*I225/H225,"0")</f>
        <v>45.423999999999999</v>
      </c>
      <c r="BO225" s="64">
        <f>IFERROR(1/J225*(X225/H225),"0")</f>
        <v>0.10683760683760685</v>
      </c>
      <c r="BP225" s="64">
        <f>IFERROR(1/J225*(Y225/H225),"0")</f>
        <v>0.10897435897435898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97">
        <v>4680115880801</v>
      </c>
      <c r="E226" s="398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5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7">
        <v>56</v>
      </c>
      <c r="Y226" s="378">
        <f>IFERROR(IF(X226="",0,CEILING((X226/$H226),1)*$H226),"")</f>
        <v>57.599999999999994</v>
      </c>
      <c r="Z226" s="36">
        <f>IFERROR(IF(Y226=0,"",ROUNDUP(Y226/H226,0)*0.00753),"")</f>
        <v>0.18071999999999999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62.346666666666671</v>
      </c>
      <c r="BN226" s="64">
        <f>IFERROR(Y226*I226/H226,"0")</f>
        <v>64.128</v>
      </c>
      <c r="BO226" s="64">
        <f>IFERROR(1/J226*(X226/H226),"0")</f>
        <v>0.1495726495726496</v>
      </c>
      <c r="BP226" s="64">
        <f>IFERROR(1/J226*(Y226/H226),"0")</f>
        <v>0.15384615384615385</v>
      </c>
    </row>
    <row r="227" spans="1:68" x14ac:dyDescent="0.2">
      <c r="A227" s="395"/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96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40</v>
      </c>
      <c r="Y227" s="379">
        <f>IFERROR(Y222/H222,"0")+IFERROR(Y223/H223,"0")+IFERROR(Y224/H224,"0")+IFERROR(Y225/H225,"0")+IFERROR(Y226/H226,"0")</f>
        <v>41</v>
      </c>
      <c r="Z227" s="379">
        <f>IFERROR(IF(Z222="",0,Z222),"0")+IFERROR(IF(Z223="",0,Z223),"0")+IFERROR(IF(Z224="",0,Z224),"0")+IFERROR(IF(Z225="",0,Z225),"0")+IFERROR(IF(Z226="",0,Z226),"0")</f>
        <v>0.30873</v>
      </c>
      <c r="AA227" s="380"/>
      <c r="AB227" s="380"/>
      <c r="AC227" s="380"/>
    </row>
    <row r="228" spans="1:68" x14ac:dyDescent="0.2">
      <c r="A228" s="387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96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96</v>
      </c>
      <c r="Y228" s="379">
        <f>IFERROR(SUM(Y222:Y226),"0")</f>
        <v>98.399999999999991</v>
      </c>
      <c r="Z228" s="37"/>
      <c r="AA228" s="380"/>
      <c r="AB228" s="380"/>
      <c r="AC228" s="380"/>
    </row>
    <row r="229" spans="1:68" ht="16.5" hidden="1" customHeight="1" x14ac:dyDescent="0.25">
      <c r="A229" s="391" t="s">
        <v>327</v>
      </c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387"/>
      <c r="O229" s="387"/>
      <c r="P229" s="387"/>
      <c r="Q229" s="387"/>
      <c r="R229" s="387"/>
      <c r="S229" s="387"/>
      <c r="T229" s="387"/>
      <c r="U229" s="387"/>
      <c r="V229" s="387"/>
      <c r="W229" s="387"/>
      <c r="X229" s="387"/>
      <c r="Y229" s="387"/>
      <c r="Z229" s="387"/>
      <c r="AA229" s="372"/>
      <c r="AB229" s="372"/>
      <c r="AC229" s="372"/>
    </row>
    <row r="230" spans="1:68" ht="14.25" hidden="1" customHeight="1" x14ac:dyDescent="0.25">
      <c r="A230" s="393" t="s">
        <v>109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87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97">
        <v>4680115884274</v>
      </c>
      <c r="E231" s="398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9"/>
      <c r="R231" s="389"/>
      <c r="S231" s="389"/>
      <c r="T231" s="390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97">
        <v>4680115884274</v>
      </c>
      <c r="E232" s="398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5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97">
        <v>4680115884298</v>
      </c>
      <c r="E233" s="398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97">
        <v>4680115884250</v>
      </c>
      <c r="E234" s="398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7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97">
        <v>4680115884250</v>
      </c>
      <c r="E235" s="398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97">
        <v>4680115884281</v>
      </c>
      <c r="E236" s="398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7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97">
        <v>4680115884199</v>
      </c>
      <c r="E237" s="398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7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97">
        <v>4680115884267</v>
      </c>
      <c r="E238" s="398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77">
        <v>20</v>
      </c>
      <c r="Y238" s="378">
        <f t="shared" si="42"/>
        <v>20</v>
      </c>
      <c r="Z238" s="36">
        <f>IFERROR(IF(Y238=0,"",ROUNDUP(Y238/H238,0)*0.00937),"")</f>
        <v>4.6850000000000003E-2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21.200000000000003</v>
      </c>
      <c r="BN238" s="64">
        <f t="shared" si="44"/>
        <v>21.200000000000003</v>
      </c>
      <c r="BO238" s="64">
        <f t="shared" si="45"/>
        <v>4.1666666666666664E-2</v>
      </c>
      <c r="BP238" s="64">
        <f t="shared" si="46"/>
        <v>4.1666666666666664E-2</v>
      </c>
    </row>
    <row r="239" spans="1:68" x14ac:dyDescent="0.2">
      <c r="A239" s="395"/>
      <c r="B239" s="387"/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96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5</v>
      </c>
      <c r="Y239" s="379">
        <f>IFERROR(Y231/H231,"0")+IFERROR(Y232/H232,"0")+IFERROR(Y233/H233,"0")+IFERROR(Y234/H234,"0")+IFERROR(Y235/H235,"0")+IFERROR(Y236/H236,"0")+IFERROR(Y237/H237,"0")+IFERROR(Y238/H238,"0")</f>
        <v>5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4.6850000000000003E-2</v>
      </c>
      <c r="AA239" s="380"/>
      <c r="AB239" s="380"/>
      <c r="AC239" s="380"/>
    </row>
    <row r="240" spans="1:68" x14ac:dyDescent="0.2">
      <c r="A240" s="387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387"/>
      <c r="O240" s="396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20</v>
      </c>
      <c r="Y240" s="379">
        <f>IFERROR(SUM(Y231:Y238),"0")</f>
        <v>20</v>
      </c>
      <c r="Z240" s="37"/>
      <c r="AA240" s="380"/>
      <c r="AB240" s="380"/>
      <c r="AC240" s="380"/>
    </row>
    <row r="241" spans="1:68" ht="16.5" hidden="1" customHeight="1" x14ac:dyDescent="0.25">
      <c r="A241" s="391" t="s">
        <v>342</v>
      </c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87"/>
      <c r="R241" s="387"/>
      <c r="S241" s="387"/>
      <c r="T241" s="387"/>
      <c r="U241" s="387"/>
      <c r="V241" s="387"/>
      <c r="W241" s="387"/>
      <c r="X241" s="387"/>
      <c r="Y241" s="387"/>
      <c r="Z241" s="387"/>
      <c r="AA241" s="372"/>
      <c r="AB241" s="372"/>
      <c r="AC241" s="372"/>
    </row>
    <row r="242" spans="1:68" ht="14.25" hidden="1" customHeight="1" x14ac:dyDescent="0.25">
      <c r="A242" s="393" t="s">
        <v>109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87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97">
        <v>4680115884137</v>
      </c>
      <c r="E243" s="398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4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97">
        <v>4680115884137</v>
      </c>
      <c r="E244" s="398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7">
        <v>60</v>
      </c>
      <c r="Y244" s="378">
        <f t="shared" si="47"/>
        <v>69.599999999999994</v>
      </c>
      <c r="Z244" s="36">
        <f>IFERROR(IF(Y244=0,"",ROUNDUP(Y244/H244,0)*0.02175),"")</f>
        <v>0.1305</v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62.482758620689651</v>
      </c>
      <c r="BN244" s="64">
        <f t="shared" si="49"/>
        <v>72.47999999999999</v>
      </c>
      <c r="BO244" s="64">
        <f t="shared" si="50"/>
        <v>9.2364532019704432E-2</v>
      </c>
      <c r="BP244" s="64">
        <f t="shared" si="51"/>
        <v>0.10714285714285714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97">
        <v>4680115884236</v>
      </c>
      <c r="E245" s="398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97">
        <v>4680115884175</v>
      </c>
      <c r="E246" s="398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7">
        <v>70</v>
      </c>
      <c r="Y246" s="378">
        <f t="shared" si="47"/>
        <v>81.2</v>
      </c>
      <c r="Z246" s="36">
        <f>IFERROR(IF(Y246=0,"",ROUNDUP(Y246/H246,0)*0.02175),"")</f>
        <v>0.15225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72.896551724137936</v>
      </c>
      <c r="BN246" s="64">
        <f t="shared" si="49"/>
        <v>84.56</v>
      </c>
      <c r="BO246" s="64">
        <f t="shared" si="50"/>
        <v>0.10775862068965517</v>
      </c>
      <c r="BP246" s="64">
        <f t="shared" si="51"/>
        <v>0.125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97">
        <v>4680115884144</v>
      </c>
      <c r="E247" s="398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7">
        <v>48</v>
      </c>
      <c r="Y247" s="378">
        <f t="shared" si="47"/>
        <v>48</v>
      </c>
      <c r="Z247" s="36">
        <f>IFERROR(IF(Y247=0,"",ROUNDUP(Y247/H247,0)*0.00937),"")</f>
        <v>0.11244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50.88</v>
      </c>
      <c r="BN247" s="64">
        <f t="shared" si="49"/>
        <v>50.88</v>
      </c>
      <c r="BO247" s="64">
        <f t="shared" si="50"/>
        <v>0.1</v>
      </c>
      <c r="BP247" s="64">
        <f t="shared" si="51"/>
        <v>0.1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97">
        <v>4680115885288</v>
      </c>
      <c r="E248" s="398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97">
        <v>4680115884182</v>
      </c>
      <c r="E249" s="398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97">
        <v>4680115884205</v>
      </c>
      <c r="E250" s="398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9"/>
      <c r="R250" s="389"/>
      <c r="S250" s="389"/>
      <c r="T250" s="390"/>
      <c r="U250" s="34"/>
      <c r="V250" s="34"/>
      <c r="W250" s="35" t="s">
        <v>68</v>
      </c>
      <c r="X250" s="377">
        <v>76</v>
      </c>
      <c r="Y250" s="378">
        <f t="shared" si="47"/>
        <v>76</v>
      </c>
      <c r="Z250" s="36">
        <f>IFERROR(IF(Y250=0,"",ROUNDUP(Y250/H250,0)*0.00937),"")</f>
        <v>0.17802999999999999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80.56</v>
      </c>
      <c r="BN250" s="64">
        <f t="shared" si="49"/>
        <v>80.56</v>
      </c>
      <c r="BO250" s="64">
        <f t="shared" si="50"/>
        <v>0.15833333333333333</v>
      </c>
      <c r="BP250" s="64">
        <f t="shared" si="51"/>
        <v>0.15833333333333333</v>
      </c>
    </row>
    <row r="251" spans="1:68" x14ac:dyDescent="0.2">
      <c r="A251" s="395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96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42.206896551724142</v>
      </c>
      <c r="Y251" s="379">
        <f>IFERROR(Y243/H243,"0")+IFERROR(Y244/H244,"0")+IFERROR(Y245/H245,"0")+IFERROR(Y246/H246,"0")+IFERROR(Y247/H247,"0")+IFERROR(Y248/H248,"0")+IFERROR(Y249/H249,"0")+IFERROR(Y250/H250,"0")</f>
        <v>44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0.57321999999999995</v>
      </c>
      <c r="AA251" s="380"/>
      <c r="AB251" s="380"/>
      <c r="AC251" s="380"/>
    </row>
    <row r="252" spans="1:68" x14ac:dyDescent="0.2">
      <c r="A252" s="387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96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254</v>
      </c>
      <c r="Y252" s="379">
        <f>IFERROR(SUM(Y243:Y250),"0")</f>
        <v>274.8</v>
      </c>
      <c r="Z252" s="37"/>
      <c r="AA252" s="380"/>
      <c r="AB252" s="380"/>
      <c r="AC252" s="380"/>
    </row>
    <row r="253" spans="1:68" ht="16.5" hidden="1" customHeight="1" x14ac:dyDescent="0.25">
      <c r="A253" s="391" t="s">
        <v>358</v>
      </c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  <c r="U253" s="387"/>
      <c r="V253" s="387"/>
      <c r="W253" s="387"/>
      <c r="X253" s="387"/>
      <c r="Y253" s="387"/>
      <c r="Z253" s="387"/>
      <c r="AA253" s="372"/>
      <c r="AB253" s="372"/>
      <c r="AC253" s="372"/>
    </row>
    <row r="254" spans="1:68" ht="14.25" hidden="1" customHeight="1" x14ac:dyDescent="0.25">
      <c r="A254" s="393" t="s">
        <v>109</v>
      </c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  <c r="U254" s="387"/>
      <c r="V254" s="387"/>
      <c r="W254" s="387"/>
      <c r="X254" s="387"/>
      <c r="Y254" s="387"/>
      <c r="Z254" s="387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97">
        <v>4680115885837</v>
      </c>
      <c r="E255" s="398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97">
        <v>4680115885806</v>
      </c>
      <c r="E256" s="398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40" t="s">
        <v>363</v>
      </c>
      <c r="Q256" s="389"/>
      <c r="R256" s="389"/>
      <c r="S256" s="389"/>
      <c r="T256" s="390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97">
        <v>4680115885806</v>
      </c>
      <c r="E257" s="398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97">
        <v>4680115885851</v>
      </c>
      <c r="E258" s="398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97">
        <v>4680115885844</v>
      </c>
      <c r="E259" s="398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97">
        <v>4680115885820</v>
      </c>
      <c r="E260" s="398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395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96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7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96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391" t="s">
        <v>371</v>
      </c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87"/>
      <c r="P263" s="387"/>
      <c r="Q263" s="387"/>
      <c r="R263" s="387"/>
      <c r="S263" s="387"/>
      <c r="T263" s="387"/>
      <c r="U263" s="387"/>
      <c r="V263" s="387"/>
      <c r="W263" s="387"/>
      <c r="X263" s="387"/>
      <c r="Y263" s="387"/>
      <c r="Z263" s="387"/>
      <c r="AA263" s="372"/>
      <c r="AB263" s="372"/>
      <c r="AC263" s="372"/>
    </row>
    <row r="264" spans="1:68" ht="14.25" hidden="1" customHeight="1" x14ac:dyDescent="0.25">
      <c r="A264" s="393" t="s">
        <v>109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87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97">
        <v>4680115885707</v>
      </c>
      <c r="E265" s="398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7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9"/>
      <c r="R265" s="389"/>
      <c r="S265" s="389"/>
      <c r="T265" s="390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395"/>
      <c r="B266" s="387"/>
      <c r="C266" s="387"/>
      <c r="D266" s="387"/>
      <c r="E266" s="387"/>
      <c r="F266" s="387"/>
      <c r="G266" s="387"/>
      <c r="H266" s="387"/>
      <c r="I266" s="387"/>
      <c r="J266" s="387"/>
      <c r="K266" s="387"/>
      <c r="L266" s="387"/>
      <c r="M266" s="387"/>
      <c r="N266" s="387"/>
      <c r="O266" s="396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7"/>
      <c r="B267" s="387"/>
      <c r="C267" s="387"/>
      <c r="D267" s="387"/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96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391" t="s">
        <v>374</v>
      </c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387"/>
      <c r="R268" s="387"/>
      <c r="S268" s="387"/>
      <c r="T268" s="387"/>
      <c r="U268" s="387"/>
      <c r="V268" s="387"/>
      <c r="W268" s="387"/>
      <c r="X268" s="387"/>
      <c r="Y268" s="387"/>
      <c r="Z268" s="387"/>
      <c r="AA268" s="372"/>
      <c r="AB268" s="372"/>
      <c r="AC268" s="372"/>
    </row>
    <row r="269" spans="1:68" ht="14.25" hidden="1" customHeight="1" x14ac:dyDescent="0.25">
      <c r="A269" s="393" t="s">
        <v>109</v>
      </c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387"/>
      <c r="R269" s="387"/>
      <c r="S269" s="387"/>
      <c r="T269" s="387"/>
      <c r="U269" s="387"/>
      <c r="V269" s="387"/>
      <c r="W269" s="387"/>
      <c r="X269" s="387"/>
      <c r="Y269" s="387"/>
      <c r="Z269" s="387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97">
        <v>4607091383423</v>
      </c>
      <c r="E270" s="398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9"/>
      <c r="R270" s="389"/>
      <c r="S270" s="389"/>
      <c r="T270" s="390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97">
        <v>4680115885691</v>
      </c>
      <c r="E271" s="398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7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9"/>
      <c r="R271" s="389"/>
      <c r="S271" s="389"/>
      <c r="T271" s="390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97">
        <v>4680115885660</v>
      </c>
      <c r="E272" s="398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6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9"/>
      <c r="R272" s="389"/>
      <c r="S272" s="389"/>
      <c r="T272" s="390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87"/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96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7"/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96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391" t="s">
        <v>381</v>
      </c>
      <c r="B275" s="387"/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387"/>
      <c r="R275" s="387"/>
      <c r="S275" s="387"/>
      <c r="T275" s="387"/>
      <c r="U275" s="387"/>
      <c r="V275" s="387"/>
      <c r="W275" s="387"/>
      <c r="X275" s="387"/>
      <c r="Y275" s="387"/>
      <c r="Z275" s="387"/>
      <c r="AA275" s="372"/>
      <c r="AB275" s="372"/>
      <c r="AC275" s="372"/>
    </row>
    <row r="276" spans="1:68" ht="14.25" hidden="1" customHeight="1" x14ac:dyDescent="0.25">
      <c r="A276" s="393" t="s">
        <v>71</v>
      </c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  <c r="R276" s="387"/>
      <c r="S276" s="387"/>
      <c r="T276" s="387"/>
      <c r="U276" s="387"/>
      <c r="V276" s="387"/>
      <c r="W276" s="387"/>
      <c r="X276" s="387"/>
      <c r="Y276" s="387"/>
      <c r="Z276" s="387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97">
        <v>4680115881556</v>
      </c>
      <c r="E277" s="398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6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9"/>
      <c r="R277" s="389"/>
      <c r="S277" s="389"/>
      <c r="T277" s="390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97">
        <v>4680115881037</v>
      </c>
      <c r="E278" s="398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48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9"/>
      <c r="R278" s="389"/>
      <c r="S278" s="389"/>
      <c r="T278" s="390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97">
        <v>4680115881228</v>
      </c>
      <c r="E279" s="398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53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9"/>
      <c r="R279" s="389"/>
      <c r="S279" s="389"/>
      <c r="T279" s="390"/>
      <c r="U279" s="34"/>
      <c r="V279" s="34"/>
      <c r="W279" s="35" t="s">
        <v>68</v>
      </c>
      <c r="X279" s="377">
        <v>240</v>
      </c>
      <c r="Y279" s="378">
        <f>IFERROR(IF(X279="",0,CEILING((X279/$H279),1)*$H279),"")</f>
        <v>240</v>
      </c>
      <c r="Z279" s="36">
        <f>IFERROR(IF(Y279=0,"",ROUNDUP(Y279/H279,0)*0.00753),"")</f>
        <v>0.753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267.20000000000005</v>
      </c>
      <c r="BN279" s="64">
        <f>IFERROR(Y279*I279/H279,"0")</f>
        <v>267.20000000000005</v>
      </c>
      <c r="BO279" s="64">
        <f>IFERROR(1/J279*(X279/H279),"0")</f>
        <v>0.64102564102564097</v>
      </c>
      <c r="BP279" s="64">
        <f>IFERROR(1/J279*(Y279/H279),"0")</f>
        <v>0.64102564102564097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97">
        <v>4680115881211</v>
      </c>
      <c r="E280" s="398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6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7">
        <v>360</v>
      </c>
      <c r="Y280" s="378">
        <f>IFERROR(IF(X280="",0,CEILING((X280/$H280),1)*$H280),"")</f>
        <v>360</v>
      </c>
      <c r="Z280" s="36">
        <f>IFERROR(IF(Y280=0,"",ROUNDUP(Y280/H280,0)*0.00753),"")</f>
        <v>1.1294999999999999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390</v>
      </c>
      <c r="BN280" s="64">
        <f>IFERROR(Y280*I280/H280,"0")</f>
        <v>390</v>
      </c>
      <c r="BO280" s="64">
        <f>IFERROR(1/J280*(X280/H280),"0")</f>
        <v>0.96153846153846145</v>
      </c>
      <c r="BP280" s="64">
        <f>IFERROR(1/J280*(Y280/H280),"0")</f>
        <v>0.96153846153846145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97">
        <v>4680115881020</v>
      </c>
      <c r="E281" s="398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6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9"/>
      <c r="R281" s="389"/>
      <c r="S281" s="389"/>
      <c r="T281" s="390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5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7"/>
      <c r="N282" s="387"/>
      <c r="O282" s="396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250</v>
      </c>
      <c r="Y282" s="379">
        <f>IFERROR(Y277/H277,"0")+IFERROR(Y278/H278,"0")+IFERROR(Y279/H279,"0")+IFERROR(Y280/H280,"0")+IFERROR(Y281/H281,"0")</f>
        <v>250</v>
      </c>
      <c r="Z282" s="379">
        <f>IFERROR(IF(Z277="",0,Z277),"0")+IFERROR(IF(Z278="",0,Z278),"0")+IFERROR(IF(Z279="",0,Z279),"0")+IFERROR(IF(Z280="",0,Z280),"0")+IFERROR(IF(Z281="",0,Z281),"0")</f>
        <v>1.8824999999999998</v>
      </c>
      <c r="AA282" s="380"/>
      <c r="AB282" s="380"/>
      <c r="AC282" s="380"/>
    </row>
    <row r="283" spans="1:68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96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600</v>
      </c>
      <c r="Y283" s="379">
        <f>IFERROR(SUM(Y277:Y281),"0")</f>
        <v>600</v>
      </c>
      <c r="Z283" s="37"/>
      <c r="AA283" s="380"/>
      <c r="AB283" s="380"/>
      <c r="AC283" s="380"/>
    </row>
    <row r="284" spans="1:68" ht="16.5" hidden="1" customHeight="1" x14ac:dyDescent="0.25">
      <c r="A284" s="391" t="s">
        <v>392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387"/>
      <c r="Z284" s="387"/>
      <c r="AA284" s="372"/>
      <c r="AB284" s="372"/>
      <c r="AC284" s="372"/>
    </row>
    <row r="285" spans="1:68" ht="14.25" hidden="1" customHeight="1" x14ac:dyDescent="0.25">
      <c r="A285" s="393" t="s">
        <v>71</v>
      </c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  <c r="U285" s="387"/>
      <c r="V285" s="387"/>
      <c r="W285" s="387"/>
      <c r="X285" s="387"/>
      <c r="Y285" s="387"/>
      <c r="Z285" s="387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97">
        <v>4680115884618</v>
      </c>
      <c r="E286" s="398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395"/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96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7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96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391" t="s">
        <v>395</v>
      </c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  <c r="R289" s="387"/>
      <c r="S289" s="387"/>
      <c r="T289" s="387"/>
      <c r="U289" s="387"/>
      <c r="V289" s="387"/>
      <c r="W289" s="387"/>
      <c r="X289" s="387"/>
      <c r="Y289" s="387"/>
      <c r="Z289" s="387"/>
      <c r="AA289" s="372"/>
      <c r="AB289" s="372"/>
      <c r="AC289" s="372"/>
    </row>
    <row r="290" spans="1:68" ht="14.25" hidden="1" customHeight="1" x14ac:dyDescent="0.25">
      <c r="A290" s="393" t="s">
        <v>109</v>
      </c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  <c r="U290" s="387"/>
      <c r="V290" s="387"/>
      <c r="W290" s="387"/>
      <c r="X290" s="387"/>
      <c r="Y290" s="387"/>
      <c r="Z290" s="387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97">
        <v>4680115882973</v>
      </c>
      <c r="E291" s="398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4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9"/>
      <c r="R291" s="389"/>
      <c r="S291" s="389"/>
      <c r="T291" s="390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95"/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96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96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93" t="s">
        <v>63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  <c r="X294" s="387"/>
      <c r="Y294" s="387"/>
      <c r="Z294" s="387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97">
        <v>4607091389845</v>
      </c>
      <c r="E295" s="398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55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9"/>
      <c r="R295" s="389"/>
      <c r="S295" s="389"/>
      <c r="T295" s="390"/>
      <c r="U295" s="34"/>
      <c r="V295" s="34"/>
      <c r="W295" s="35" t="s">
        <v>68</v>
      </c>
      <c r="X295" s="377">
        <v>140</v>
      </c>
      <c r="Y295" s="378">
        <f>IFERROR(IF(X295="",0,CEILING((X295/$H295),1)*$H295),"")</f>
        <v>140.70000000000002</v>
      </c>
      <c r="Z295" s="36">
        <f>IFERROR(IF(Y295=0,"",ROUNDUP(Y295/H295,0)*0.00502),"")</f>
        <v>0.33634000000000003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146.66666666666666</v>
      </c>
      <c r="BN295" s="64">
        <f>IFERROR(Y295*I295/H295,"0")</f>
        <v>147.40000000000003</v>
      </c>
      <c r="BO295" s="64">
        <f>IFERROR(1/J295*(X295/H295),"0")</f>
        <v>0.28490028490028491</v>
      </c>
      <c r="BP295" s="64">
        <f>IFERROR(1/J295*(Y295/H295),"0")</f>
        <v>0.28632478632478636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97">
        <v>4680115882881</v>
      </c>
      <c r="E296" s="398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6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5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96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66.666666666666657</v>
      </c>
      <c r="Y297" s="379">
        <f>IFERROR(Y295/H295,"0")+IFERROR(Y296/H296,"0")</f>
        <v>67</v>
      </c>
      <c r="Z297" s="379">
        <f>IFERROR(IF(Z295="",0,Z295),"0")+IFERROR(IF(Z296="",0,Z296),"0")</f>
        <v>0.33634000000000003</v>
      </c>
      <c r="AA297" s="380"/>
      <c r="AB297" s="380"/>
      <c r="AC297" s="380"/>
    </row>
    <row r="298" spans="1:68" x14ac:dyDescent="0.2">
      <c r="A298" s="387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96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140</v>
      </c>
      <c r="Y298" s="379">
        <f>IFERROR(SUM(Y295:Y296),"0")</f>
        <v>140.70000000000002</v>
      </c>
      <c r="Z298" s="37"/>
      <c r="AA298" s="380"/>
      <c r="AB298" s="380"/>
      <c r="AC298" s="380"/>
    </row>
    <row r="299" spans="1:68" ht="16.5" hidden="1" customHeight="1" x14ac:dyDescent="0.25">
      <c r="A299" s="391" t="s">
        <v>402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87"/>
      <c r="AA299" s="372"/>
      <c r="AB299" s="372"/>
      <c r="AC299" s="372"/>
    </row>
    <row r="300" spans="1:68" ht="14.25" hidden="1" customHeight="1" x14ac:dyDescent="0.25">
      <c r="A300" s="393" t="s">
        <v>109</v>
      </c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87"/>
      <c r="O300" s="387"/>
      <c r="P300" s="387"/>
      <c r="Q300" s="387"/>
      <c r="R300" s="387"/>
      <c r="S300" s="387"/>
      <c r="T300" s="387"/>
      <c r="U300" s="387"/>
      <c r="V300" s="387"/>
      <c r="W300" s="387"/>
      <c r="X300" s="387"/>
      <c r="Y300" s="387"/>
      <c r="Z300" s="387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97">
        <v>4680115885615</v>
      </c>
      <c r="E301" s="398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4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97">
        <v>4680115885646</v>
      </c>
      <c r="E302" s="398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6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9"/>
      <c r="R302" s="389"/>
      <c r="S302" s="389"/>
      <c r="T302" s="390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97">
        <v>4680115885554</v>
      </c>
      <c r="E303" s="398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647" t="s">
        <v>409</v>
      </c>
      <c r="Q303" s="389"/>
      <c r="R303" s="389"/>
      <c r="S303" s="389"/>
      <c r="T303" s="390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97">
        <v>4680115885554</v>
      </c>
      <c r="E304" s="398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9"/>
      <c r="R304" s="389"/>
      <c r="S304" s="389"/>
      <c r="T304" s="390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97">
        <v>4680115885622</v>
      </c>
      <c r="E305" s="398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9"/>
      <c r="R305" s="389"/>
      <c r="S305" s="389"/>
      <c r="T305" s="390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97">
        <v>4680115881938</v>
      </c>
      <c r="E306" s="398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97">
        <v>4607091387346</v>
      </c>
      <c r="E307" s="398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4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9"/>
      <c r="R307" s="389"/>
      <c r="S307" s="389"/>
      <c r="T307" s="390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97">
        <v>4680115885608</v>
      </c>
      <c r="E308" s="398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6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9"/>
      <c r="R308" s="389"/>
      <c r="S308" s="389"/>
      <c r="T308" s="390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395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96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7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96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93" t="s">
        <v>63</v>
      </c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7"/>
      <c r="X311" s="387"/>
      <c r="Y311" s="387"/>
      <c r="Z311" s="387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97">
        <v>4607091387193</v>
      </c>
      <c r="E312" s="398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6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9"/>
      <c r="R312" s="389"/>
      <c r="S312" s="389"/>
      <c r="T312" s="390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97">
        <v>4607091387230</v>
      </c>
      <c r="E313" s="398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9"/>
      <c r="R313" s="389"/>
      <c r="S313" s="389"/>
      <c r="T313" s="390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97">
        <v>4607091387292</v>
      </c>
      <c r="E314" s="398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97">
        <v>4607091387285</v>
      </c>
      <c r="E315" s="398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9"/>
      <c r="R315" s="389"/>
      <c r="S315" s="389"/>
      <c r="T315" s="390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395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96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96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93" t="s">
        <v>71</v>
      </c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7"/>
      <c r="X318" s="387"/>
      <c r="Y318" s="387"/>
      <c r="Z318" s="387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97">
        <v>4607091387766</v>
      </c>
      <c r="E319" s="398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9"/>
      <c r="R319" s="389"/>
      <c r="S319" s="389"/>
      <c r="T319" s="390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97">
        <v>4607091387957</v>
      </c>
      <c r="E320" s="398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97">
        <v>4607091387964</v>
      </c>
      <c r="E321" s="398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97">
        <v>4680115884588</v>
      </c>
      <c r="E322" s="398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9"/>
      <c r="R322" s="389"/>
      <c r="S322" s="389"/>
      <c r="T322" s="390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97">
        <v>4607091387537</v>
      </c>
      <c r="E323" s="398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97">
        <v>4607091387513</v>
      </c>
      <c r="E324" s="398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7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395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96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7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96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93" t="s">
        <v>170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87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97">
        <v>4607091380880</v>
      </c>
      <c r="E328" s="398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75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77">
        <v>40</v>
      </c>
      <c r="Y328" s="378">
        <f>IFERROR(IF(X328="",0,CEILING((X328/$H328),1)*$H328),"")</f>
        <v>42</v>
      </c>
      <c r="Z328" s="36">
        <f>IFERROR(IF(Y328=0,"",ROUNDUP(Y328/H328,0)*0.02175),"")</f>
        <v>0.10874999999999999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42.685714285714283</v>
      </c>
      <c r="BN328" s="64">
        <f>IFERROR(Y328*I328/H328,"0")</f>
        <v>44.82</v>
      </c>
      <c r="BO328" s="64">
        <f>IFERROR(1/J328*(X328/H328),"0")</f>
        <v>8.5034013605442174E-2</v>
      </c>
      <c r="BP328" s="64">
        <f>IFERROR(1/J328*(Y328/H328),"0")</f>
        <v>8.9285714285714274E-2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97">
        <v>4607091384482</v>
      </c>
      <c r="E329" s="398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7">
        <v>350</v>
      </c>
      <c r="Y329" s="378">
        <f>IFERROR(IF(X329="",0,CEILING((X329/$H329),1)*$H329),"")</f>
        <v>351</v>
      </c>
      <c r="Z329" s="36">
        <f>IFERROR(IF(Y329=0,"",ROUNDUP(Y329/H329,0)*0.02175),"")</f>
        <v>0.9787499999999999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375.30769230769232</v>
      </c>
      <c r="BN329" s="64">
        <f>IFERROR(Y329*I329/H329,"0")</f>
        <v>376.38000000000005</v>
      </c>
      <c r="BO329" s="64">
        <f>IFERROR(1/J329*(X329/H329),"0")</f>
        <v>0.80128205128205132</v>
      </c>
      <c r="BP329" s="64">
        <f>IFERROR(1/J329*(Y329/H329),"0")</f>
        <v>0.80357142857142849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97">
        <v>4607091380897</v>
      </c>
      <c r="E330" s="398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5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7">
        <v>30</v>
      </c>
      <c r="Y330" s="378">
        <f>IFERROR(IF(X330="",0,CEILING((X330/$H330),1)*$H330),"")</f>
        <v>33.6</v>
      </c>
      <c r="Z330" s="36">
        <f>IFERROR(IF(Y330=0,"",ROUNDUP(Y330/H330,0)*0.02175),"")</f>
        <v>8.6999999999999994E-2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32.014285714285712</v>
      </c>
      <c r="BN330" s="64">
        <f>IFERROR(Y330*I330/H330,"0")</f>
        <v>35.856000000000002</v>
      </c>
      <c r="BO330" s="64">
        <f>IFERROR(1/J330*(X330/H330),"0")</f>
        <v>6.377551020408162E-2</v>
      </c>
      <c r="BP330" s="64">
        <f>IFERROR(1/J330*(Y330/H330),"0")</f>
        <v>7.1428571428571425E-2</v>
      </c>
    </row>
    <row r="331" spans="1:68" x14ac:dyDescent="0.2">
      <c r="A331" s="395"/>
      <c r="B331" s="387"/>
      <c r="C331" s="387"/>
      <c r="D331" s="387"/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96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53.205128205128204</v>
      </c>
      <c r="Y331" s="379">
        <f>IFERROR(Y328/H328,"0")+IFERROR(Y329/H329,"0")+IFERROR(Y330/H330,"0")</f>
        <v>54</v>
      </c>
      <c r="Z331" s="379">
        <f>IFERROR(IF(Z328="",0,Z328),"0")+IFERROR(IF(Z329="",0,Z329),"0")+IFERROR(IF(Z330="",0,Z330),"0")</f>
        <v>1.1744999999999999</v>
      </c>
      <c r="AA331" s="380"/>
      <c r="AB331" s="380"/>
      <c r="AC331" s="380"/>
    </row>
    <row r="332" spans="1:68" x14ac:dyDescent="0.2">
      <c r="A332" s="387"/>
      <c r="B332" s="387"/>
      <c r="C332" s="387"/>
      <c r="D332" s="387"/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96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420</v>
      </c>
      <c r="Y332" s="379">
        <f>IFERROR(SUM(Y328:Y330),"0")</f>
        <v>426.6</v>
      </c>
      <c r="Z332" s="37"/>
      <c r="AA332" s="380"/>
      <c r="AB332" s="380"/>
      <c r="AC332" s="380"/>
    </row>
    <row r="333" spans="1:68" ht="14.25" hidden="1" customHeight="1" x14ac:dyDescent="0.25">
      <c r="A333" s="393" t="s">
        <v>95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387"/>
      <c r="Z333" s="387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97">
        <v>4607091388374</v>
      </c>
      <c r="E334" s="398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725" t="s">
        <v>447</v>
      </c>
      <c r="Q334" s="389"/>
      <c r="R334" s="389"/>
      <c r="S334" s="389"/>
      <c r="T334" s="390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97">
        <v>4607091388381</v>
      </c>
      <c r="E335" s="398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525" t="s">
        <v>450</v>
      </c>
      <c r="Q335" s="389"/>
      <c r="R335" s="389"/>
      <c r="S335" s="389"/>
      <c r="T335" s="390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97">
        <v>4607091383102</v>
      </c>
      <c r="E336" s="398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4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77">
        <v>34</v>
      </c>
      <c r="Y336" s="378">
        <f>IFERROR(IF(X336="",0,CEILING((X336/$H336),1)*$H336),"")</f>
        <v>35.699999999999996</v>
      </c>
      <c r="Z336" s="36">
        <f>IFERROR(IF(Y336=0,"",ROUNDUP(Y336/H336,0)*0.00753),"")</f>
        <v>0.10542</v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39.666666666666671</v>
      </c>
      <c r="BN336" s="64">
        <f>IFERROR(Y336*I336/H336,"0")</f>
        <v>41.65</v>
      </c>
      <c r="BO336" s="64">
        <f>IFERROR(1/J336*(X336/H336),"0")</f>
        <v>8.5470085470085472E-2</v>
      </c>
      <c r="BP336" s="64">
        <f>IFERROR(1/J336*(Y336/H336),"0")</f>
        <v>8.9743589743589744E-2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97">
        <v>4607091388404</v>
      </c>
      <c r="E337" s="398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9"/>
      <c r="R337" s="389"/>
      <c r="S337" s="389"/>
      <c r="T337" s="390"/>
      <c r="U337" s="34"/>
      <c r="V337" s="34"/>
      <c r="W337" s="35" t="s">
        <v>68</v>
      </c>
      <c r="X337" s="377">
        <v>170</v>
      </c>
      <c r="Y337" s="378">
        <f>IFERROR(IF(X337="",0,CEILING((X337/$H337),1)*$H337),"")</f>
        <v>170.85</v>
      </c>
      <c r="Z337" s="36">
        <f>IFERROR(IF(Y337=0,"",ROUNDUP(Y337/H337,0)*0.00753),"")</f>
        <v>0.50451000000000001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193.33333333333334</v>
      </c>
      <c r="BN337" s="64">
        <f>IFERROR(Y337*I337/H337,"0")</f>
        <v>194.3</v>
      </c>
      <c r="BO337" s="64">
        <f>IFERROR(1/J337*(X337/H337),"0")</f>
        <v>0.42735042735042739</v>
      </c>
      <c r="BP337" s="64">
        <f>IFERROR(1/J337*(Y337/H337),"0")</f>
        <v>0.42948717948717946</v>
      </c>
    </row>
    <row r="338" spans="1:68" x14ac:dyDescent="0.2">
      <c r="A338" s="395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9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80</v>
      </c>
      <c r="Y338" s="379">
        <f>IFERROR(Y334/H334,"0")+IFERROR(Y335/H335,"0")+IFERROR(Y336/H336,"0")+IFERROR(Y337/H337,"0")</f>
        <v>81</v>
      </c>
      <c r="Z338" s="379">
        <f>IFERROR(IF(Z334="",0,Z334),"0")+IFERROR(IF(Z335="",0,Z335),"0")+IFERROR(IF(Z336="",0,Z336),"0")+IFERROR(IF(Z337="",0,Z337),"0")</f>
        <v>0.60992999999999997</v>
      </c>
      <c r="AA338" s="380"/>
      <c r="AB338" s="380"/>
      <c r="AC338" s="380"/>
    </row>
    <row r="339" spans="1:68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9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204</v>
      </c>
      <c r="Y339" s="379">
        <f>IFERROR(SUM(Y334:Y337),"0")</f>
        <v>206.54999999999998</v>
      </c>
      <c r="Z339" s="37"/>
      <c r="AA339" s="380"/>
      <c r="AB339" s="380"/>
      <c r="AC339" s="380"/>
    </row>
    <row r="340" spans="1:68" ht="14.25" hidden="1" customHeight="1" x14ac:dyDescent="0.25">
      <c r="A340" s="393" t="s">
        <v>455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87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97">
        <v>4680115881808</v>
      </c>
      <c r="E341" s="398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4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9"/>
      <c r="R341" s="389"/>
      <c r="S341" s="389"/>
      <c r="T341" s="390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97">
        <v>4680115881822</v>
      </c>
      <c r="E342" s="398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4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9"/>
      <c r="R342" s="389"/>
      <c r="S342" s="389"/>
      <c r="T342" s="390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97">
        <v>4680115880016</v>
      </c>
      <c r="E343" s="398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77">
        <v>100</v>
      </c>
      <c r="Y343" s="378">
        <f>IFERROR(IF(X343="",0,CEILING((X343/$H343),1)*$H343),"")</f>
        <v>100</v>
      </c>
      <c r="Z343" s="36">
        <f>IFERROR(IF(Y343=0,"",ROUNDUP(Y343/H343,0)*0.00474),"")</f>
        <v>0.23700000000000002</v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112.00000000000001</v>
      </c>
      <c r="BN343" s="64">
        <f>IFERROR(Y343*I343/H343,"0")</f>
        <v>112.00000000000001</v>
      </c>
      <c r="BO343" s="64">
        <f>IFERROR(1/J343*(X343/H343),"0")</f>
        <v>0.21008403361344538</v>
      </c>
      <c r="BP343" s="64">
        <f>IFERROR(1/J343*(Y343/H343),"0")</f>
        <v>0.21008403361344538</v>
      </c>
    </row>
    <row r="344" spans="1:68" x14ac:dyDescent="0.2">
      <c r="A344" s="395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9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50</v>
      </c>
      <c r="Y344" s="379">
        <f>IFERROR(Y341/H341,"0")+IFERROR(Y342/H342,"0")+IFERROR(Y343/H343,"0")</f>
        <v>50</v>
      </c>
      <c r="Z344" s="379">
        <f>IFERROR(IF(Z341="",0,Z341),"0")+IFERROR(IF(Z342="",0,Z342),"0")+IFERROR(IF(Z343="",0,Z343),"0")</f>
        <v>0.23700000000000002</v>
      </c>
      <c r="AA344" s="380"/>
      <c r="AB344" s="380"/>
      <c r="AC344" s="380"/>
    </row>
    <row r="345" spans="1:68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9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100</v>
      </c>
      <c r="Y345" s="379">
        <f>IFERROR(SUM(Y341:Y343),"0")</f>
        <v>100</v>
      </c>
      <c r="Z345" s="37"/>
      <c r="AA345" s="380"/>
      <c r="AB345" s="380"/>
      <c r="AC345" s="380"/>
    </row>
    <row r="346" spans="1:68" ht="16.5" hidden="1" customHeight="1" x14ac:dyDescent="0.25">
      <c r="A346" s="391" t="s">
        <v>464</v>
      </c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7"/>
      <c r="N346" s="387"/>
      <c r="O346" s="387"/>
      <c r="P346" s="387"/>
      <c r="Q346" s="387"/>
      <c r="R346" s="387"/>
      <c r="S346" s="387"/>
      <c r="T346" s="387"/>
      <c r="U346" s="387"/>
      <c r="V346" s="387"/>
      <c r="W346" s="387"/>
      <c r="X346" s="387"/>
      <c r="Y346" s="387"/>
      <c r="Z346" s="387"/>
      <c r="AA346" s="372"/>
      <c r="AB346" s="372"/>
      <c r="AC346" s="372"/>
    </row>
    <row r="347" spans="1:68" ht="14.25" hidden="1" customHeight="1" x14ac:dyDescent="0.25">
      <c r="A347" s="393" t="s">
        <v>63</v>
      </c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  <c r="R347" s="387"/>
      <c r="S347" s="387"/>
      <c r="T347" s="387"/>
      <c r="U347" s="387"/>
      <c r="V347" s="387"/>
      <c r="W347" s="387"/>
      <c r="X347" s="387"/>
      <c r="Y347" s="387"/>
      <c r="Z347" s="387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97">
        <v>4607091383836</v>
      </c>
      <c r="E348" s="398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4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9"/>
      <c r="R348" s="389"/>
      <c r="S348" s="389"/>
      <c r="T348" s="390"/>
      <c r="U348" s="34"/>
      <c r="V348" s="34"/>
      <c r="W348" s="35" t="s">
        <v>68</v>
      </c>
      <c r="X348" s="377">
        <v>27</v>
      </c>
      <c r="Y348" s="378">
        <f>IFERROR(IF(X348="",0,CEILING((X348/$H348),1)*$H348),"")</f>
        <v>27</v>
      </c>
      <c r="Z348" s="36">
        <f>IFERROR(IF(Y348=0,"",ROUNDUP(Y348/H348,0)*0.00753),"")</f>
        <v>0.11295000000000001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30.72</v>
      </c>
      <c r="BN348" s="64">
        <f>IFERROR(Y348*I348/H348,"0")</f>
        <v>30.72</v>
      </c>
      <c r="BO348" s="64">
        <f>IFERROR(1/J348*(X348/H348),"0")</f>
        <v>9.6153846153846145E-2</v>
      </c>
      <c r="BP348" s="64">
        <f>IFERROR(1/J348*(Y348/H348),"0")</f>
        <v>9.6153846153846145E-2</v>
      </c>
    </row>
    <row r="349" spans="1:68" x14ac:dyDescent="0.2">
      <c r="A349" s="395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96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15</v>
      </c>
      <c r="Y349" s="379">
        <f>IFERROR(Y348/H348,"0")</f>
        <v>15</v>
      </c>
      <c r="Z349" s="379">
        <f>IFERROR(IF(Z348="",0,Z348),"0")</f>
        <v>0.11295000000000001</v>
      </c>
      <c r="AA349" s="380"/>
      <c r="AB349" s="380"/>
      <c r="AC349" s="380"/>
    </row>
    <row r="350" spans="1:68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387"/>
      <c r="O350" s="396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27</v>
      </c>
      <c r="Y350" s="379">
        <f>IFERROR(SUM(Y348:Y348),"0")</f>
        <v>27</v>
      </c>
      <c r="Z350" s="37"/>
      <c r="AA350" s="380"/>
      <c r="AB350" s="380"/>
      <c r="AC350" s="380"/>
    </row>
    <row r="351" spans="1:68" ht="14.25" hidden="1" customHeight="1" x14ac:dyDescent="0.25">
      <c r="A351" s="393" t="s">
        <v>71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87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97">
        <v>4607091387919</v>
      </c>
      <c r="E352" s="398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97">
        <v>4680115883604</v>
      </c>
      <c r="E353" s="398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6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9"/>
      <c r="R353" s="389"/>
      <c r="S353" s="389"/>
      <c r="T353" s="390"/>
      <c r="U353" s="34"/>
      <c r="V353" s="34"/>
      <c r="W353" s="35" t="s">
        <v>68</v>
      </c>
      <c r="X353" s="377">
        <v>595</v>
      </c>
      <c r="Y353" s="378">
        <f>IFERROR(IF(X353="",0,CEILING((X353/$H353),1)*$H353),"")</f>
        <v>596.4</v>
      </c>
      <c r="Z353" s="36">
        <f>IFERROR(IF(Y353=0,"",ROUNDUP(Y353/H353,0)*0.00753),"")</f>
        <v>2.1385200000000002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672.06666666666661</v>
      </c>
      <c r="BN353" s="64">
        <f>IFERROR(Y353*I353/H353,"0")</f>
        <v>673.64799999999991</v>
      </c>
      <c r="BO353" s="64">
        <f>IFERROR(1/J353*(X353/H353),"0")</f>
        <v>1.816239316239316</v>
      </c>
      <c r="BP353" s="64">
        <f>IFERROR(1/J353*(Y353/H353),"0")</f>
        <v>1.8205128205128205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97">
        <v>4680115883567</v>
      </c>
      <c r="E354" s="398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4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9"/>
      <c r="R354" s="389"/>
      <c r="S354" s="389"/>
      <c r="T354" s="390"/>
      <c r="U354" s="34"/>
      <c r="V354" s="34"/>
      <c r="W354" s="35" t="s">
        <v>68</v>
      </c>
      <c r="X354" s="377">
        <v>385</v>
      </c>
      <c r="Y354" s="378">
        <f>IFERROR(IF(X354="",0,CEILING((X354/$H354),1)*$H354),"")</f>
        <v>386.40000000000003</v>
      </c>
      <c r="Z354" s="36">
        <f>IFERROR(IF(Y354=0,"",ROUNDUP(Y354/H354,0)*0.00753),"")</f>
        <v>1.3855200000000001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432.66666666666663</v>
      </c>
      <c r="BN354" s="64">
        <f>IFERROR(Y354*I354/H354,"0")</f>
        <v>434.23999999999995</v>
      </c>
      <c r="BO354" s="64">
        <f>IFERROR(1/J354*(X354/H354),"0")</f>
        <v>1.175213675213675</v>
      </c>
      <c r="BP354" s="64">
        <f>IFERROR(1/J354*(Y354/H354),"0")</f>
        <v>1.1794871794871795</v>
      </c>
    </row>
    <row r="355" spans="1:68" x14ac:dyDescent="0.2">
      <c r="A355" s="395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96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466.66666666666663</v>
      </c>
      <c r="Y355" s="379">
        <f>IFERROR(Y352/H352,"0")+IFERROR(Y353/H353,"0")+IFERROR(Y354/H354,"0")</f>
        <v>468</v>
      </c>
      <c r="Z355" s="379">
        <f>IFERROR(IF(Z352="",0,Z352),"0")+IFERROR(IF(Z353="",0,Z353),"0")+IFERROR(IF(Z354="",0,Z354),"0")</f>
        <v>3.5240400000000003</v>
      </c>
      <c r="AA355" s="380"/>
      <c r="AB355" s="380"/>
      <c r="AC355" s="380"/>
    </row>
    <row r="356" spans="1:68" x14ac:dyDescent="0.2">
      <c r="A356" s="387"/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96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980</v>
      </c>
      <c r="Y356" s="379">
        <f>IFERROR(SUM(Y352:Y354),"0")</f>
        <v>982.8</v>
      </c>
      <c r="Z356" s="37"/>
      <c r="AA356" s="380"/>
      <c r="AB356" s="380"/>
      <c r="AC356" s="380"/>
    </row>
    <row r="357" spans="1:68" ht="27.75" hidden="1" customHeight="1" x14ac:dyDescent="0.2">
      <c r="A357" s="419" t="s">
        <v>473</v>
      </c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0"/>
      <c r="O357" s="420"/>
      <c r="P357" s="420"/>
      <c r="Q357" s="420"/>
      <c r="R357" s="420"/>
      <c r="S357" s="420"/>
      <c r="T357" s="420"/>
      <c r="U357" s="420"/>
      <c r="V357" s="420"/>
      <c r="W357" s="420"/>
      <c r="X357" s="420"/>
      <c r="Y357" s="420"/>
      <c r="Z357" s="420"/>
      <c r="AA357" s="48"/>
      <c r="AB357" s="48"/>
      <c r="AC357" s="48"/>
    </row>
    <row r="358" spans="1:68" ht="16.5" hidden="1" customHeight="1" x14ac:dyDescent="0.25">
      <c r="A358" s="391" t="s">
        <v>474</v>
      </c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  <c r="R358" s="387"/>
      <c r="S358" s="387"/>
      <c r="T358" s="387"/>
      <c r="U358" s="387"/>
      <c r="V358" s="387"/>
      <c r="W358" s="387"/>
      <c r="X358" s="387"/>
      <c r="Y358" s="387"/>
      <c r="Z358" s="387"/>
      <c r="AA358" s="372"/>
      <c r="AB358" s="372"/>
      <c r="AC358" s="372"/>
    </row>
    <row r="359" spans="1:68" ht="14.25" hidden="1" customHeight="1" x14ac:dyDescent="0.25">
      <c r="A359" s="393" t="s">
        <v>109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87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97">
        <v>4680115884847</v>
      </c>
      <c r="E360" s="398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4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9"/>
      <c r="R360" s="389"/>
      <c r="S360" s="389"/>
      <c r="T360" s="390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97">
        <v>4680115884847</v>
      </c>
      <c r="E361" s="398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6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9"/>
      <c r="R361" s="389"/>
      <c r="S361" s="389"/>
      <c r="T361" s="390"/>
      <c r="U361" s="34"/>
      <c r="V361" s="34"/>
      <c r="W361" s="35" t="s">
        <v>68</v>
      </c>
      <c r="X361" s="377">
        <v>1000</v>
      </c>
      <c r="Y361" s="378">
        <f t="shared" si="67"/>
        <v>1005</v>
      </c>
      <c r="Z361" s="36">
        <f>IFERROR(IF(Y361=0,"",ROUNDUP(Y361/H361,0)*0.02175),"")</f>
        <v>1.4572499999999999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1032</v>
      </c>
      <c r="BN361" s="64">
        <f t="shared" si="69"/>
        <v>1037.1600000000001</v>
      </c>
      <c r="BO361" s="64">
        <f t="shared" si="70"/>
        <v>1.3888888888888888</v>
      </c>
      <c r="BP361" s="64">
        <f t="shared" si="71"/>
        <v>1.3958333333333333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97">
        <v>4680115884854</v>
      </c>
      <c r="E362" s="398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4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9"/>
      <c r="R362" s="389"/>
      <c r="S362" s="389"/>
      <c r="T362" s="390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97">
        <v>4680115884854</v>
      </c>
      <c r="E363" s="398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4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9"/>
      <c r="R363" s="389"/>
      <c r="S363" s="389"/>
      <c r="T363" s="390"/>
      <c r="U363" s="34"/>
      <c r="V363" s="34"/>
      <c r="W363" s="35" t="s">
        <v>68</v>
      </c>
      <c r="X363" s="377">
        <v>1100</v>
      </c>
      <c r="Y363" s="378">
        <f t="shared" si="67"/>
        <v>1110</v>
      </c>
      <c r="Z363" s="36">
        <f>IFERROR(IF(Y363=0,"",ROUNDUP(Y363/H363,0)*0.02175),"")</f>
        <v>1.6094999999999999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1135.2</v>
      </c>
      <c r="BN363" s="64">
        <f t="shared" si="69"/>
        <v>1145.52</v>
      </c>
      <c r="BO363" s="64">
        <f t="shared" si="70"/>
        <v>1.5277777777777777</v>
      </c>
      <c r="BP363" s="64">
        <f t="shared" si="71"/>
        <v>1.5416666666666665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97">
        <v>4680115884830</v>
      </c>
      <c r="E364" s="398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4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9"/>
      <c r="R364" s="389"/>
      <c r="S364" s="389"/>
      <c r="T364" s="390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97">
        <v>4680115884830</v>
      </c>
      <c r="E365" s="398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4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9"/>
      <c r="R365" s="389"/>
      <c r="S365" s="389"/>
      <c r="T365" s="390"/>
      <c r="U365" s="34"/>
      <c r="V365" s="34"/>
      <c r="W365" s="35" t="s">
        <v>68</v>
      </c>
      <c r="X365" s="377">
        <v>1700</v>
      </c>
      <c r="Y365" s="378">
        <f t="shared" si="67"/>
        <v>1710</v>
      </c>
      <c r="Z365" s="36">
        <f>IFERROR(IF(Y365=0,"",ROUNDUP(Y365/H365,0)*0.02175),"")</f>
        <v>2.4794999999999998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1754.4</v>
      </c>
      <c r="BN365" s="64">
        <f t="shared" si="69"/>
        <v>1764.72</v>
      </c>
      <c r="BO365" s="64">
        <f t="shared" si="70"/>
        <v>2.3611111111111107</v>
      </c>
      <c r="BP365" s="64">
        <f t="shared" si="71"/>
        <v>2.375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97">
        <v>4680115882638</v>
      </c>
      <c r="E366" s="398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7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97">
        <v>4680115884922</v>
      </c>
      <c r="E367" s="398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4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97">
        <v>4680115884861</v>
      </c>
      <c r="E368" s="398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77">
        <v>25</v>
      </c>
      <c r="Y368" s="378">
        <f t="shared" si="67"/>
        <v>25</v>
      </c>
      <c r="Z368" s="36">
        <f>IFERROR(IF(Y368=0,"",ROUNDUP(Y368/H368,0)*0.00937),"")</f>
        <v>4.6850000000000003E-2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26.05</v>
      </c>
      <c r="BN368" s="64">
        <f t="shared" si="69"/>
        <v>26.05</v>
      </c>
      <c r="BO368" s="64">
        <f t="shared" si="70"/>
        <v>4.1666666666666664E-2</v>
      </c>
      <c r="BP368" s="64">
        <f t="shared" si="71"/>
        <v>4.1666666666666664E-2</v>
      </c>
    </row>
    <row r="369" spans="1:68" x14ac:dyDescent="0.2">
      <c r="A369" s="395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7"/>
      <c r="N369" s="387"/>
      <c r="O369" s="396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258.33333333333331</v>
      </c>
      <c r="Y369" s="379">
        <f>IFERROR(Y360/H360,"0")+IFERROR(Y361/H361,"0")+IFERROR(Y362/H362,"0")+IFERROR(Y363/H363,"0")+IFERROR(Y364/H364,"0")+IFERROR(Y365/H365,"0")+IFERROR(Y366/H366,"0")+IFERROR(Y367/H367,"0")+IFERROR(Y368/H368,"0")</f>
        <v>260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5.5930999999999997</v>
      </c>
      <c r="AA369" s="380"/>
      <c r="AB369" s="380"/>
      <c r="AC369" s="380"/>
    </row>
    <row r="370" spans="1:68" x14ac:dyDescent="0.2">
      <c r="A370" s="387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7"/>
      <c r="N370" s="387"/>
      <c r="O370" s="396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3825</v>
      </c>
      <c r="Y370" s="379">
        <f>IFERROR(SUM(Y360:Y368),"0")</f>
        <v>3850</v>
      </c>
      <c r="Z370" s="37"/>
      <c r="AA370" s="380"/>
      <c r="AB370" s="380"/>
      <c r="AC370" s="380"/>
    </row>
    <row r="371" spans="1:68" ht="14.25" hidden="1" customHeight="1" x14ac:dyDescent="0.25">
      <c r="A371" s="393" t="s">
        <v>149</v>
      </c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87"/>
      <c r="O371" s="387"/>
      <c r="P371" s="387"/>
      <c r="Q371" s="387"/>
      <c r="R371" s="387"/>
      <c r="S371" s="387"/>
      <c r="T371" s="387"/>
      <c r="U371" s="387"/>
      <c r="V371" s="387"/>
      <c r="W371" s="387"/>
      <c r="X371" s="387"/>
      <c r="Y371" s="387"/>
      <c r="Z371" s="387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97">
        <v>4607091383980</v>
      </c>
      <c r="E372" s="398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7">
        <v>1400</v>
      </c>
      <c r="Y372" s="378">
        <f>IFERROR(IF(X372="",0,CEILING((X372/$H372),1)*$H372),"")</f>
        <v>1410</v>
      </c>
      <c r="Z372" s="36">
        <f>IFERROR(IF(Y372=0,"",ROUNDUP(Y372/H372,0)*0.02175),"")</f>
        <v>2.0444999999999998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1444.8</v>
      </c>
      <c r="BN372" s="64">
        <f>IFERROR(Y372*I372/H372,"0")</f>
        <v>1455.12</v>
      </c>
      <c r="BO372" s="64">
        <f>IFERROR(1/J372*(X372/H372),"0")</f>
        <v>1.9444444444444442</v>
      </c>
      <c r="BP372" s="64">
        <f>IFERROR(1/J372*(Y372/H372),"0")</f>
        <v>1.9583333333333333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97">
        <v>4607091384178</v>
      </c>
      <c r="E373" s="398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77">
        <v>8</v>
      </c>
      <c r="Y373" s="378">
        <f>IFERROR(IF(X373="",0,CEILING((X373/$H373),1)*$H373),"")</f>
        <v>8</v>
      </c>
      <c r="Z373" s="36">
        <f>IFERROR(IF(Y373=0,"",ROUNDUP(Y373/H373,0)*0.00937),"")</f>
        <v>1.874E-2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8.48</v>
      </c>
      <c r="BN373" s="64">
        <f>IFERROR(Y373*I373/H373,"0")</f>
        <v>8.48</v>
      </c>
      <c r="BO373" s="64">
        <f>IFERROR(1/J373*(X373/H373),"0")</f>
        <v>1.6666666666666666E-2</v>
      </c>
      <c r="BP373" s="64">
        <f>IFERROR(1/J373*(Y373/H373),"0")</f>
        <v>1.6666666666666666E-2</v>
      </c>
    </row>
    <row r="374" spans="1:68" x14ac:dyDescent="0.2">
      <c r="A374" s="395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387"/>
      <c r="O374" s="396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95.333333333333329</v>
      </c>
      <c r="Y374" s="379">
        <f>IFERROR(Y372/H372,"0")+IFERROR(Y373/H373,"0")</f>
        <v>96</v>
      </c>
      <c r="Z374" s="379">
        <f>IFERROR(IF(Z372="",0,Z372),"0")+IFERROR(IF(Z373="",0,Z373),"0")</f>
        <v>2.06324</v>
      </c>
      <c r="AA374" s="380"/>
      <c r="AB374" s="380"/>
      <c r="AC374" s="380"/>
    </row>
    <row r="375" spans="1:68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387"/>
      <c r="O375" s="396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1408</v>
      </c>
      <c r="Y375" s="379">
        <f>IFERROR(SUM(Y372:Y373),"0")</f>
        <v>1418</v>
      </c>
      <c r="Z375" s="37"/>
      <c r="AA375" s="380"/>
      <c r="AB375" s="380"/>
      <c r="AC375" s="380"/>
    </row>
    <row r="376" spans="1:68" ht="14.25" hidden="1" customHeight="1" x14ac:dyDescent="0.25">
      <c r="A376" s="393" t="s">
        <v>71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87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97">
        <v>4607091383928</v>
      </c>
      <c r="E377" s="398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5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97">
        <v>4607091383928</v>
      </c>
      <c r="E378" s="398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6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9"/>
      <c r="R378" s="389"/>
      <c r="S378" s="389"/>
      <c r="T378" s="390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97">
        <v>4607091384260</v>
      </c>
      <c r="E379" s="398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73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9"/>
      <c r="R379" s="389"/>
      <c r="S379" s="389"/>
      <c r="T379" s="390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5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387"/>
      <c r="O380" s="396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7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96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93" t="s">
        <v>170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87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97">
        <v>4607091384673</v>
      </c>
      <c r="E383" s="398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9"/>
      <c r="R383" s="389"/>
      <c r="S383" s="389"/>
      <c r="T383" s="390"/>
      <c r="U383" s="34"/>
      <c r="V383" s="34"/>
      <c r="W383" s="35" t="s">
        <v>68</v>
      </c>
      <c r="X383" s="377">
        <v>40</v>
      </c>
      <c r="Y383" s="378">
        <f>IFERROR(IF(X383="",0,CEILING((X383/$H383),1)*$H383),"")</f>
        <v>46.8</v>
      </c>
      <c r="Z383" s="36">
        <f>IFERROR(IF(Y383=0,"",ROUNDUP(Y383/H383,0)*0.02175),"")</f>
        <v>0.1305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42.892307692307703</v>
      </c>
      <c r="BN383" s="64">
        <f>IFERROR(Y383*I383/H383,"0")</f>
        <v>50.184000000000005</v>
      </c>
      <c r="BO383" s="64">
        <f>IFERROR(1/J383*(X383/H383),"0")</f>
        <v>9.1575091575091583E-2</v>
      </c>
      <c r="BP383" s="64">
        <f>IFERROR(1/J383*(Y383/H383),"0")</f>
        <v>0.10714285714285714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97">
        <v>4607091384673</v>
      </c>
      <c r="E384" s="398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7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395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96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5.1282051282051286</v>
      </c>
      <c r="Y385" s="379">
        <f>IFERROR(Y383/H383,"0")+IFERROR(Y384/H384,"0")</f>
        <v>6</v>
      </c>
      <c r="Z385" s="379">
        <f>IFERROR(IF(Z383="",0,Z383),"0")+IFERROR(IF(Z384="",0,Z384),"0")</f>
        <v>0.1305</v>
      </c>
      <c r="AA385" s="380"/>
      <c r="AB385" s="380"/>
      <c r="AC385" s="380"/>
    </row>
    <row r="386" spans="1:68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387"/>
      <c r="O386" s="396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40</v>
      </c>
      <c r="Y386" s="379">
        <f>IFERROR(SUM(Y383:Y384),"0")</f>
        <v>46.8</v>
      </c>
      <c r="Z386" s="37"/>
      <c r="AA386" s="380"/>
      <c r="AB386" s="380"/>
      <c r="AC386" s="380"/>
    </row>
    <row r="387" spans="1:68" ht="16.5" hidden="1" customHeight="1" x14ac:dyDescent="0.25">
      <c r="A387" s="391" t="s">
        <v>502</v>
      </c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387"/>
      <c r="O387" s="387"/>
      <c r="P387" s="387"/>
      <c r="Q387" s="387"/>
      <c r="R387" s="387"/>
      <c r="S387" s="387"/>
      <c r="T387" s="387"/>
      <c r="U387" s="387"/>
      <c r="V387" s="387"/>
      <c r="W387" s="387"/>
      <c r="X387" s="387"/>
      <c r="Y387" s="387"/>
      <c r="Z387" s="387"/>
      <c r="AA387" s="372"/>
      <c r="AB387" s="372"/>
      <c r="AC387" s="372"/>
    </row>
    <row r="388" spans="1:68" ht="14.25" hidden="1" customHeight="1" x14ac:dyDescent="0.25">
      <c r="A388" s="393" t="s">
        <v>109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87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97">
        <v>4680115881907</v>
      </c>
      <c r="E389" s="398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761" t="s">
        <v>505</v>
      </c>
      <c r="Q389" s="389"/>
      <c r="R389" s="389"/>
      <c r="S389" s="389"/>
      <c r="T389" s="390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97">
        <v>4680115884892</v>
      </c>
      <c r="E390" s="398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56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9"/>
      <c r="R390" s="389"/>
      <c r="S390" s="389"/>
      <c r="T390" s="390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97">
        <v>4680115884885</v>
      </c>
      <c r="E391" s="398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7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9"/>
      <c r="R391" s="389"/>
      <c r="S391" s="389"/>
      <c r="T391" s="390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97">
        <v>4680115884908</v>
      </c>
      <c r="E392" s="398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74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5"/>
      <c r="B393" s="387"/>
      <c r="C393" s="387"/>
      <c r="D393" s="387"/>
      <c r="E393" s="387"/>
      <c r="F393" s="387"/>
      <c r="G393" s="387"/>
      <c r="H393" s="387"/>
      <c r="I393" s="387"/>
      <c r="J393" s="387"/>
      <c r="K393" s="387"/>
      <c r="L393" s="387"/>
      <c r="M393" s="387"/>
      <c r="N393" s="387"/>
      <c r="O393" s="39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87"/>
      <c r="B394" s="387"/>
      <c r="C394" s="387"/>
      <c r="D394" s="387"/>
      <c r="E394" s="387"/>
      <c r="F394" s="387"/>
      <c r="G394" s="387"/>
      <c r="H394" s="387"/>
      <c r="I394" s="387"/>
      <c r="J394" s="387"/>
      <c r="K394" s="387"/>
      <c r="L394" s="387"/>
      <c r="M394" s="387"/>
      <c r="N394" s="387"/>
      <c r="O394" s="39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hidden="1" customHeight="1" x14ac:dyDescent="0.25">
      <c r="A395" s="393" t="s">
        <v>63</v>
      </c>
      <c r="B395" s="387"/>
      <c r="C395" s="387"/>
      <c r="D395" s="387"/>
      <c r="E395" s="387"/>
      <c r="F395" s="387"/>
      <c r="G395" s="387"/>
      <c r="H395" s="387"/>
      <c r="I395" s="387"/>
      <c r="J395" s="387"/>
      <c r="K395" s="387"/>
      <c r="L395" s="387"/>
      <c r="M395" s="387"/>
      <c r="N395" s="387"/>
      <c r="O395" s="387"/>
      <c r="P395" s="387"/>
      <c r="Q395" s="387"/>
      <c r="R395" s="387"/>
      <c r="S395" s="387"/>
      <c r="T395" s="387"/>
      <c r="U395" s="387"/>
      <c r="V395" s="387"/>
      <c r="W395" s="387"/>
      <c r="X395" s="387"/>
      <c r="Y395" s="387"/>
      <c r="Z395" s="387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97">
        <v>4607091384802</v>
      </c>
      <c r="E396" s="398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5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9"/>
      <c r="R396" s="389"/>
      <c r="S396" s="389"/>
      <c r="T396" s="390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97">
        <v>4607091384826</v>
      </c>
      <c r="E397" s="398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9"/>
      <c r="R397" s="389"/>
      <c r="S397" s="389"/>
      <c r="T397" s="390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395"/>
      <c r="B398" s="387"/>
      <c r="C398" s="387"/>
      <c r="D398" s="387"/>
      <c r="E398" s="387"/>
      <c r="F398" s="387"/>
      <c r="G398" s="387"/>
      <c r="H398" s="387"/>
      <c r="I398" s="387"/>
      <c r="J398" s="387"/>
      <c r="K398" s="387"/>
      <c r="L398" s="387"/>
      <c r="M398" s="387"/>
      <c r="N398" s="387"/>
      <c r="O398" s="39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7"/>
      <c r="B399" s="387"/>
      <c r="C399" s="387"/>
      <c r="D399" s="387"/>
      <c r="E399" s="387"/>
      <c r="F399" s="387"/>
      <c r="G399" s="387"/>
      <c r="H399" s="387"/>
      <c r="I399" s="387"/>
      <c r="J399" s="387"/>
      <c r="K399" s="387"/>
      <c r="L399" s="387"/>
      <c r="M399" s="387"/>
      <c r="N399" s="387"/>
      <c r="O399" s="39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93" t="s">
        <v>71</v>
      </c>
      <c r="B400" s="387"/>
      <c r="C400" s="387"/>
      <c r="D400" s="387"/>
      <c r="E400" s="387"/>
      <c r="F400" s="387"/>
      <c r="G400" s="387"/>
      <c r="H400" s="387"/>
      <c r="I400" s="387"/>
      <c r="J400" s="387"/>
      <c r="K400" s="387"/>
      <c r="L400" s="387"/>
      <c r="M400" s="387"/>
      <c r="N400" s="387"/>
      <c r="O400" s="387"/>
      <c r="P400" s="387"/>
      <c r="Q400" s="387"/>
      <c r="R400" s="387"/>
      <c r="S400" s="387"/>
      <c r="T400" s="387"/>
      <c r="U400" s="387"/>
      <c r="V400" s="387"/>
      <c r="W400" s="387"/>
      <c r="X400" s="387"/>
      <c r="Y400" s="387"/>
      <c r="Z400" s="387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97">
        <v>4607091384246</v>
      </c>
      <c r="E401" s="398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6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7">
        <v>20</v>
      </c>
      <c r="Y401" s="378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97">
        <v>4680115881976</v>
      </c>
      <c r="E402" s="398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6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9"/>
      <c r="R402" s="389"/>
      <c r="S402" s="389"/>
      <c r="T402" s="390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97">
        <v>4607091384253</v>
      </c>
      <c r="E403" s="398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6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97">
        <v>4607091384253</v>
      </c>
      <c r="E404" s="398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7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9"/>
      <c r="R404" s="389"/>
      <c r="S404" s="389"/>
      <c r="T404" s="390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97">
        <v>4680115881969</v>
      </c>
      <c r="E405" s="398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9"/>
      <c r="R405" s="389"/>
      <c r="S405" s="389"/>
      <c r="T405" s="390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395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9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2.5641025641025643</v>
      </c>
      <c r="Y406" s="379">
        <f>IFERROR(Y401/H401,"0")+IFERROR(Y402/H402,"0")+IFERROR(Y403/H403,"0")+IFERROR(Y404/H404,"0")+IFERROR(Y405/H405,"0")</f>
        <v>3</v>
      </c>
      <c r="Z406" s="379">
        <f>IFERROR(IF(Z401="",0,Z401),"0")+IFERROR(IF(Z402="",0,Z402),"0")+IFERROR(IF(Z403="",0,Z403),"0")+IFERROR(IF(Z404="",0,Z404),"0")+IFERROR(IF(Z405="",0,Z405),"0")</f>
        <v>6.5250000000000002E-2</v>
      </c>
      <c r="AA406" s="380"/>
      <c r="AB406" s="380"/>
      <c r="AC406" s="380"/>
    </row>
    <row r="407" spans="1:68" x14ac:dyDescent="0.2">
      <c r="A407" s="387"/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9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20</v>
      </c>
      <c r="Y407" s="379">
        <f>IFERROR(SUM(Y401:Y405),"0")</f>
        <v>23.4</v>
      </c>
      <c r="Z407" s="37"/>
      <c r="AA407" s="380"/>
      <c r="AB407" s="380"/>
      <c r="AC407" s="380"/>
    </row>
    <row r="408" spans="1:68" ht="14.25" hidden="1" customHeight="1" x14ac:dyDescent="0.25">
      <c r="A408" s="393" t="s">
        <v>170</v>
      </c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387"/>
      <c r="O408" s="387"/>
      <c r="P408" s="387"/>
      <c r="Q408" s="387"/>
      <c r="R408" s="387"/>
      <c r="S408" s="387"/>
      <c r="T408" s="387"/>
      <c r="U408" s="387"/>
      <c r="V408" s="387"/>
      <c r="W408" s="387"/>
      <c r="X408" s="387"/>
      <c r="Y408" s="387"/>
      <c r="Z408" s="387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97">
        <v>4607091389357</v>
      </c>
      <c r="E409" s="398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9"/>
      <c r="R409" s="389"/>
      <c r="S409" s="389"/>
      <c r="T409" s="390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395"/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96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7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87"/>
      <c r="O411" s="396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19" t="s">
        <v>527</v>
      </c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0"/>
      <c r="N412" s="420"/>
      <c r="O412" s="420"/>
      <c r="P412" s="420"/>
      <c r="Q412" s="420"/>
      <c r="R412" s="420"/>
      <c r="S412" s="420"/>
      <c r="T412" s="420"/>
      <c r="U412" s="420"/>
      <c r="V412" s="420"/>
      <c r="W412" s="420"/>
      <c r="X412" s="420"/>
      <c r="Y412" s="420"/>
      <c r="Z412" s="420"/>
      <c r="AA412" s="48"/>
      <c r="AB412" s="48"/>
      <c r="AC412" s="48"/>
    </row>
    <row r="413" spans="1:68" ht="16.5" hidden="1" customHeight="1" x14ac:dyDescent="0.25">
      <c r="A413" s="391" t="s">
        <v>528</v>
      </c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  <c r="U413" s="387"/>
      <c r="V413" s="387"/>
      <c r="W413" s="387"/>
      <c r="X413" s="387"/>
      <c r="Y413" s="387"/>
      <c r="Z413" s="387"/>
      <c r="AA413" s="372"/>
      <c r="AB413" s="372"/>
      <c r="AC413" s="372"/>
    </row>
    <row r="414" spans="1:68" ht="14.25" hidden="1" customHeight="1" x14ac:dyDescent="0.25">
      <c r="A414" s="393" t="s">
        <v>109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87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97">
        <v>4607091389708</v>
      </c>
      <c r="E415" s="398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4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9"/>
      <c r="R415" s="389"/>
      <c r="S415" s="389"/>
      <c r="T415" s="390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395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96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7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387"/>
      <c r="O417" s="396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93" t="s">
        <v>63</v>
      </c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387"/>
      <c r="O418" s="387"/>
      <c r="P418" s="387"/>
      <c r="Q418" s="387"/>
      <c r="R418" s="387"/>
      <c r="S418" s="387"/>
      <c r="T418" s="387"/>
      <c r="U418" s="387"/>
      <c r="V418" s="387"/>
      <c r="W418" s="387"/>
      <c r="X418" s="387"/>
      <c r="Y418" s="387"/>
      <c r="Z418" s="387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97">
        <v>4607091389753</v>
      </c>
      <c r="E419" s="398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6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9"/>
      <c r="R419" s="389"/>
      <c r="S419" s="389"/>
      <c r="T419" s="390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97">
        <v>4607091389753</v>
      </c>
      <c r="E420" s="398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46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9"/>
      <c r="R420" s="389"/>
      <c r="S420" s="389"/>
      <c r="T420" s="390"/>
      <c r="U420" s="34"/>
      <c r="V420" s="34"/>
      <c r="W420" s="35" t="s">
        <v>68</v>
      </c>
      <c r="X420" s="377">
        <v>30</v>
      </c>
      <c r="Y420" s="378">
        <f t="shared" si="72"/>
        <v>33.6</v>
      </c>
      <c r="Z420" s="36">
        <f>IFERROR(IF(Y420=0,"",ROUNDUP(Y420/H420,0)*0.00753),"")</f>
        <v>6.0240000000000002E-2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31.642857142857135</v>
      </c>
      <c r="BN420" s="64">
        <f t="shared" si="74"/>
        <v>35.44</v>
      </c>
      <c r="BO420" s="64">
        <f t="shared" si="75"/>
        <v>4.5787545787545784E-2</v>
      </c>
      <c r="BP420" s="64">
        <f t="shared" si="76"/>
        <v>5.128205128205128E-2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97">
        <v>4607091389760</v>
      </c>
      <c r="E421" s="398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9"/>
      <c r="R421" s="389"/>
      <c r="S421" s="389"/>
      <c r="T421" s="390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97">
        <v>4607091389746</v>
      </c>
      <c r="E422" s="398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6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9"/>
      <c r="R422" s="389"/>
      <c r="S422" s="389"/>
      <c r="T422" s="390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97">
        <v>4607091389746</v>
      </c>
      <c r="E423" s="398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7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97">
        <v>4680115883147</v>
      </c>
      <c r="E424" s="398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9"/>
      <c r="R424" s="389"/>
      <c r="S424" s="389"/>
      <c r="T424" s="390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97">
        <v>4680115883147</v>
      </c>
      <c r="E425" s="398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7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9"/>
      <c r="R425" s="389"/>
      <c r="S425" s="389"/>
      <c r="T425" s="390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97">
        <v>4607091384338</v>
      </c>
      <c r="E426" s="398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6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9"/>
      <c r="R426" s="389"/>
      <c r="S426" s="389"/>
      <c r="T426" s="390"/>
      <c r="U426" s="34"/>
      <c r="V426" s="34"/>
      <c r="W426" s="35" t="s">
        <v>68</v>
      </c>
      <c r="X426" s="377">
        <v>70</v>
      </c>
      <c r="Y426" s="378">
        <f t="shared" si="72"/>
        <v>71.400000000000006</v>
      </c>
      <c r="Z426" s="36">
        <f t="shared" si="77"/>
        <v>0.17068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74.333333333333329</v>
      </c>
      <c r="BN426" s="64">
        <f t="shared" si="74"/>
        <v>75.820000000000007</v>
      </c>
      <c r="BO426" s="64">
        <f t="shared" si="75"/>
        <v>0.14245014245014245</v>
      </c>
      <c r="BP426" s="64">
        <f t="shared" si="76"/>
        <v>0.14529914529914531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97">
        <v>4607091384338</v>
      </c>
      <c r="E427" s="398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3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9"/>
      <c r="R427" s="389"/>
      <c r="S427" s="389"/>
      <c r="T427" s="390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97">
        <v>4680115883154</v>
      </c>
      <c r="E428" s="398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97">
        <v>4680115883154</v>
      </c>
      <c r="E429" s="398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9"/>
      <c r="R429" s="389"/>
      <c r="S429" s="389"/>
      <c r="T429" s="390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97">
        <v>4607091389524</v>
      </c>
      <c r="E430" s="398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4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7">
        <v>24.5</v>
      </c>
      <c r="Y430" s="378">
        <f t="shared" si="72"/>
        <v>25.200000000000003</v>
      </c>
      <c r="Z430" s="36">
        <f t="shared" si="77"/>
        <v>6.0240000000000002E-2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26.016666666666666</v>
      </c>
      <c r="BN430" s="64">
        <f t="shared" si="74"/>
        <v>26.76</v>
      </c>
      <c r="BO430" s="64">
        <f t="shared" si="75"/>
        <v>4.9857549857549859E-2</v>
      </c>
      <c r="BP430" s="64">
        <f t="shared" si="76"/>
        <v>5.1282051282051287E-2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97">
        <v>4607091389524</v>
      </c>
      <c r="E431" s="398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654" t="s">
        <v>551</v>
      </c>
      <c r="Q431" s="389"/>
      <c r="R431" s="389"/>
      <c r="S431" s="389"/>
      <c r="T431" s="390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97">
        <v>4680115883161</v>
      </c>
      <c r="E432" s="398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7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9"/>
      <c r="R432" s="389"/>
      <c r="S432" s="389"/>
      <c r="T432" s="390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97">
        <v>4680115883161</v>
      </c>
      <c r="E433" s="398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97">
        <v>4607091389531</v>
      </c>
      <c r="E434" s="398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9"/>
      <c r="R434" s="389"/>
      <c r="S434" s="389"/>
      <c r="T434" s="390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97">
        <v>4607091389531</v>
      </c>
      <c r="E435" s="398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7">
        <v>70</v>
      </c>
      <c r="Y435" s="378">
        <f t="shared" si="72"/>
        <v>71.400000000000006</v>
      </c>
      <c r="Z435" s="36">
        <f t="shared" si="77"/>
        <v>0.17068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74.333333333333329</v>
      </c>
      <c r="BN435" s="64">
        <f t="shared" si="74"/>
        <v>75.820000000000007</v>
      </c>
      <c r="BO435" s="64">
        <f t="shared" si="75"/>
        <v>0.14245014245014245</v>
      </c>
      <c r="BP435" s="64">
        <f t="shared" si="76"/>
        <v>0.14529914529914531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97">
        <v>4607091384345</v>
      </c>
      <c r="E436" s="398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97">
        <v>4680115883185</v>
      </c>
      <c r="E437" s="398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97">
        <v>4680115883185</v>
      </c>
      <c r="E438" s="398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97">
        <v>4680115882928</v>
      </c>
      <c r="E439" s="398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4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77">
        <v>112</v>
      </c>
      <c r="Y439" s="378">
        <f t="shared" si="72"/>
        <v>112.56</v>
      </c>
      <c r="Z439" s="36">
        <f>IFERROR(IF(Y439=0,"",ROUNDUP(Y439/H439,0)*0.00753),"")</f>
        <v>0.50451000000000001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173.33333333333334</v>
      </c>
      <c r="BN439" s="64">
        <f t="shared" si="74"/>
        <v>174.20000000000002</v>
      </c>
      <c r="BO439" s="64">
        <f t="shared" si="75"/>
        <v>0.42735042735042739</v>
      </c>
      <c r="BP439" s="64">
        <f t="shared" si="76"/>
        <v>0.42948717948717946</v>
      </c>
    </row>
    <row r="440" spans="1:68" x14ac:dyDescent="0.2">
      <c r="A440" s="395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387"/>
      <c r="O440" s="396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164.04761904761904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167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1.05671</v>
      </c>
      <c r="AA440" s="380"/>
      <c r="AB440" s="380"/>
      <c r="AC440" s="380"/>
    </row>
    <row r="441" spans="1:68" x14ac:dyDescent="0.2">
      <c r="A441" s="387"/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96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356.5</v>
      </c>
      <c r="Y441" s="379">
        <f>IFERROR(SUM(Y419:Y439),"0")</f>
        <v>364.56000000000006</v>
      </c>
      <c r="Z441" s="37"/>
      <c r="AA441" s="380"/>
      <c r="AB441" s="380"/>
      <c r="AC441" s="380"/>
    </row>
    <row r="442" spans="1:68" ht="14.25" hidden="1" customHeight="1" x14ac:dyDescent="0.25">
      <c r="A442" s="393" t="s">
        <v>71</v>
      </c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87"/>
      <c r="O442" s="387"/>
      <c r="P442" s="387"/>
      <c r="Q442" s="387"/>
      <c r="R442" s="387"/>
      <c r="S442" s="387"/>
      <c r="T442" s="387"/>
      <c r="U442" s="387"/>
      <c r="V442" s="387"/>
      <c r="W442" s="387"/>
      <c r="X442" s="387"/>
      <c r="Y442" s="387"/>
      <c r="Z442" s="387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97">
        <v>4607091384352</v>
      </c>
      <c r="E443" s="398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7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97">
        <v>4607091389654</v>
      </c>
      <c r="E444" s="398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4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395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96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96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93" t="s">
        <v>95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387"/>
      <c r="Z447" s="387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97">
        <v>4680115884342</v>
      </c>
      <c r="E448" s="398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5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395"/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96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96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391" t="s">
        <v>573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387"/>
      <c r="AA451" s="372"/>
      <c r="AB451" s="372"/>
      <c r="AC451" s="372"/>
    </row>
    <row r="452" spans="1:68" ht="14.25" hidden="1" customHeight="1" x14ac:dyDescent="0.25">
      <c r="A452" s="393" t="s">
        <v>149</v>
      </c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387"/>
      <c r="O452" s="387"/>
      <c r="P452" s="387"/>
      <c r="Q452" s="387"/>
      <c r="R452" s="387"/>
      <c r="S452" s="387"/>
      <c r="T452" s="387"/>
      <c r="U452" s="387"/>
      <c r="V452" s="387"/>
      <c r="W452" s="387"/>
      <c r="X452" s="387"/>
      <c r="Y452" s="387"/>
      <c r="Z452" s="387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97">
        <v>4607091389364</v>
      </c>
      <c r="E453" s="398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5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96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96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93" t="s">
        <v>63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87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97">
        <v>4607091389739</v>
      </c>
      <c r="E457" s="398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7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9"/>
      <c r="R457" s="389"/>
      <c r="S457" s="389"/>
      <c r="T457" s="390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97">
        <v>4607091389739</v>
      </c>
      <c r="E458" s="398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73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77">
        <v>60</v>
      </c>
      <c r="Y458" s="378">
        <f t="shared" si="78"/>
        <v>63</v>
      </c>
      <c r="Z458" s="36">
        <f>IFERROR(IF(Y458=0,"",ROUNDUP(Y458/H458,0)*0.00753),"")</f>
        <v>0.11295000000000001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63.28571428571427</v>
      </c>
      <c r="BN458" s="64">
        <f t="shared" si="80"/>
        <v>66.449999999999989</v>
      </c>
      <c r="BO458" s="64">
        <f t="shared" si="81"/>
        <v>9.1575091575091569E-2</v>
      </c>
      <c r="BP458" s="64">
        <f t="shared" si="82"/>
        <v>9.6153846153846145E-2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97">
        <v>4607091389425</v>
      </c>
      <c r="E459" s="398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5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97">
        <v>4680115880771</v>
      </c>
      <c r="E460" s="398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51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9"/>
      <c r="R460" s="389"/>
      <c r="S460" s="389"/>
      <c r="T460" s="390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97">
        <v>4607091389500</v>
      </c>
      <c r="E461" s="398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5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9"/>
      <c r="R461" s="389"/>
      <c r="S461" s="389"/>
      <c r="T461" s="390"/>
      <c r="U461" s="34"/>
      <c r="V461" s="34"/>
      <c r="W461" s="35" t="s">
        <v>68</v>
      </c>
      <c r="X461" s="377">
        <v>24.5</v>
      </c>
      <c r="Y461" s="378">
        <f t="shared" si="78"/>
        <v>25.200000000000003</v>
      </c>
      <c r="Z461" s="36">
        <f>IFERROR(IF(Y461=0,"",ROUNDUP(Y461/H461,0)*0.00502),"")</f>
        <v>6.0240000000000002E-2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26.016666666666666</v>
      </c>
      <c r="BN461" s="64">
        <f t="shared" si="80"/>
        <v>26.76</v>
      </c>
      <c r="BO461" s="64">
        <f t="shared" si="81"/>
        <v>4.9857549857549859E-2</v>
      </c>
      <c r="BP461" s="64">
        <f t="shared" si="82"/>
        <v>5.1282051282051287E-2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97">
        <v>4607091389500</v>
      </c>
      <c r="E462" s="398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5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395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96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25.952380952380949</v>
      </c>
      <c r="Y463" s="379">
        <f>IFERROR(Y457/H457,"0")+IFERROR(Y458/H458,"0")+IFERROR(Y459/H459,"0")+IFERROR(Y460/H460,"0")+IFERROR(Y461/H461,"0")+IFERROR(Y462/H462,"0")</f>
        <v>27</v>
      </c>
      <c r="Z463" s="379">
        <f>IFERROR(IF(Z457="",0,Z457),"0")+IFERROR(IF(Z458="",0,Z458),"0")+IFERROR(IF(Z459="",0,Z459),"0")+IFERROR(IF(Z460="",0,Z460),"0")+IFERROR(IF(Z461="",0,Z461),"0")+IFERROR(IF(Z462="",0,Z462),"0")</f>
        <v>0.17319000000000001</v>
      </c>
      <c r="AA463" s="380"/>
      <c r="AB463" s="380"/>
      <c r="AC463" s="380"/>
    </row>
    <row r="464" spans="1:68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387"/>
      <c r="O464" s="396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84.5</v>
      </c>
      <c r="Y464" s="379">
        <f>IFERROR(SUM(Y457:Y462),"0")</f>
        <v>88.2</v>
      </c>
      <c r="Z464" s="37"/>
      <c r="AA464" s="380"/>
      <c r="AB464" s="380"/>
      <c r="AC464" s="380"/>
    </row>
    <row r="465" spans="1:68" ht="14.25" hidden="1" customHeight="1" x14ac:dyDescent="0.25">
      <c r="A465" s="393" t="s">
        <v>104</v>
      </c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387"/>
      <c r="O465" s="387"/>
      <c r="P465" s="387"/>
      <c r="Q465" s="387"/>
      <c r="R465" s="387"/>
      <c r="S465" s="387"/>
      <c r="T465" s="387"/>
      <c r="U465" s="387"/>
      <c r="V465" s="387"/>
      <c r="W465" s="387"/>
      <c r="X465" s="387"/>
      <c r="Y465" s="387"/>
      <c r="Z465" s="387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97">
        <v>4680115884090</v>
      </c>
      <c r="E466" s="398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6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387"/>
      <c r="N467" s="387"/>
      <c r="O467" s="39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387"/>
      <c r="O468" s="39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391" t="s">
        <v>588</v>
      </c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387"/>
      <c r="O469" s="387"/>
      <c r="P469" s="387"/>
      <c r="Q469" s="387"/>
      <c r="R469" s="387"/>
      <c r="S469" s="387"/>
      <c r="T469" s="387"/>
      <c r="U469" s="387"/>
      <c r="V469" s="387"/>
      <c r="W469" s="387"/>
      <c r="X469" s="387"/>
      <c r="Y469" s="387"/>
      <c r="Z469" s="387"/>
      <c r="AA469" s="372"/>
      <c r="AB469" s="372"/>
      <c r="AC469" s="372"/>
    </row>
    <row r="470" spans="1:68" ht="14.25" hidden="1" customHeight="1" x14ac:dyDescent="0.25">
      <c r="A470" s="393" t="s">
        <v>63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387"/>
      <c r="Z470" s="387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97">
        <v>4680115885189</v>
      </c>
      <c r="E471" s="398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9"/>
      <c r="R471" s="389"/>
      <c r="S471" s="389"/>
      <c r="T471" s="390"/>
      <c r="U471" s="34"/>
      <c r="V471" s="34"/>
      <c r="W471" s="35" t="s">
        <v>68</v>
      </c>
      <c r="X471" s="377">
        <v>6</v>
      </c>
      <c r="Y471" s="378">
        <f>IFERROR(IF(X471="",0,CEILING((X471/$H471),1)*$H471),"")</f>
        <v>6</v>
      </c>
      <c r="Z471" s="36">
        <f>IFERROR(IF(Y471=0,"",ROUNDUP(Y471/H471,0)*0.00502),"")</f>
        <v>2.5100000000000001E-2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6.8600000000000012</v>
      </c>
      <c r="BN471" s="64">
        <f>IFERROR(Y471*I471/H471,"0")</f>
        <v>6.8600000000000012</v>
      </c>
      <c r="BO471" s="64">
        <f>IFERROR(1/J471*(X471/H471),"0")</f>
        <v>2.1367521367521368E-2</v>
      </c>
      <c r="BP471" s="64">
        <f>IFERROR(1/J471*(Y471/H471),"0")</f>
        <v>2.1367521367521368E-2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97">
        <v>4680115885172</v>
      </c>
      <c r="E472" s="398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5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9"/>
      <c r="R472" s="389"/>
      <c r="S472" s="389"/>
      <c r="T472" s="390"/>
      <c r="U472" s="34"/>
      <c r="V472" s="34"/>
      <c r="W472" s="35" t="s">
        <v>68</v>
      </c>
      <c r="X472" s="377">
        <v>4</v>
      </c>
      <c r="Y472" s="378">
        <f>IFERROR(IF(X472="",0,CEILING((X472/$H472),1)*$H472),"")</f>
        <v>4.8</v>
      </c>
      <c r="Z472" s="36">
        <f>IFERROR(IF(Y472=0,"",ROUNDUP(Y472/H472,0)*0.00502),"")</f>
        <v>2.0080000000000001E-2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4.3333333333333339</v>
      </c>
      <c r="BN472" s="64">
        <f>IFERROR(Y472*I472/H472,"0")</f>
        <v>5.2</v>
      </c>
      <c r="BO472" s="64">
        <f>IFERROR(1/J472*(X472/H472),"0")</f>
        <v>1.4245014245014247E-2</v>
      </c>
      <c r="BP472" s="64">
        <f>IFERROR(1/J472*(Y472/H472),"0")</f>
        <v>1.7094017094017096E-2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97">
        <v>4680115885110</v>
      </c>
      <c r="E473" s="398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9"/>
      <c r="R473" s="389"/>
      <c r="S473" s="389"/>
      <c r="T473" s="390"/>
      <c r="U473" s="34"/>
      <c r="V473" s="34"/>
      <c r="W473" s="35" t="s">
        <v>68</v>
      </c>
      <c r="X473" s="377">
        <v>14</v>
      </c>
      <c r="Y473" s="378">
        <f>IFERROR(IF(X473="",0,CEILING((X473/$H473),1)*$H473),"")</f>
        <v>14.399999999999999</v>
      </c>
      <c r="Z473" s="36">
        <f>IFERROR(IF(Y473=0,"",ROUNDUP(Y473/H473,0)*0.00502),"")</f>
        <v>6.0240000000000002E-2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23.56666666666667</v>
      </c>
      <c r="BN473" s="64">
        <f>IFERROR(Y473*I473/H473,"0")</f>
        <v>24.24</v>
      </c>
      <c r="BO473" s="64">
        <f>IFERROR(1/J473*(X473/H473),"0")</f>
        <v>4.9857549857549865E-2</v>
      </c>
      <c r="BP473" s="64">
        <f>IFERROR(1/J473*(Y473/H473),"0")</f>
        <v>5.1282051282051287E-2</v>
      </c>
    </row>
    <row r="474" spans="1:68" x14ac:dyDescent="0.2">
      <c r="A474" s="395"/>
      <c r="B474" s="387"/>
      <c r="C474" s="387"/>
      <c r="D474" s="387"/>
      <c r="E474" s="387"/>
      <c r="F474" s="387"/>
      <c r="G474" s="387"/>
      <c r="H474" s="387"/>
      <c r="I474" s="387"/>
      <c r="J474" s="387"/>
      <c r="K474" s="387"/>
      <c r="L474" s="387"/>
      <c r="M474" s="387"/>
      <c r="N474" s="387"/>
      <c r="O474" s="396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20</v>
      </c>
      <c r="Y474" s="379">
        <f>IFERROR(Y471/H471,"0")+IFERROR(Y472/H472,"0")+IFERROR(Y473/H473,"0")</f>
        <v>21</v>
      </c>
      <c r="Z474" s="379">
        <f>IFERROR(IF(Z471="",0,Z471),"0")+IFERROR(IF(Z472="",0,Z472),"0")+IFERROR(IF(Z473="",0,Z473),"0")</f>
        <v>0.10542</v>
      </c>
      <c r="AA474" s="380"/>
      <c r="AB474" s="380"/>
      <c r="AC474" s="380"/>
    </row>
    <row r="475" spans="1:68" x14ac:dyDescent="0.2">
      <c r="A475" s="387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87"/>
      <c r="O475" s="396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24</v>
      </c>
      <c r="Y475" s="379">
        <f>IFERROR(SUM(Y471:Y473),"0")</f>
        <v>25.2</v>
      </c>
      <c r="Z475" s="37"/>
      <c r="AA475" s="380"/>
      <c r="AB475" s="380"/>
      <c r="AC475" s="380"/>
    </row>
    <row r="476" spans="1:68" ht="16.5" hidden="1" customHeight="1" x14ac:dyDescent="0.25">
      <c r="A476" s="391" t="s">
        <v>595</v>
      </c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87"/>
      <c r="P476" s="387"/>
      <c r="Q476" s="387"/>
      <c r="R476" s="387"/>
      <c r="S476" s="387"/>
      <c r="T476" s="387"/>
      <c r="U476" s="387"/>
      <c r="V476" s="387"/>
      <c r="W476" s="387"/>
      <c r="X476" s="387"/>
      <c r="Y476" s="387"/>
      <c r="Z476" s="387"/>
      <c r="AA476" s="372"/>
      <c r="AB476" s="372"/>
      <c r="AC476" s="372"/>
    </row>
    <row r="477" spans="1:68" ht="14.25" hidden="1" customHeight="1" x14ac:dyDescent="0.25">
      <c r="A477" s="393" t="s">
        <v>63</v>
      </c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  <c r="U477" s="387"/>
      <c r="V477" s="387"/>
      <c r="W477" s="387"/>
      <c r="X477" s="387"/>
      <c r="Y477" s="387"/>
      <c r="Z477" s="387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97">
        <v>4680115885103</v>
      </c>
      <c r="E478" s="398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4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5"/>
      <c r="B479" s="387"/>
      <c r="C479" s="387"/>
      <c r="D479" s="387"/>
      <c r="E479" s="387"/>
      <c r="F479" s="387"/>
      <c r="G479" s="387"/>
      <c r="H479" s="387"/>
      <c r="I479" s="387"/>
      <c r="J479" s="387"/>
      <c r="K479" s="387"/>
      <c r="L479" s="387"/>
      <c r="M479" s="387"/>
      <c r="N479" s="387"/>
      <c r="O479" s="396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7"/>
      <c r="B480" s="387"/>
      <c r="C480" s="387"/>
      <c r="D480" s="387"/>
      <c r="E480" s="387"/>
      <c r="F480" s="387"/>
      <c r="G480" s="387"/>
      <c r="H480" s="387"/>
      <c r="I480" s="387"/>
      <c r="J480" s="387"/>
      <c r="K480" s="387"/>
      <c r="L480" s="387"/>
      <c r="M480" s="387"/>
      <c r="N480" s="387"/>
      <c r="O480" s="396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19" t="s">
        <v>598</v>
      </c>
      <c r="B481" s="420"/>
      <c r="C481" s="420"/>
      <c r="D481" s="420"/>
      <c r="E481" s="420"/>
      <c r="F481" s="420"/>
      <c r="G481" s="420"/>
      <c r="H481" s="420"/>
      <c r="I481" s="420"/>
      <c r="J481" s="420"/>
      <c r="K481" s="420"/>
      <c r="L481" s="420"/>
      <c r="M481" s="420"/>
      <c r="N481" s="420"/>
      <c r="O481" s="420"/>
      <c r="P481" s="420"/>
      <c r="Q481" s="420"/>
      <c r="R481" s="420"/>
      <c r="S481" s="420"/>
      <c r="T481" s="420"/>
      <c r="U481" s="420"/>
      <c r="V481" s="420"/>
      <c r="W481" s="420"/>
      <c r="X481" s="420"/>
      <c r="Y481" s="420"/>
      <c r="Z481" s="420"/>
      <c r="AA481" s="48"/>
      <c r="AB481" s="48"/>
      <c r="AC481" s="48"/>
    </row>
    <row r="482" spans="1:68" ht="16.5" hidden="1" customHeight="1" x14ac:dyDescent="0.25">
      <c r="A482" s="391" t="s">
        <v>598</v>
      </c>
      <c r="B482" s="387"/>
      <c r="C482" s="387"/>
      <c r="D482" s="387"/>
      <c r="E482" s="387"/>
      <c r="F482" s="387"/>
      <c r="G482" s="387"/>
      <c r="H482" s="387"/>
      <c r="I482" s="387"/>
      <c r="J482" s="387"/>
      <c r="K482" s="387"/>
      <c r="L482" s="387"/>
      <c r="M482" s="387"/>
      <c r="N482" s="387"/>
      <c r="O482" s="387"/>
      <c r="P482" s="387"/>
      <c r="Q482" s="387"/>
      <c r="R482" s="387"/>
      <c r="S482" s="387"/>
      <c r="T482" s="387"/>
      <c r="U482" s="387"/>
      <c r="V482" s="387"/>
      <c r="W482" s="387"/>
      <c r="X482" s="387"/>
      <c r="Y482" s="387"/>
      <c r="Z482" s="387"/>
      <c r="AA482" s="372"/>
      <c r="AB482" s="372"/>
      <c r="AC482" s="372"/>
    </row>
    <row r="483" spans="1:68" ht="14.25" hidden="1" customHeight="1" x14ac:dyDescent="0.25">
      <c r="A483" s="393" t="s">
        <v>109</v>
      </c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87"/>
      <c r="O483" s="387"/>
      <c r="P483" s="387"/>
      <c r="Q483" s="387"/>
      <c r="R483" s="387"/>
      <c r="S483" s="387"/>
      <c r="T483" s="387"/>
      <c r="U483" s="387"/>
      <c r="V483" s="387"/>
      <c r="W483" s="387"/>
      <c r="X483" s="387"/>
      <c r="Y483" s="387"/>
      <c r="Z483" s="387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97">
        <v>4607091389067</v>
      </c>
      <c r="E484" s="398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4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9"/>
      <c r="R484" s="389"/>
      <c r="S484" s="389"/>
      <c r="T484" s="390"/>
      <c r="U484" s="34"/>
      <c r="V484" s="34"/>
      <c r="W484" s="35" t="s">
        <v>68</v>
      </c>
      <c r="X484" s="377">
        <v>100</v>
      </c>
      <c r="Y484" s="378">
        <f t="shared" ref="Y484:Y491" si="83">IFERROR(IF(X484="",0,CEILING((X484/$H484),1)*$H484),"")</f>
        <v>100.32000000000001</v>
      </c>
      <c r="Z484" s="36">
        <f t="shared" ref="Z484:Z489" si="84">IFERROR(IF(Y484=0,"",ROUNDUP(Y484/H484,0)*0.01196),"")</f>
        <v>0.22724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106.81818181818181</v>
      </c>
      <c r="BN484" s="64">
        <f t="shared" ref="BN484:BN491" si="86">IFERROR(Y484*I484/H484,"0")</f>
        <v>107.16</v>
      </c>
      <c r="BO484" s="64">
        <f t="shared" ref="BO484:BO491" si="87">IFERROR(1/J484*(X484/H484),"0")</f>
        <v>0.18210955710955709</v>
      </c>
      <c r="BP484" s="64">
        <f t="shared" ref="BP484:BP491" si="88">IFERROR(1/J484*(Y484/H484),"0")</f>
        <v>0.18269230769230771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97">
        <v>4680115885271</v>
      </c>
      <c r="E485" s="398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5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97">
        <v>4680115884502</v>
      </c>
      <c r="E486" s="398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97">
        <v>4607091389104</v>
      </c>
      <c r="E487" s="398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5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77">
        <v>180</v>
      </c>
      <c r="Y487" s="378">
        <f t="shared" si="83"/>
        <v>184.8</v>
      </c>
      <c r="Z487" s="36">
        <f t="shared" si="84"/>
        <v>0.41860000000000003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192.27272727272725</v>
      </c>
      <c r="BN487" s="64">
        <f t="shared" si="86"/>
        <v>197.39999999999998</v>
      </c>
      <c r="BO487" s="64">
        <f t="shared" si="87"/>
        <v>0.32779720279720276</v>
      </c>
      <c r="BP487" s="64">
        <f t="shared" si="88"/>
        <v>0.33653846153846156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97">
        <v>4680115884519</v>
      </c>
      <c r="E488" s="398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97">
        <v>4680115885226</v>
      </c>
      <c r="E489" s="398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6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9"/>
      <c r="R489" s="389"/>
      <c r="S489" s="389"/>
      <c r="T489" s="390"/>
      <c r="U489" s="34"/>
      <c r="V489" s="34"/>
      <c r="W489" s="35" t="s">
        <v>68</v>
      </c>
      <c r="X489" s="377">
        <v>110</v>
      </c>
      <c r="Y489" s="378">
        <f t="shared" si="83"/>
        <v>110.88000000000001</v>
      </c>
      <c r="Z489" s="36">
        <f t="shared" si="84"/>
        <v>0.25115999999999999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117.49999999999999</v>
      </c>
      <c r="BN489" s="64">
        <f t="shared" si="86"/>
        <v>118.44</v>
      </c>
      <c r="BO489" s="64">
        <f t="shared" si="87"/>
        <v>0.20032051282051283</v>
      </c>
      <c r="BP489" s="64">
        <f t="shared" si="88"/>
        <v>0.20192307692307693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97">
        <v>4680115880603</v>
      </c>
      <c r="E490" s="398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5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9"/>
      <c r="R490" s="389"/>
      <c r="S490" s="389"/>
      <c r="T490" s="390"/>
      <c r="U490" s="34"/>
      <c r="V490" s="34"/>
      <c r="W490" s="35" t="s">
        <v>68</v>
      </c>
      <c r="X490" s="377">
        <v>102</v>
      </c>
      <c r="Y490" s="378">
        <f t="shared" si="83"/>
        <v>104.4</v>
      </c>
      <c r="Z490" s="36">
        <f>IFERROR(IF(Y490=0,"",ROUNDUP(Y490/H490,0)*0.00937),"")</f>
        <v>0.27172999999999997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108.8</v>
      </c>
      <c r="BN490" s="64">
        <f t="shared" si="86"/>
        <v>111.36</v>
      </c>
      <c r="BO490" s="64">
        <f t="shared" si="87"/>
        <v>0.2361111111111111</v>
      </c>
      <c r="BP490" s="64">
        <f t="shared" si="88"/>
        <v>0.24166666666666667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97">
        <v>4607091389982</v>
      </c>
      <c r="E491" s="398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9"/>
      <c r="R491" s="389"/>
      <c r="S491" s="389"/>
      <c r="T491" s="390"/>
      <c r="U491" s="34"/>
      <c r="V491" s="34"/>
      <c r="W491" s="35" t="s">
        <v>68</v>
      </c>
      <c r="X491" s="377">
        <v>138</v>
      </c>
      <c r="Y491" s="378">
        <f t="shared" si="83"/>
        <v>140.4</v>
      </c>
      <c r="Z491" s="36">
        <f>IFERROR(IF(Y491=0,"",ROUNDUP(Y491/H491,0)*0.00937),"")</f>
        <v>0.36542999999999998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147.19999999999999</v>
      </c>
      <c r="BN491" s="64">
        <f t="shared" si="86"/>
        <v>149.76</v>
      </c>
      <c r="BO491" s="64">
        <f t="shared" si="87"/>
        <v>0.31944444444444448</v>
      </c>
      <c r="BP491" s="64">
        <f t="shared" si="88"/>
        <v>0.32500000000000001</v>
      </c>
    </row>
    <row r="492" spans="1:68" x14ac:dyDescent="0.2">
      <c r="A492" s="395"/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387"/>
      <c r="O492" s="39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140.53030303030303</v>
      </c>
      <c r="Y492" s="379">
        <f>IFERROR(Y484/H484,"0")+IFERROR(Y485/H485,"0")+IFERROR(Y486/H486,"0")+IFERROR(Y487/H487,"0")+IFERROR(Y488/H488,"0")+IFERROR(Y489/H489,"0")+IFERROR(Y490/H490,"0")+IFERROR(Y491/H491,"0")</f>
        <v>143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1.53416</v>
      </c>
      <c r="AA492" s="380"/>
      <c r="AB492" s="380"/>
      <c r="AC492" s="380"/>
    </row>
    <row r="493" spans="1:68" x14ac:dyDescent="0.2">
      <c r="A493" s="387"/>
      <c r="B493" s="387"/>
      <c r="C493" s="387"/>
      <c r="D493" s="387"/>
      <c r="E493" s="387"/>
      <c r="F493" s="387"/>
      <c r="G493" s="387"/>
      <c r="H493" s="387"/>
      <c r="I493" s="387"/>
      <c r="J493" s="387"/>
      <c r="K493" s="387"/>
      <c r="L493" s="387"/>
      <c r="M493" s="387"/>
      <c r="N493" s="387"/>
      <c r="O493" s="39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630</v>
      </c>
      <c r="Y493" s="379">
        <f>IFERROR(SUM(Y484:Y491),"0")</f>
        <v>640.79999999999995</v>
      </c>
      <c r="Z493" s="37"/>
      <c r="AA493" s="380"/>
      <c r="AB493" s="380"/>
      <c r="AC493" s="380"/>
    </row>
    <row r="494" spans="1:68" ht="14.25" hidden="1" customHeight="1" x14ac:dyDescent="0.25">
      <c r="A494" s="393" t="s">
        <v>149</v>
      </c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87"/>
      <c r="O494" s="387"/>
      <c r="P494" s="387"/>
      <c r="Q494" s="387"/>
      <c r="R494" s="387"/>
      <c r="S494" s="387"/>
      <c r="T494" s="387"/>
      <c r="U494" s="387"/>
      <c r="V494" s="387"/>
      <c r="W494" s="387"/>
      <c r="X494" s="387"/>
      <c r="Y494" s="387"/>
      <c r="Z494" s="387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97">
        <v>4607091388930</v>
      </c>
      <c r="E495" s="398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9"/>
      <c r="R495" s="389"/>
      <c r="S495" s="389"/>
      <c r="T495" s="390"/>
      <c r="U495" s="34"/>
      <c r="V495" s="34"/>
      <c r="W495" s="35" t="s">
        <v>68</v>
      </c>
      <c r="X495" s="377">
        <v>140</v>
      </c>
      <c r="Y495" s="378">
        <f>IFERROR(IF(X495="",0,CEILING((X495/$H495),1)*$H495),"")</f>
        <v>142.56</v>
      </c>
      <c r="Z495" s="36">
        <f>IFERROR(IF(Y495=0,"",ROUNDUP(Y495/H495,0)*0.01196),"")</f>
        <v>0.32291999999999998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149.54545454545453</v>
      </c>
      <c r="BN495" s="64">
        <f>IFERROR(Y495*I495/H495,"0")</f>
        <v>152.27999999999997</v>
      </c>
      <c r="BO495" s="64">
        <f>IFERROR(1/J495*(X495/H495),"0")</f>
        <v>0.25495337995337997</v>
      </c>
      <c r="BP495" s="64">
        <f>IFERROR(1/J495*(Y495/H495),"0")</f>
        <v>0.25961538461538464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97">
        <v>4680115880054</v>
      </c>
      <c r="E496" s="398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6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5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96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26.515151515151516</v>
      </c>
      <c r="Y497" s="379">
        <f>IFERROR(Y495/H495,"0")+IFERROR(Y496/H496,"0")</f>
        <v>27</v>
      </c>
      <c r="Z497" s="379">
        <f>IFERROR(IF(Z495="",0,Z495),"0")+IFERROR(IF(Z496="",0,Z496),"0")</f>
        <v>0.32291999999999998</v>
      </c>
      <c r="AA497" s="380"/>
      <c r="AB497" s="380"/>
      <c r="AC497" s="380"/>
    </row>
    <row r="498" spans="1:68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96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140</v>
      </c>
      <c r="Y498" s="379">
        <f>IFERROR(SUM(Y495:Y496),"0")</f>
        <v>142.56</v>
      </c>
      <c r="Z498" s="37"/>
      <c r="AA498" s="380"/>
      <c r="AB498" s="380"/>
      <c r="AC498" s="380"/>
    </row>
    <row r="499" spans="1:68" ht="14.25" hidden="1" customHeight="1" x14ac:dyDescent="0.25">
      <c r="A499" s="393" t="s">
        <v>63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87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97">
        <v>4680115883116</v>
      </c>
      <c r="E500" s="398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9"/>
      <c r="R500" s="389"/>
      <c r="S500" s="389"/>
      <c r="T500" s="390"/>
      <c r="U500" s="34"/>
      <c r="V500" s="34"/>
      <c r="W500" s="35" t="s">
        <v>68</v>
      </c>
      <c r="X500" s="377">
        <v>80</v>
      </c>
      <c r="Y500" s="378">
        <f t="shared" ref="Y500:Y505" si="89">IFERROR(IF(X500="",0,CEILING((X500/$H500),1)*$H500),"")</f>
        <v>84.48</v>
      </c>
      <c r="Z500" s="36">
        <f>IFERROR(IF(Y500=0,"",ROUNDUP(Y500/H500,0)*0.01196),"")</f>
        <v>0.19136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85.454545454545453</v>
      </c>
      <c r="BN500" s="64">
        <f t="shared" ref="BN500:BN505" si="91">IFERROR(Y500*I500/H500,"0")</f>
        <v>90.24</v>
      </c>
      <c r="BO500" s="64">
        <f t="shared" ref="BO500:BO505" si="92">IFERROR(1/J500*(X500/H500),"0")</f>
        <v>0.14568764568764569</v>
      </c>
      <c r="BP500" s="64">
        <f t="shared" ref="BP500:BP505" si="93">IFERROR(1/J500*(Y500/H500),"0")</f>
        <v>0.15384615384615385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97">
        <v>4680115883093</v>
      </c>
      <c r="E501" s="398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6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7">
        <v>80</v>
      </c>
      <c r="Y501" s="378">
        <f t="shared" si="89"/>
        <v>84.48</v>
      </c>
      <c r="Z501" s="36">
        <f>IFERROR(IF(Y501=0,"",ROUNDUP(Y501/H501,0)*0.01196),"")</f>
        <v>0.19136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85.454545454545453</v>
      </c>
      <c r="BN501" s="64">
        <f t="shared" si="91"/>
        <v>90.24</v>
      </c>
      <c r="BO501" s="64">
        <f t="shared" si="92"/>
        <v>0.14568764568764569</v>
      </c>
      <c r="BP501" s="64">
        <f t="shared" si="93"/>
        <v>0.15384615384615385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97">
        <v>4680115883109</v>
      </c>
      <c r="E502" s="398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9"/>
      <c r="R502" s="389"/>
      <c r="S502" s="389"/>
      <c r="T502" s="390"/>
      <c r="U502" s="34"/>
      <c r="V502" s="34"/>
      <c r="W502" s="35" t="s">
        <v>68</v>
      </c>
      <c r="X502" s="377">
        <v>160</v>
      </c>
      <c r="Y502" s="378">
        <f t="shared" si="89"/>
        <v>163.68</v>
      </c>
      <c r="Z502" s="36">
        <f>IFERROR(IF(Y502=0,"",ROUNDUP(Y502/H502,0)*0.01196),"")</f>
        <v>0.37075999999999998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170.90909090909091</v>
      </c>
      <c r="BN502" s="64">
        <f t="shared" si="91"/>
        <v>174.84</v>
      </c>
      <c r="BO502" s="64">
        <f t="shared" si="92"/>
        <v>0.29137529137529139</v>
      </c>
      <c r="BP502" s="64">
        <f t="shared" si="93"/>
        <v>0.29807692307692307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97">
        <v>4680115882072</v>
      </c>
      <c r="E503" s="398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9"/>
      <c r="R503" s="389"/>
      <c r="S503" s="389"/>
      <c r="T503" s="390"/>
      <c r="U503" s="34"/>
      <c r="V503" s="34"/>
      <c r="W503" s="35" t="s">
        <v>68</v>
      </c>
      <c r="X503" s="377">
        <v>48</v>
      </c>
      <c r="Y503" s="378">
        <f t="shared" si="89"/>
        <v>50.4</v>
      </c>
      <c r="Z503" s="36">
        <f>IFERROR(IF(Y503=0,"",ROUNDUP(Y503/H503,0)*0.00937),"")</f>
        <v>0.13117999999999999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51.199999999999996</v>
      </c>
      <c r="BN503" s="64">
        <f t="shared" si="91"/>
        <v>53.76</v>
      </c>
      <c r="BO503" s="64">
        <f t="shared" si="92"/>
        <v>0.1111111111111111</v>
      </c>
      <c r="BP503" s="64">
        <f t="shared" si="93"/>
        <v>0.11666666666666667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97">
        <v>4680115882102</v>
      </c>
      <c r="E504" s="398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5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9"/>
      <c r="R504" s="389"/>
      <c r="S504" s="389"/>
      <c r="T504" s="390"/>
      <c r="U504" s="34"/>
      <c r="V504" s="34"/>
      <c r="W504" s="35" t="s">
        <v>68</v>
      </c>
      <c r="X504" s="377">
        <v>18</v>
      </c>
      <c r="Y504" s="378">
        <f t="shared" si="89"/>
        <v>18</v>
      </c>
      <c r="Z504" s="36">
        <f>IFERROR(IF(Y504=0,"",ROUNDUP(Y504/H504,0)*0.00937),"")</f>
        <v>4.6850000000000003E-2</v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19.05</v>
      </c>
      <c r="BN504" s="64">
        <f t="shared" si="91"/>
        <v>19.05</v>
      </c>
      <c r="BO504" s="64">
        <f t="shared" si="92"/>
        <v>4.1666666666666664E-2</v>
      </c>
      <c r="BP504" s="64">
        <f t="shared" si="93"/>
        <v>4.1666666666666664E-2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97">
        <v>4680115882096</v>
      </c>
      <c r="E505" s="398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9"/>
      <c r="R505" s="389"/>
      <c r="S505" s="389"/>
      <c r="T505" s="390"/>
      <c r="U505" s="34"/>
      <c r="V505" s="34"/>
      <c r="W505" s="35" t="s">
        <v>68</v>
      </c>
      <c r="X505" s="377">
        <v>72</v>
      </c>
      <c r="Y505" s="378">
        <f t="shared" si="89"/>
        <v>72</v>
      </c>
      <c r="Z505" s="36">
        <f>IFERROR(IF(Y505=0,"",ROUNDUP(Y505/H505,0)*0.00937),"")</f>
        <v>0.18740000000000001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76.2</v>
      </c>
      <c r="BN505" s="64">
        <f t="shared" si="91"/>
        <v>76.2</v>
      </c>
      <c r="BO505" s="64">
        <f t="shared" si="92"/>
        <v>0.16666666666666666</v>
      </c>
      <c r="BP505" s="64">
        <f t="shared" si="93"/>
        <v>0.16666666666666666</v>
      </c>
    </row>
    <row r="506" spans="1:68" x14ac:dyDescent="0.2">
      <c r="A506" s="395"/>
      <c r="B506" s="387"/>
      <c r="C506" s="387"/>
      <c r="D506" s="387"/>
      <c r="E506" s="387"/>
      <c r="F506" s="387"/>
      <c r="G506" s="387"/>
      <c r="H506" s="387"/>
      <c r="I506" s="387"/>
      <c r="J506" s="387"/>
      <c r="K506" s="387"/>
      <c r="L506" s="387"/>
      <c r="M506" s="387"/>
      <c r="N506" s="387"/>
      <c r="O506" s="396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98.939393939393938</v>
      </c>
      <c r="Y506" s="379">
        <f>IFERROR(Y500/H500,"0")+IFERROR(Y501/H501,"0")+IFERROR(Y502/H502,"0")+IFERROR(Y503/H503,"0")+IFERROR(Y504/H504,"0")+IFERROR(Y505/H505,"0")</f>
        <v>102</v>
      </c>
      <c r="Z506" s="379">
        <f>IFERROR(IF(Z500="",0,Z500),"0")+IFERROR(IF(Z501="",0,Z501),"0")+IFERROR(IF(Z502="",0,Z502),"0")+IFERROR(IF(Z503="",0,Z503),"0")+IFERROR(IF(Z504="",0,Z504),"0")+IFERROR(IF(Z505="",0,Z505),"0")</f>
        <v>1.1189099999999998</v>
      </c>
      <c r="AA506" s="380"/>
      <c r="AB506" s="380"/>
      <c r="AC506" s="380"/>
    </row>
    <row r="507" spans="1:68" x14ac:dyDescent="0.2">
      <c r="A507" s="387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87"/>
      <c r="O507" s="396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458</v>
      </c>
      <c r="Y507" s="379">
        <f>IFERROR(SUM(Y500:Y505),"0")</f>
        <v>473.03999999999996</v>
      </c>
      <c r="Z507" s="37"/>
      <c r="AA507" s="380"/>
      <c r="AB507" s="380"/>
      <c r="AC507" s="380"/>
    </row>
    <row r="508" spans="1:68" ht="14.25" hidden="1" customHeight="1" x14ac:dyDescent="0.25">
      <c r="A508" s="393" t="s">
        <v>71</v>
      </c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7"/>
      <c r="O508" s="387"/>
      <c r="P508" s="387"/>
      <c r="Q508" s="387"/>
      <c r="R508" s="387"/>
      <c r="S508" s="387"/>
      <c r="T508" s="387"/>
      <c r="U508" s="387"/>
      <c r="V508" s="387"/>
      <c r="W508" s="387"/>
      <c r="X508" s="387"/>
      <c r="Y508" s="387"/>
      <c r="Z508" s="387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97">
        <v>4607091383409</v>
      </c>
      <c r="E509" s="398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9"/>
      <c r="R509" s="389"/>
      <c r="S509" s="389"/>
      <c r="T509" s="390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97">
        <v>4607091383416</v>
      </c>
      <c r="E510" s="398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97">
        <v>4680115883536</v>
      </c>
      <c r="E511" s="398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7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395"/>
      <c r="B512" s="387"/>
      <c r="C512" s="387"/>
      <c r="D512" s="387"/>
      <c r="E512" s="387"/>
      <c r="F512" s="387"/>
      <c r="G512" s="387"/>
      <c r="H512" s="387"/>
      <c r="I512" s="387"/>
      <c r="J512" s="387"/>
      <c r="K512" s="387"/>
      <c r="L512" s="387"/>
      <c r="M512" s="387"/>
      <c r="N512" s="387"/>
      <c r="O512" s="396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7"/>
      <c r="B513" s="387"/>
      <c r="C513" s="387"/>
      <c r="D513" s="387"/>
      <c r="E513" s="387"/>
      <c r="F513" s="387"/>
      <c r="G513" s="387"/>
      <c r="H513" s="387"/>
      <c r="I513" s="387"/>
      <c r="J513" s="387"/>
      <c r="K513" s="387"/>
      <c r="L513" s="387"/>
      <c r="M513" s="387"/>
      <c r="N513" s="387"/>
      <c r="O513" s="396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93" t="s">
        <v>170</v>
      </c>
      <c r="B514" s="387"/>
      <c r="C514" s="387"/>
      <c r="D514" s="387"/>
      <c r="E514" s="387"/>
      <c r="F514" s="387"/>
      <c r="G514" s="387"/>
      <c r="H514" s="387"/>
      <c r="I514" s="387"/>
      <c r="J514" s="387"/>
      <c r="K514" s="387"/>
      <c r="L514" s="387"/>
      <c r="M514" s="387"/>
      <c r="N514" s="387"/>
      <c r="O514" s="387"/>
      <c r="P514" s="387"/>
      <c r="Q514" s="387"/>
      <c r="R514" s="387"/>
      <c r="S514" s="387"/>
      <c r="T514" s="387"/>
      <c r="U514" s="387"/>
      <c r="V514" s="387"/>
      <c r="W514" s="387"/>
      <c r="X514" s="387"/>
      <c r="Y514" s="387"/>
      <c r="Z514" s="387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97">
        <v>4680115885035</v>
      </c>
      <c r="E515" s="398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395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96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96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19" t="s">
        <v>639</v>
      </c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420"/>
      <c r="N518" s="420"/>
      <c r="O518" s="420"/>
      <c r="P518" s="420"/>
      <c r="Q518" s="420"/>
      <c r="R518" s="420"/>
      <c r="S518" s="420"/>
      <c r="T518" s="420"/>
      <c r="U518" s="420"/>
      <c r="V518" s="420"/>
      <c r="W518" s="420"/>
      <c r="X518" s="420"/>
      <c r="Y518" s="420"/>
      <c r="Z518" s="420"/>
      <c r="AA518" s="48"/>
      <c r="AB518" s="48"/>
      <c r="AC518" s="48"/>
    </row>
    <row r="519" spans="1:68" ht="16.5" hidden="1" customHeight="1" x14ac:dyDescent="0.25">
      <c r="A519" s="391" t="s">
        <v>639</v>
      </c>
      <c r="B519" s="387"/>
      <c r="C519" s="387"/>
      <c r="D519" s="387"/>
      <c r="E519" s="387"/>
      <c r="F519" s="387"/>
      <c r="G519" s="387"/>
      <c r="H519" s="387"/>
      <c r="I519" s="387"/>
      <c r="J519" s="387"/>
      <c r="K519" s="387"/>
      <c r="L519" s="387"/>
      <c r="M519" s="387"/>
      <c r="N519" s="387"/>
      <c r="O519" s="387"/>
      <c r="P519" s="387"/>
      <c r="Q519" s="387"/>
      <c r="R519" s="387"/>
      <c r="S519" s="387"/>
      <c r="T519" s="387"/>
      <c r="U519" s="387"/>
      <c r="V519" s="387"/>
      <c r="W519" s="387"/>
      <c r="X519" s="387"/>
      <c r="Y519" s="387"/>
      <c r="Z519" s="387"/>
      <c r="AA519" s="372"/>
      <c r="AB519" s="372"/>
      <c r="AC519" s="372"/>
    </row>
    <row r="520" spans="1:68" ht="14.25" hidden="1" customHeight="1" x14ac:dyDescent="0.25">
      <c r="A520" s="393" t="s">
        <v>109</v>
      </c>
      <c r="B520" s="387"/>
      <c r="C520" s="387"/>
      <c r="D520" s="387"/>
      <c r="E520" s="387"/>
      <c r="F520" s="387"/>
      <c r="G520" s="387"/>
      <c r="H520" s="387"/>
      <c r="I520" s="387"/>
      <c r="J520" s="387"/>
      <c r="K520" s="387"/>
      <c r="L520" s="387"/>
      <c r="M520" s="387"/>
      <c r="N520" s="387"/>
      <c r="O520" s="387"/>
      <c r="P520" s="387"/>
      <c r="Q520" s="387"/>
      <c r="R520" s="387"/>
      <c r="S520" s="387"/>
      <c r="T520" s="387"/>
      <c r="U520" s="387"/>
      <c r="V520" s="387"/>
      <c r="W520" s="387"/>
      <c r="X520" s="387"/>
      <c r="Y520" s="387"/>
      <c r="Z520" s="387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97">
        <v>4640242181011</v>
      </c>
      <c r="E521" s="398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726" t="s">
        <v>642</v>
      </c>
      <c r="Q521" s="389"/>
      <c r="R521" s="389"/>
      <c r="S521" s="389"/>
      <c r="T521" s="390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97">
        <v>4640242180441</v>
      </c>
      <c r="E522" s="398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714" t="s">
        <v>645</v>
      </c>
      <c r="Q522" s="389"/>
      <c r="R522" s="389"/>
      <c r="S522" s="389"/>
      <c r="T522" s="390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97">
        <v>4640242180564</v>
      </c>
      <c r="E523" s="398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671" t="s">
        <v>648</v>
      </c>
      <c r="Q523" s="389"/>
      <c r="R523" s="389"/>
      <c r="S523" s="389"/>
      <c r="T523" s="390"/>
      <c r="U523" s="34"/>
      <c r="V523" s="34"/>
      <c r="W523" s="35" t="s">
        <v>68</v>
      </c>
      <c r="X523" s="377">
        <v>40</v>
      </c>
      <c r="Y523" s="378">
        <f t="shared" si="94"/>
        <v>48</v>
      </c>
      <c r="Z523" s="36">
        <f>IFERROR(IF(Y523=0,"",ROUNDUP(Y523/H523,0)*0.02175),"")</f>
        <v>8.6999999999999994E-2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41.6</v>
      </c>
      <c r="BN523" s="64">
        <f t="shared" si="96"/>
        <v>49.919999999999995</v>
      </c>
      <c r="BO523" s="64">
        <f t="shared" si="97"/>
        <v>5.9523809523809521E-2</v>
      </c>
      <c r="BP523" s="64">
        <f t="shared" si="98"/>
        <v>7.1428571428571425E-2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97">
        <v>4640242180922</v>
      </c>
      <c r="E524" s="398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645" t="s">
        <v>651</v>
      </c>
      <c r="Q524" s="389"/>
      <c r="R524" s="389"/>
      <c r="S524" s="389"/>
      <c r="T524" s="390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97">
        <v>4640242181189</v>
      </c>
      <c r="E525" s="398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516" t="s">
        <v>654</v>
      </c>
      <c r="Q525" s="389"/>
      <c r="R525" s="389"/>
      <c r="S525" s="389"/>
      <c r="T525" s="390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97">
        <v>4640242180038</v>
      </c>
      <c r="E526" s="398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497" t="s">
        <v>657</v>
      </c>
      <c r="Q526" s="389"/>
      <c r="R526" s="389"/>
      <c r="S526" s="389"/>
      <c r="T526" s="390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97">
        <v>4640242181172</v>
      </c>
      <c r="E527" s="398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715" t="s">
        <v>660</v>
      </c>
      <c r="Q527" s="389"/>
      <c r="R527" s="389"/>
      <c r="S527" s="389"/>
      <c r="T527" s="390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395"/>
      <c r="B528" s="387"/>
      <c r="C528" s="387"/>
      <c r="D528" s="387"/>
      <c r="E528" s="387"/>
      <c r="F528" s="387"/>
      <c r="G528" s="387"/>
      <c r="H528" s="387"/>
      <c r="I528" s="387"/>
      <c r="J528" s="387"/>
      <c r="K528" s="387"/>
      <c r="L528" s="387"/>
      <c r="M528" s="387"/>
      <c r="N528" s="387"/>
      <c r="O528" s="396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3.3333333333333335</v>
      </c>
      <c r="Y528" s="379">
        <f>IFERROR(Y521/H521,"0")+IFERROR(Y522/H522,"0")+IFERROR(Y523/H523,"0")+IFERROR(Y524/H524,"0")+IFERROR(Y525/H525,"0")+IFERROR(Y526/H526,"0")+IFERROR(Y527/H527,"0")</f>
        <v>4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8.6999999999999994E-2</v>
      </c>
      <c r="AA528" s="380"/>
      <c r="AB528" s="380"/>
      <c r="AC528" s="380"/>
    </row>
    <row r="529" spans="1:68" x14ac:dyDescent="0.2">
      <c r="A529" s="387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387"/>
      <c r="O529" s="396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40</v>
      </c>
      <c r="Y529" s="379">
        <f>IFERROR(SUM(Y521:Y527),"0")</f>
        <v>48</v>
      </c>
      <c r="Z529" s="37"/>
      <c r="AA529" s="380"/>
      <c r="AB529" s="380"/>
      <c r="AC529" s="380"/>
    </row>
    <row r="530" spans="1:68" ht="14.25" hidden="1" customHeight="1" x14ac:dyDescent="0.25">
      <c r="A530" s="393" t="s">
        <v>149</v>
      </c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387"/>
      <c r="O530" s="387"/>
      <c r="P530" s="387"/>
      <c r="Q530" s="387"/>
      <c r="R530" s="387"/>
      <c r="S530" s="387"/>
      <c r="T530" s="387"/>
      <c r="U530" s="387"/>
      <c r="V530" s="387"/>
      <c r="W530" s="387"/>
      <c r="X530" s="387"/>
      <c r="Y530" s="387"/>
      <c r="Z530" s="387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97">
        <v>4640242180519</v>
      </c>
      <c r="E531" s="398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751" t="s">
        <v>663</v>
      </c>
      <c r="Q531" s="389"/>
      <c r="R531" s="389"/>
      <c r="S531" s="389"/>
      <c r="T531" s="390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97">
        <v>4640242180526</v>
      </c>
      <c r="E532" s="398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554" t="s">
        <v>666</v>
      </c>
      <c r="Q532" s="389"/>
      <c r="R532" s="389"/>
      <c r="S532" s="389"/>
      <c r="T532" s="390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97">
        <v>4640242180090</v>
      </c>
      <c r="E533" s="398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4" t="s">
        <v>669</v>
      </c>
      <c r="Q533" s="389"/>
      <c r="R533" s="389"/>
      <c r="S533" s="389"/>
      <c r="T533" s="390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97">
        <v>4640242181363</v>
      </c>
      <c r="E534" s="398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399" t="s">
        <v>672</v>
      </c>
      <c r="Q534" s="389"/>
      <c r="R534" s="389"/>
      <c r="S534" s="389"/>
      <c r="T534" s="390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395"/>
      <c r="B535" s="387"/>
      <c r="C535" s="387"/>
      <c r="D535" s="387"/>
      <c r="E535" s="387"/>
      <c r="F535" s="387"/>
      <c r="G535" s="387"/>
      <c r="H535" s="387"/>
      <c r="I535" s="387"/>
      <c r="J535" s="387"/>
      <c r="K535" s="387"/>
      <c r="L535" s="387"/>
      <c r="M535" s="387"/>
      <c r="N535" s="387"/>
      <c r="O535" s="396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7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387"/>
      <c r="O536" s="396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93" t="s">
        <v>63</v>
      </c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387"/>
      <c r="O537" s="387"/>
      <c r="P537" s="387"/>
      <c r="Q537" s="387"/>
      <c r="R537" s="387"/>
      <c r="S537" s="387"/>
      <c r="T537" s="387"/>
      <c r="U537" s="387"/>
      <c r="V537" s="387"/>
      <c r="W537" s="387"/>
      <c r="X537" s="387"/>
      <c r="Y537" s="387"/>
      <c r="Z537" s="387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97">
        <v>4640242180816</v>
      </c>
      <c r="E538" s="398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580" t="s">
        <v>675</v>
      </c>
      <c r="Q538" s="389"/>
      <c r="R538" s="389"/>
      <c r="S538" s="389"/>
      <c r="T538" s="390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97">
        <v>4640242180595</v>
      </c>
      <c r="E539" s="398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702" t="s">
        <v>678</v>
      </c>
      <c r="Q539" s="389"/>
      <c r="R539" s="389"/>
      <c r="S539" s="389"/>
      <c r="T539" s="390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97">
        <v>4640242181615</v>
      </c>
      <c r="E540" s="398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9" t="s">
        <v>681</v>
      </c>
      <c r="Q540" s="389"/>
      <c r="R540" s="389"/>
      <c r="S540" s="389"/>
      <c r="T540" s="390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97">
        <v>4640242181639</v>
      </c>
      <c r="E541" s="398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519" t="s">
        <v>684</v>
      </c>
      <c r="Q541" s="389"/>
      <c r="R541" s="389"/>
      <c r="S541" s="389"/>
      <c r="T541" s="390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97">
        <v>4640242181622</v>
      </c>
      <c r="E542" s="398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720" t="s">
        <v>687</v>
      </c>
      <c r="Q542" s="389"/>
      <c r="R542" s="389"/>
      <c r="S542" s="389"/>
      <c r="T542" s="390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97">
        <v>4640242180908</v>
      </c>
      <c r="E543" s="398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611" t="s">
        <v>690</v>
      </c>
      <c r="Q543" s="389"/>
      <c r="R543" s="389"/>
      <c r="S543" s="389"/>
      <c r="T543" s="390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97">
        <v>4640242180489</v>
      </c>
      <c r="E544" s="398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638" t="s">
        <v>693</v>
      </c>
      <c r="Q544" s="389"/>
      <c r="R544" s="389"/>
      <c r="S544" s="389"/>
      <c r="T544" s="390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hidden="1" x14ac:dyDescent="0.2">
      <c r="A545" s="395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387"/>
      <c r="O545" s="396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hidden="1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387"/>
      <c r="O546" s="396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hidden="1" customHeight="1" x14ac:dyDescent="0.25">
      <c r="A547" s="393" t="s">
        <v>71</v>
      </c>
      <c r="B547" s="387"/>
      <c r="C547" s="387"/>
      <c r="D547" s="387"/>
      <c r="E547" s="387"/>
      <c r="F547" s="387"/>
      <c r="G547" s="387"/>
      <c r="H547" s="387"/>
      <c r="I547" s="387"/>
      <c r="J547" s="387"/>
      <c r="K547" s="387"/>
      <c r="L547" s="387"/>
      <c r="M547" s="387"/>
      <c r="N547" s="387"/>
      <c r="O547" s="387"/>
      <c r="P547" s="387"/>
      <c r="Q547" s="387"/>
      <c r="R547" s="387"/>
      <c r="S547" s="387"/>
      <c r="T547" s="387"/>
      <c r="U547" s="387"/>
      <c r="V547" s="387"/>
      <c r="W547" s="387"/>
      <c r="X547" s="387"/>
      <c r="Y547" s="387"/>
      <c r="Z547" s="387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97">
        <v>4640242180533</v>
      </c>
      <c r="E548" s="398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670" t="s">
        <v>696</v>
      </c>
      <c r="Q548" s="389"/>
      <c r="R548" s="389"/>
      <c r="S548" s="389"/>
      <c r="T548" s="390"/>
      <c r="U548" s="34"/>
      <c r="V548" s="34"/>
      <c r="W548" s="35" t="s">
        <v>68</v>
      </c>
      <c r="X548" s="377">
        <v>700</v>
      </c>
      <c r="Y548" s="378">
        <f>IFERROR(IF(X548="",0,CEILING((X548/$H548),1)*$H548),"")</f>
        <v>702</v>
      </c>
      <c r="Z548" s="36">
        <f>IFERROR(IF(Y548=0,"",ROUNDUP(Y548/H548,0)*0.02175),"")</f>
        <v>1.9574999999999998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750.61538461538464</v>
      </c>
      <c r="BN548" s="64">
        <f>IFERROR(Y548*I548/H548,"0")</f>
        <v>752.7600000000001</v>
      </c>
      <c r="BO548" s="64">
        <f>IFERROR(1/J548*(X548/H548),"0")</f>
        <v>1.6025641025641026</v>
      </c>
      <c r="BP548" s="64">
        <f>IFERROR(1/J548*(Y548/H548),"0")</f>
        <v>1.607142857142857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97">
        <v>4640242180540</v>
      </c>
      <c r="E549" s="398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748" t="s">
        <v>699</v>
      </c>
      <c r="Q549" s="389"/>
      <c r="R549" s="389"/>
      <c r="S549" s="389"/>
      <c r="T549" s="390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97">
        <v>4640242181233</v>
      </c>
      <c r="E550" s="398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709" t="s">
        <v>702</v>
      </c>
      <c r="Q550" s="389"/>
      <c r="R550" s="389"/>
      <c r="S550" s="389"/>
      <c r="T550" s="390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97">
        <v>4640242181226</v>
      </c>
      <c r="E551" s="398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498" t="s">
        <v>706</v>
      </c>
      <c r="Q551" s="389"/>
      <c r="R551" s="389"/>
      <c r="S551" s="389"/>
      <c r="T551" s="390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395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387"/>
      <c r="O552" s="396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89.743589743589752</v>
      </c>
      <c r="Y552" s="379">
        <f>IFERROR(Y548/H548,"0")+IFERROR(Y549/H549,"0")+IFERROR(Y550/H550,"0")+IFERROR(Y551/H551,"0")</f>
        <v>90</v>
      </c>
      <c r="Z552" s="379">
        <f>IFERROR(IF(Z548="",0,Z548),"0")+IFERROR(IF(Z549="",0,Z549),"0")+IFERROR(IF(Z550="",0,Z550),"0")+IFERROR(IF(Z551="",0,Z551),"0")</f>
        <v>1.9574999999999998</v>
      </c>
      <c r="AA552" s="380"/>
      <c r="AB552" s="380"/>
      <c r="AC552" s="380"/>
    </row>
    <row r="553" spans="1:68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387"/>
      <c r="O553" s="396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700</v>
      </c>
      <c r="Y553" s="379">
        <f>IFERROR(SUM(Y548:Y551),"0")</f>
        <v>702</v>
      </c>
      <c r="Z553" s="37"/>
      <c r="AA553" s="380"/>
      <c r="AB553" s="380"/>
      <c r="AC553" s="380"/>
    </row>
    <row r="554" spans="1:68" ht="14.25" hidden="1" customHeight="1" x14ac:dyDescent="0.25">
      <c r="A554" s="393" t="s">
        <v>170</v>
      </c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Y554" s="387"/>
      <c r="Z554" s="387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97">
        <v>4640242180120</v>
      </c>
      <c r="E555" s="398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502" t="s">
        <v>709</v>
      </c>
      <c r="Q555" s="389"/>
      <c r="R555" s="389"/>
      <c r="S555" s="389"/>
      <c r="T555" s="390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97">
        <v>4640242180120</v>
      </c>
      <c r="E556" s="398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699" t="s">
        <v>711</v>
      </c>
      <c r="Q556" s="389"/>
      <c r="R556" s="389"/>
      <c r="S556" s="389"/>
      <c r="T556" s="390"/>
      <c r="U556" s="34"/>
      <c r="V556" s="34"/>
      <c r="W556" s="35" t="s">
        <v>68</v>
      </c>
      <c r="X556" s="377">
        <v>10</v>
      </c>
      <c r="Y556" s="378">
        <f>IFERROR(IF(X556="",0,CEILING((X556/$H556),1)*$H556),"")</f>
        <v>15.6</v>
      </c>
      <c r="Z556" s="36">
        <f>IFERROR(IF(Y556=0,"",ROUNDUP(Y556/H556,0)*0.02175),"")</f>
        <v>4.3499999999999997E-2</v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10.615384615384615</v>
      </c>
      <c r="BN556" s="64">
        <f>IFERROR(Y556*I556/H556,"0")</f>
        <v>16.559999999999999</v>
      </c>
      <c r="BO556" s="64">
        <f>IFERROR(1/J556*(X556/H556),"0")</f>
        <v>2.2893772893772896E-2</v>
      </c>
      <c r="BP556" s="64">
        <f>IFERROR(1/J556*(Y556/H556),"0")</f>
        <v>3.5714285714285712E-2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97">
        <v>4640242180137</v>
      </c>
      <c r="E557" s="398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488" t="s">
        <v>714</v>
      </c>
      <c r="Q557" s="389"/>
      <c r="R557" s="389"/>
      <c r="S557" s="389"/>
      <c r="T557" s="390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97">
        <v>4640242180137</v>
      </c>
      <c r="E558" s="398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70" t="s">
        <v>716</v>
      </c>
      <c r="Q558" s="389"/>
      <c r="R558" s="389"/>
      <c r="S558" s="389"/>
      <c r="T558" s="390"/>
      <c r="U558" s="34"/>
      <c r="V558" s="34"/>
      <c r="W558" s="35" t="s">
        <v>68</v>
      </c>
      <c r="X558" s="377">
        <v>10</v>
      </c>
      <c r="Y558" s="378">
        <f>IFERROR(IF(X558="",0,CEILING((X558/$H558),1)*$H558),"")</f>
        <v>15.6</v>
      </c>
      <c r="Z558" s="36">
        <f>IFERROR(IF(Y558=0,"",ROUNDUP(Y558/H558,0)*0.02175),"")</f>
        <v>4.3499999999999997E-2</v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10.615384615384615</v>
      </c>
      <c r="BN558" s="64">
        <f>IFERROR(Y558*I558/H558,"0")</f>
        <v>16.559999999999999</v>
      </c>
      <c r="BO558" s="64">
        <f>IFERROR(1/J558*(X558/H558),"0")</f>
        <v>2.2893772893772896E-2</v>
      </c>
      <c r="BP558" s="64">
        <f>IFERROR(1/J558*(Y558/H558),"0")</f>
        <v>3.5714285714285712E-2</v>
      </c>
    </row>
    <row r="559" spans="1:68" x14ac:dyDescent="0.2">
      <c r="A559" s="395"/>
      <c r="B559" s="387"/>
      <c r="C559" s="387"/>
      <c r="D559" s="387"/>
      <c r="E559" s="387"/>
      <c r="F559" s="387"/>
      <c r="G559" s="387"/>
      <c r="H559" s="387"/>
      <c r="I559" s="387"/>
      <c r="J559" s="387"/>
      <c r="K559" s="387"/>
      <c r="L559" s="387"/>
      <c r="M559" s="387"/>
      <c r="N559" s="387"/>
      <c r="O559" s="396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2.5641025641025643</v>
      </c>
      <c r="Y559" s="379">
        <f>IFERROR(Y555/H555,"0")+IFERROR(Y556/H556,"0")+IFERROR(Y557/H557,"0")+IFERROR(Y558/H558,"0")</f>
        <v>4</v>
      </c>
      <c r="Z559" s="379">
        <f>IFERROR(IF(Z555="",0,Z555),"0")+IFERROR(IF(Z556="",0,Z556),"0")+IFERROR(IF(Z557="",0,Z557),"0")+IFERROR(IF(Z558="",0,Z558),"0")</f>
        <v>8.6999999999999994E-2</v>
      </c>
      <c r="AA559" s="380"/>
      <c r="AB559" s="380"/>
      <c r="AC559" s="380"/>
    </row>
    <row r="560" spans="1:68" x14ac:dyDescent="0.2">
      <c r="A560" s="387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7"/>
      <c r="N560" s="387"/>
      <c r="O560" s="396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20</v>
      </c>
      <c r="Y560" s="379">
        <f>IFERROR(SUM(Y555:Y558),"0")</f>
        <v>31.2</v>
      </c>
      <c r="Z560" s="37"/>
      <c r="AA560" s="380"/>
      <c r="AB560" s="380"/>
      <c r="AC560" s="380"/>
    </row>
    <row r="561" spans="1:68" ht="16.5" hidden="1" customHeight="1" x14ac:dyDescent="0.25">
      <c r="A561" s="391" t="s">
        <v>717</v>
      </c>
      <c r="B561" s="387"/>
      <c r="C561" s="387"/>
      <c r="D561" s="387"/>
      <c r="E561" s="387"/>
      <c r="F561" s="387"/>
      <c r="G561" s="387"/>
      <c r="H561" s="387"/>
      <c r="I561" s="387"/>
      <c r="J561" s="387"/>
      <c r="K561" s="387"/>
      <c r="L561" s="387"/>
      <c r="M561" s="387"/>
      <c r="N561" s="387"/>
      <c r="O561" s="387"/>
      <c r="P561" s="387"/>
      <c r="Q561" s="387"/>
      <c r="R561" s="387"/>
      <c r="S561" s="387"/>
      <c r="T561" s="387"/>
      <c r="U561" s="387"/>
      <c r="V561" s="387"/>
      <c r="W561" s="387"/>
      <c r="X561" s="387"/>
      <c r="Y561" s="387"/>
      <c r="Z561" s="387"/>
      <c r="AA561" s="372"/>
      <c r="AB561" s="372"/>
      <c r="AC561" s="372"/>
    </row>
    <row r="562" spans="1:68" ht="14.25" hidden="1" customHeight="1" x14ac:dyDescent="0.25">
      <c r="A562" s="393" t="s">
        <v>109</v>
      </c>
      <c r="B562" s="387"/>
      <c r="C562" s="387"/>
      <c r="D562" s="387"/>
      <c r="E562" s="387"/>
      <c r="F562" s="387"/>
      <c r="G562" s="387"/>
      <c r="H562" s="387"/>
      <c r="I562" s="387"/>
      <c r="J562" s="387"/>
      <c r="K562" s="387"/>
      <c r="L562" s="387"/>
      <c r="M562" s="387"/>
      <c r="N562" s="387"/>
      <c r="O562" s="387"/>
      <c r="P562" s="387"/>
      <c r="Q562" s="387"/>
      <c r="R562" s="387"/>
      <c r="S562" s="387"/>
      <c r="T562" s="387"/>
      <c r="U562" s="387"/>
      <c r="V562" s="387"/>
      <c r="W562" s="387"/>
      <c r="X562" s="387"/>
      <c r="Y562" s="387"/>
      <c r="Z562" s="387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97">
        <v>4640242180045</v>
      </c>
      <c r="E563" s="398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733" t="s">
        <v>720</v>
      </c>
      <c r="Q563" s="389"/>
      <c r="R563" s="389"/>
      <c r="S563" s="389"/>
      <c r="T563" s="390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97">
        <v>4640242180601</v>
      </c>
      <c r="E564" s="398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563" t="s">
        <v>723</v>
      </c>
      <c r="Q564" s="389"/>
      <c r="R564" s="389"/>
      <c r="S564" s="389"/>
      <c r="T564" s="390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395"/>
      <c r="B565" s="387"/>
      <c r="C565" s="387"/>
      <c r="D565" s="387"/>
      <c r="E565" s="387"/>
      <c r="F565" s="387"/>
      <c r="G565" s="387"/>
      <c r="H565" s="387"/>
      <c r="I565" s="387"/>
      <c r="J565" s="387"/>
      <c r="K565" s="387"/>
      <c r="L565" s="387"/>
      <c r="M565" s="387"/>
      <c r="N565" s="387"/>
      <c r="O565" s="396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7"/>
      <c r="B566" s="387"/>
      <c r="C566" s="387"/>
      <c r="D566" s="387"/>
      <c r="E566" s="387"/>
      <c r="F566" s="387"/>
      <c r="G566" s="387"/>
      <c r="H566" s="387"/>
      <c r="I566" s="387"/>
      <c r="J566" s="387"/>
      <c r="K566" s="387"/>
      <c r="L566" s="387"/>
      <c r="M566" s="387"/>
      <c r="N566" s="387"/>
      <c r="O566" s="396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93" t="s">
        <v>149</v>
      </c>
      <c r="B567" s="387"/>
      <c r="C567" s="387"/>
      <c r="D567" s="387"/>
      <c r="E567" s="387"/>
      <c r="F567" s="387"/>
      <c r="G567" s="387"/>
      <c r="H567" s="387"/>
      <c r="I567" s="387"/>
      <c r="J567" s="387"/>
      <c r="K567" s="387"/>
      <c r="L567" s="387"/>
      <c r="M567" s="387"/>
      <c r="N567" s="387"/>
      <c r="O567" s="387"/>
      <c r="P567" s="387"/>
      <c r="Q567" s="387"/>
      <c r="R567" s="387"/>
      <c r="S567" s="387"/>
      <c r="T567" s="387"/>
      <c r="U567" s="387"/>
      <c r="V567" s="387"/>
      <c r="W567" s="387"/>
      <c r="X567" s="387"/>
      <c r="Y567" s="387"/>
      <c r="Z567" s="387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97">
        <v>4640242180090</v>
      </c>
      <c r="E568" s="398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437" t="s">
        <v>726</v>
      </c>
      <c r="Q568" s="389"/>
      <c r="R568" s="389"/>
      <c r="S568" s="389"/>
      <c r="T568" s="390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395"/>
      <c r="B569" s="387"/>
      <c r="C569" s="387"/>
      <c r="D569" s="387"/>
      <c r="E569" s="387"/>
      <c r="F569" s="387"/>
      <c r="G569" s="387"/>
      <c r="H569" s="387"/>
      <c r="I569" s="387"/>
      <c r="J569" s="387"/>
      <c r="K569" s="387"/>
      <c r="L569" s="387"/>
      <c r="M569" s="387"/>
      <c r="N569" s="387"/>
      <c r="O569" s="39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7"/>
      <c r="B570" s="387"/>
      <c r="C570" s="387"/>
      <c r="D570" s="387"/>
      <c r="E570" s="387"/>
      <c r="F570" s="387"/>
      <c r="G570" s="387"/>
      <c r="H570" s="387"/>
      <c r="I570" s="387"/>
      <c r="J570" s="387"/>
      <c r="K570" s="387"/>
      <c r="L570" s="387"/>
      <c r="M570" s="387"/>
      <c r="N570" s="387"/>
      <c r="O570" s="39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93" t="s">
        <v>63</v>
      </c>
      <c r="B571" s="387"/>
      <c r="C571" s="387"/>
      <c r="D571" s="387"/>
      <c r="E571" s="387"/>
      <c r="F571" s="387"/>
      <c r="G571" s="387"/>
      <c r="H571" s="387"/>
      <c r="I571" s="387"/>
      <c r="J571" s="387"/>
      <c r="K571" s="387"/>
      <c r="L571" s="387"/>
      <c r="M571" s="387"/>
      <c r="N571" s="387"/>
      <c r="O571" s="387"/>
      <c r="P571" s="387"/>
      <c r="Q571" s="387"/>
      <c r="R571" s="387"/>
      <c r="S571" s="387"/>
      <c r="T571" s="387"/>
      <c r="U571" s="387"/>
      <c r="V571" s="387"/>
      <c r="W571" s="387"/>
      <c r="X571" s="387"/>
      <c r="Y571" s="387"/>
      <c r="Z571" s="387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97">
        <v>4640242180076</v>
      </c>
      <c r="E572" s="398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690" t="s">
        <v>729</v>
      </c>
      <c r="Q572" s="389"/>
      <c r="R572" s="389"/>
      <c r="S572" s="389"/>
      <c r="T572" s="390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395"/>
      <c r="B573" s="387"/>
      <c r="C573" s="387"/>
      <c r="D573" s="387"/>
      <c r="E573" s="387"/>
      <c r="F573" s="387"/>
      <c r="G573" s="387"/>
      <c r="H573" s="387"/>
      <c r="I573" s="387"/>
      <c r="J573" s="387"/>
      <c r="K573" s="387"/>
      <c r="L573" s="387"/>
      <c r="M573" s="387"/>
      <c r="N573" s="387"/>
      <c r="O573" s="396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7"/>
      <c r="B574" s="387"/>
      <c r="C574" s="387"/>
      <c r="D574" s="387"/>
      <c r="E574" s="387"/>
      <c r="F574" s="387"/>
      <c r="G574" s="387"/>
      <c r="H574" s="387"/>
      <c r="I574" s="387"/>
      <c r="J574" s="387"/>
      <c r="K574" s="387"/>
      <c r="L574" s="387"/>
      <c r="M574" s="387"/>
      <c r="N574" s="387"/>
      <c r="O574" s="396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93" t="s">
        <v>71</v>
      </c>
      <c r="B575" s="387"/>
      <c r="C575" s="387"/>
      <c r="D575" s="387"/>
      <c r="E575" s="387"/>
      <c r="F575" s="387"/>
      <c r="G575" s="387"/>
      <c r="H575" s="387"/>
      <c r="I575" s="387"/>
      <c r="J575" s="387"/>
      <c r="K575" s="387"/>
      <c r="L575" s="387"/>
      <c r="M575" s="387"/>
      <c r="N575" s="387"/>
      <c r="O575" s="387"/>
      <c r="P575" s="387"/>
      <c r="Q575" s="387"/>
      <c r="R575" s="387"/>
      <c r="S575" s="387"/>
      <c r="T575" s="387"/>
      <c r="U575" s="387"/>
      <c r="V575" s="387"/>
      <c r="W575" s="387"/>
      <c r="X575" s="387"/>
      <c r="Y575" s="387"/>
      <c r="Z575" s="387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97">
        <v>4640242180106</v>
      </c>
      <c r="E576" s="398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486" t="s">
        <v>732</v>
      </c>
      <c r="Q576" s="389"/>
      <c r="R576" s="389"/>
      <c r="S576" s="389"/>
      <c r="T576" s="390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395"/>
      <c r="B577" s="387"/>
      <c r="C577" s="387"/>
      <c r="D577" s="387"/>
      <c r="E577" s="387"/>
      <c r="F577" s="387"/>
      <c r="G577" s="387"/>
      <c r="H577" s="387"/>
      <c r="I577" s="387"/>
      <c r="J577" s="387"/>
      <c r="K577" s="387"/>
      <c r="L577" s="387"/>
      <c r="M577" s="387"/>
      <c r="N577" s="387"/>
      <c r="O577" s="396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7"/>
      <c r="B578" s="387"/>
      <c r="C578" s="387"/>
      <c r="D578" s="387"/>
      <c r="E578" s="387"/>
      <c r="F578" s="387"/>
      <c r="G578" s="387"/>
      <c r="H578" s="387"/>
      <c r="I578" s="387"/>
      <c r="J578" s="387"/>
      <c r="K578" s="387"/>
      <c r="L578" s="387"/>
      <c r="M578" s="387"/>
      <c r="N578" s="387"/>
      <c r="O578" s="396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708"/>
      <c r="B579" s="387"/>
      <c r="C579" s="387"/>
      <c r="D579" s="387"/>
      <c r="E579" s="387"/>
      <c r="F579" s="387"/>
      <c r="G579" s="387"/>
      <c r="H579" s="387"/>
      <c r="I579" s="387"/>
      <c r="J579" s="387"/>
      <c r="K579" s="387"/>
      <c r="L579" s="387"/>
      <c r="M579" s="387"/>
      <c r="N579" s="387"/>
      <c r="O579" s="621"/>
      <c r="P579" s="431" t="s">
        <v>733</v>
      </c>
      <c r="Q579" s="432"/>
      <c r="R579" s="432"/>
      <c r="S579" s="432"/>
      <c r="T579" s="432"/>
      <c r="U579" s="432"/>
      <c r="V579" s="41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17054.7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17283.009999999998</v>
      </c>
      <c r="Z579" s="37"/>
      <c r="AA579" s="380"/>
      <c r="AB579" s="380"/>
      <c r="AC579" s="380"/>
    </row>
    <row r="580" spans="1:32" x14ac:dyDescent="0.2">
      <c r="A580" s="387"/>
      <c r="B580" s="387"/>
      <c r="C580" s="387"/>
      <c r="D580" s="387"/>
      <c r="E580" s="387"/>
      <c r="F580" s="387"/>
      <c r="G580" s="387"/>
      <c r="H580" s="387"/>
      <c r="I580" s="387"/>
      <c r="J580" s="387"/>
      <c r="K580" s="387"/>
      <c r="L580" s="387"/>
      <c r="M580" s="387"/>
      <c r="N580" s="387"/>
      <c r="O580" s="621"/>
      <c r="P580" s="431" t="s">
        <v>734</v>
      </c>
      <c r="Q580" s="432"/>
      <c r="R580" s="432"/>
      <c r="S580" s="432"/>
      <c r="T580" s="432"/>
      <c r="U580" s="432"/>
      <c r="V580" s="414"/>
      <c r="W580" s="37" t="s">
        <v>68</v>
      </c>
      <c r="X580" s="379">
        <f>IFERROR(SUM(BM22:BM576),"0")</f>
        <v>18205.011729994138</v>
      </c>
      <c r="Y580" s="379">
        <f>IFERROR(SUM(BN22:BN576),"0")</f>
        <v>18446.449999999997</v>
      </c>
      <c r="Z580" s="37"/>
      <c r="AA580" s="380"/>
      <c r="AB580" s="380"/>
      <c r="AC580" s="380"/>
    </row>
    <row r="581" spans="1:32" x14ac:dyDescent="0.2">
      <c r="A581" s="387"/>
      <c r="B581" s="387"/>
      <c r="C581" s="387"/>
      <c r="D581" s="387"/>
      <c r="E581" s="387"/>
      <c r="F581" s="387"/>
      <c r="G581" s="387"/>
      <c r="H581" s="387"/>
      <c r="I581" s="387"/>
      <c r="J581" s="387"/>
      <c r="K581" s="387"/>
      <c r="L581" s="387"/>
      <c r="M581" s="387"/>
      <c r="N581" s="387"/>
      <c r="O581" s="621"/>
      <c r="P581" s="431" t="s">
        <v>735</v>
      </c>
      <c r="Q581" s="432"/>
      <c r="R581" s="432"/>
      <c r="S581" s="432"/>
      <c r="T581" s="432"/>
      <c r="U581" s="432"/>
      <c r="V581" s="414"/>
      <c r="W581" s="37" t="s">
        <v>736</v>
      </c>
      <c r="X581" s="38">
        <f>ROUNDUP(SUM(BO22:BO576),0)</f>
        <v>34</v>
      </c>
      <c r="Y581" s="38">
        <f>ROUNDUP(SUM(BP22:BP576),0)</f>
        <v>34</v>
      </c>
      <c r="Z581" s="37"/>
      <c r="AA581" s="380"/>
      <c r="AB581" s="380"/>
      <c r="AC581" s="380"/>
    </row>
    <row r="582" spans="1:32" x14ac:dyDescent="0.2">
      <c r="A582" s="387"/>
      <c r="B582" s="387"/>
      <c r="C582" s="387"/>
      <c r="D582" s="387"/>
      <c r="E582" s="387"/>
      <c r="F582" s="387"/>
      <c r="G582" s="387"/>
      <c r="H582" s="387"/>
      <c r="I582" s="387"/>
      <c r="J582" s="387"/>
      <c r="K582" s="387"/>
      <c r="L582" s="387"/>
      <c r="M582" s="387"/>
      <c r="N582" s="387"/>
      <c r="O582" s="621"/>
      <c r="P582" s="431" t="s">
        <v>737</v>
      </c>
      <c r="Q582" s="432"/>
      <c r="R582" s="432"/>
      <c r="S582" s="432"/>
      <c r="T582" s="432"/>
      <c r="U582" s="432"/>
      <c r="V582" s="414"/>
      <c r="W582" s="37" t="s">
        <v>68</v>
      </c>
      <c r="X582" s="379">
        <f>GrossWeightTotal+PalletQtyTotal*25</f>
        <v>19055.011729994138</v>
      </c>
      <c r="Y582" s="379">
        <f>GrossWeightTotalR+PalletQtyTotalR*25</f>
        <v>19296.449999999997</v>
      </c>
      <c r="Z582" s="37"/>
      <c r="AA582" s="380"/>
      <c r="AB582" s="380"/>
      <c r="AC582" s="380"/>
    </row>
    <row r="583" spans="1:32" x14ac:dyDescent="0.2">
      <c r="A583" s="387"/>
      <c r="B583" s="387"/>
      <c r="C583" s="387"/>
      <c r="D583" s="387"/>
      <c r="E583" s="387"/>
      <c r="F583" s="387"/>
      <c r="G583" s="387"/>
      <c r="H583" s="387"/>
      <c r="I583" s="387"/>
      <c r="J583" s="387"/>
      <c r="K583" s="387"/>
      <c r="L583" s="387"/>
      <c r="M583" s="387"/>
      <c r="N583" s="387"/>
      <c r="O583" s="621"/>
      <c r="P583" s="431" t="s">
        <v>738</v>
      </c>
      <c r="Q583" s="432"/>
      <c r="R583" s="432"/>
      <c r="S583" s="432"/>
      <c r="T583" s="432"/>
      <c r="U583" s="432"/>
      <c r="V583" s="41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3754.4477763615696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3791</v>
      </c>
      <c r="Z583" s="37"/>
      <c r="AA583" s="380"/>
      <c r="AB583" s="380"/>
      <c r="AC583" s="380"/>
    </row>
    <row r="584" spans="1:32" ht="14.25" hidden="1" customHeight="1" x14ac:dyDescent="0.2">
      <c r="A584" s="387"/>
      <c r="B584" s="387"/>
      <c r="C584" s="387"/>
      <c r="D584" s="387"/>
      <c r="E584" s="387"/>
      <c r="F584" s="387"/>
      <c r="G584" s="387"/>
      <c r="H584" s="387"/>
      <c r="I584" s="387"/>
      <c r="J584" s="387"/>
      <c r="K584" s="387"/>
      <c r="L584" s="387"/>
      <c r="M584" s="387"/>
      <c r="N584" s="387"/>
      <c r="O584" s="621"/>
      <c r="P584" s="431" t="s">
        <v>739</v>
      </c>
      <c r="Q584" s="432"/>
      <c r="R584" s="432"/>
      <c r="S584" s="432"/>
      <c r="T584" s="432"/>
      <c r="U584" s="432"/>
      <c r="V584" s="41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39.130120000000005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381" t="s">
        <v>107</v>
      </c>
      <c r="D586" s="575"/>
      <c r="E586" s="575"/>
      <c r="F586" s="575"/>
      <c r="G586" s="423"/>
      <c r="H586" s="381" t="s">
        <v>253</v>
      </c>
      <c r="I586" s="575"/>
      <c r="J586" s="575"/>
      <c r="K586" s="575"/>
      <c r="L586" s="575"/>
      <c r="M586" s="575"/>
      <c r="N586" s="575"/>
      <c r="O586" s="575"/>
      <c r="P586" s="575"/>
      <c r="Q586" s="575"/>
      <c r="R586" s="575"/>
      <c r="S586" s="575"/>
      <c r="T586" s="575"/>
      <c r="U586" s="423"/>
      <c r="V586" s="381" t="s">
        <v>473</v>
      </c>
      <c r="W586" s="423"/>
      <c r="X586" s="381" t="s">
        <v>527</v>
      </c>
      <c r="Y586" s="575"/>
      <c r="Z586" s="575"/>
      <c r="AA586" s="423"/>
      <c r="AB586" s="374" t="s">
        <v>598</v>
      </c>
      <c r="AC586" s="381" t="s">
        <v>639</v>
      </c>
      <c r="AD586" s="423"/>
      <c r="AF586" s="375"/>
    </row>
    <row r="587" spans="1:32" ht="14.25" customHeight="1" thickTop="1" x14ac:dyDescent="0.2">
      <c r="A587" s="734" t="s">
        <v>742</v>
      </c>
      <c r="B587" s="381" t="s">
        <v>62</v>
      </c>
      <c r="C587" s="381" t="s">
        <v>108</v>
      </c>
      <c r="D587" s="381" t="s">
        <v>128</v>
      </c>
      <c r="E587" s="381" t="s">
        <v>176</v>
      </c>
      <c r="F587" s="381" t="s">
        <v>196</v>
      </c>
      <c r="G587" s="381" t="s">
        <v>107</v>
      </c>
      <c r="H587" s="381" t="s">
        <v>254</v>
      </c>
      <c r="I587" s="381" t="s">
        <v>271</v>
      </c>
      <c r="J587" s="381" t="s">
        <v>327</v>
      </c>
      <c r="K587" s="381" t="s">
        <v>342</v>
      </c>
      <c r="L587" s="375"/>
      <c r="M587" s="381" t="s">
        <v>358</v>
      </c>
      <c r="N587" s="375"/>
      <c r="O587" s="381" t="s">
        <v>371</v>
      </c>
      <c r="P587" s="381" t="s">
        <v>374</v>
      </c>
      <c r="Q587" s="381" t="s">
        <v>381</v>
      </c>
      <c r="R587" s="381" t="s">
        <v>392</v>
      </c>
      <c r="S587" s="381" t="s">
        <v>395</v>
      </c>
      <c r="T587" s="381" t="s">
        <v>402</v>
      </c>
      <c r="U587" s="381" t="s">
        <v>464</v>
      </c>
      <c r="V587" s="381" t="s">
        <v>474</v>
      </c>
      <c r="W587" s="381" t="s">
        <v>502</v>
      </c>
      <c r="X587" s="381" t="s">
        <v>528</v>
      </c>
      <c r="Y587" s="381" t="s">
        <v>573</v>
      </c>
      <c r="Z587" s="381" t="s">
        <v>588</v>
      </c>
      <c r="AA587" s="381" t="s">
        <v>595</v>
      </c>
      <c r="AB587" s="381" t="s">
        <v>598</v>
      </c>
      <c r="AC587" s="381" t="s">
        <v>639</v>
      </c>
      <c r="AD587" s="381" t="s">
        <v>717</v>
      </c>
      <c r="AF587" s="375"/>
    </row>
    <row r="588" spans="1:32" ht="13.5" customHeight="1" thickBot="1" x14ac:dyDescent="0.25">
      <c r="A588" s="735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75"/>
      <c r="M588" s="382"/>
      <c r="N588" s="375"/>
      <c r="O588" s="382"/>
      <c r="P588" s="382"/>
      <c r="Q588" s="382"/>
      <c r="R588" s="382"/>
      <c r="S588" s="382"/>
      <c r="T588" s="382"/>
      <c r="U588" s="382"/>
      <c r="V588" s="382"/>
      <c r="W588" s="382"/>
      <c r="X588" s="382"/>
      <c r="Y588" s="382"/>
      <c r="Z588" s="382"/>
      <c r="AA588" s="382"/>
      <c r="AB588" s="382"/>
      <c r="AC588" s="382"/>
      <c r="AD588" s="382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329.6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1173.3000000000002</v>
      </c>
      <c r="E589" s="46">
        <f>IFERROR(Y105*1,"0")+IFERROR(Y106*1,"0")+IFERROR(Y107*1,"0")+IFERROR(Y108*1,"0")+IFERROR(Y109*1,"0")+IFERROR(Y113*1,"0")+IFERROR(Y114*1,"0")+IFERROR(Y115*1,"0")+IFERROR(Y116*1,"0")+IFERROR(Y117*1,"0")</f>
        <v>981.90000000000009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1323.2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122.4</v>
      </c>
      <c r="H589" s="46">
        <f>IFERROR(Y175*1,"0")+IFERROR(Y176*1,"0")+IFERROR(Y177*1,"0")+IFERROR(Y178*1,"0")+IFERROR(Y179*1,"0")+IFERROR(Y180*1,"0")+IFERROR(Y181*1,"0")+IFERROR(Y182*1,"0")</f>
        <v>638.40000000000009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2021.9999999999998</v>
      </c>
      <c r="J589" s="46">
        <f>IFERROR(Y231*1,"0")+IFERROR(Y232*1,"0")+IFERROR(Y233*1,"0")+IFERROR(Y234*1,"0")+IFERROR(Y235*1,"0")+IFERROR(Y236*1,"0")+IFERROR(Y237*1,"0")+IFERROR(Y238*1,"0")</f>
        <v>20</v>
      </c>
      <c r="K589" s="46">
        <f>IFERROR(Y243*1,"0")+IFERROR(Y244*1,"0")+IFERROR(Y245*1,"0")+IFERROR(Y246*1,"0")+IFERROR(Y247*1,"0")+IFERROR(Y248*1,"0")+IFERROR(Y249*1,"0")+IFERROR(Y250*1,"0")</f>
        <v>274.8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600</v>
      </c>
      <c r="R589" s="46">
        <f>IFERROR(Y286*1,"0")</f>
        <v>0</v>
      </c>
      <c r="S589" s="46">
        <f>IFERROR(Y291*1,"0")+IFERROR(Y295*1,"0")+IFERROR(Y296*1,"0")</f>
        <v>140.70000000000002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733.15</v>
      </c>
      <c r="U589" s="46">
        <f>IFERROR(Y348*1,"0")+IFERROR(Y352*1,"0")+IFERROR(Y353*1,"0")+IFERROR(Y354*1,"0")</f>
        <v>1009.8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5314.8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83.4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364.56000000000006</v>
      </c>
      <c r="Y589" s="46">
        <f>IFERROR(Y453*1,"0")+IFERROR(Y457*1,"0")+IFERROR(Y458*1,"0")+IFERROR(Y459*1,"0")+IFERROR(Y460*1,"0")+IFERROR(Y461*1,"0")+IFERROR(Y462*1,"0")+IFERROR(Y466*1,"0")</f>
        <v>88.2</v>
      </c>
      <c r="Z589" s="46">
        <f>IFERROR(Y471*1,"0")+IFERROR(Y472*1,"0")+IFERROR(Y473*1,"0")</f>
        <v>25.2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1256.4000000000001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781.2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00,00"/>
        <filter val="1 390,00"/>
        <filter val="1 400,00"/>
        <filter val="1 408,00"/>
        <filter val="1 700,00"/>
        <filter val="10,00"/>
        <filter val="100,00"/>
        <filter val="102,00"/>
        <filter val="11,67"/>
        <filter val="110,00"/>
        <filter val="112,00"/>
        <filter val="120,00"/>
        <filter val="128,57"/>
        <filter val="130,00"/>
        <filter val="132,41"/>
        <filter val="138,00"/>
        <filter val="14,00"/>
        <filter val="140,00"/>
        <filter val="140,53"/>
        <filter val="15,00"/>
        <filter val="150,00"/>
        <filter val="160,00"/>
        <filter val="164,05"/>
        <filter val="17 054,70"/>
        <filter val="17,62"/>
        <filter val="170,00"/>
        <filter val="18 205,01"/>
        <filter val="18,00"/>
        <filter val="180,00"/>
        <filter val="19 055,01"/>
        <filter val="2,56"/>
        <filter val="20,00"/>
        <filter val="200,00"/>
        <filter val="204,00"/>
        <filter val="210,00"/>
        <filter val="226,67"/>
        <filter val="24,00"/>
        <filter val="24,50"/>
        <filter val="240,00"/>
        <filter val="25,00"/>
        <filter val="25,95"/>
        <filter val="250,00"/>
        <filter val="254,00"/>
        <filter val="258,33"/>
        <filter val="26,52"/>
        <filter val="266,67"/>
        <filter val="27,00"/>
        <filter val="280,00"/>
        <filter val="29,70"/>
        <filter val="290,00"/>
        <filter val="3 754,45"/>
        <filter val="3 825,00"/>
        <filter val="3,33"/>
        <filter val="30,00"/>
        <filter val="315,00"/>
        <filter val="320,00"/>
        <filter val="34"/>
        <filter val="34,00"/>
        <filter val="35,00"/>
        <filter val="350,00"/>
        <filter val="356,50"/>
        <filter val="360,00"/>
        <filter val="385,00"/>
        <filter val="395,00"/>
        <filter val="4,00"/>
        <filter val="40,00"/>
        <filter val="415,00"/>
        <filter val="42,21"/>
        <filter val="420,00"/>
        <filter val="450,00"/>
        <filter val="458,00"/>
        <filter val="466,67"/>
        <filter val="48,00"/>
        <filter val="480,00"/>
        <filter val="5,00"/>
        <filter val="5,13"/>
        <filter val="50,00"/>
        <filter val="510,00"/>
        <filter val="53,21"/>
        <filter val="533,91"/>
        <filter val="56,00"/>
        <filter val="560,00"/>
        <filter val="595,00"/>
        <filter val="6,00"/>
        <filter val="60,00"/>
        <filter val="600,00"/>
        <filter val="61,11"/>
        <filter val="630,00"/>
        <filter val="66,67"/>
        <filter val="7,14"/>
        <filter val="70,00"/>
        <filter val="700,00"/>
        <filter val="72,00"/>
        <filter val="76,00"/>
        <filter val="76,85"/>
        <filter val="77,14"/>
        <filter val="8,00"/>
        <filter val="80,00"/>
        <filter val="800,00"/>
        <filter val="84,50"/>
        <filter val="85,00"/>
        <filter val="888,00"/>
        <filter val="89,74"/>
        <filter val="94,44"/>
        <filter val="95,33"/>
        <filter val="96,00"/>
        <filter val="98,52"/>
        <filter val="98,94"/>
        <filter val="980,00"/>
      </filters>
    </filterColumn>
  </autoFilter>
  <mergeCells count="1044"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A276:Z276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561:Z561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57:T257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N17:N18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