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1857C3C-3C49-46A2-9EBC-1F2BB36DE1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Y583" i="1"/>
  <c r="X583" i="1"/>
  <c r="BP582" i="1"/>
  <c r="BO582" i="1"/>
  <c r="BN582" i="1"/>
  <c r="BM582" i="1"/>
  <c r="Z582" i="1"/>
  <c r="Z583" i="1" s="1"/>
  <c r="Y582" i="1"/>
  <c r="Y584" i="1" s="1"/>
  <c r="X580" i="1"/>
  <c r="X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AE599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Z562" i="1" s="1"/>
  <c r="Y560" i="1"/>
  <c r="Y563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Y368" i="1" s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Z362" i="1" s="1"/>
  <c r="Y361" i="1"/>
  <c r="P361" i="1"/>
  <c r="X358" i="1"/>
  <c r="Y357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Y358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Y351" i="1" s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Y338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Z321" i="1" s="1"/>
  <c r="P321" i="1"/>
  <c r="BP320" i="1"/>
  <c r="BO320" i="1"/>
  <c r="BN320" i="1"/>
  <c r="BM320" i="1"/>
  <c r="Z320" i="1"/>
  <c r="Y320" i="1"/>
  <c r="P320" i="1"/>
  <c r="BO319" i="1"/>
  <c r="BM319" i="1"/>
  <c r="Y319" i="1"/>
  <c r="BP319" i="1" s="1"/>
  <c r="P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Y323" i="1" s="1"/>
  <c r="P314" i="1"/>
  <c r="X311" i="1"/>
  <c r="X310" i="1"/>
  <c r="BO309" i="1"/>
  <c r="BM309" i="1"/>
  <c r="Y309" i="1"/>
  <c r="Y311" i="1" s="1"/>
  <c r="P309" i="1"/>
  <c r="BP308" i="1"/>
  <c r="BO308" i="1"/>
  <c r="BN308" i="1"/>
  <c r="BM308" i="1"/>
  <c r="Z308" i="1"/>
  <c r="Y308" i="1"/>
  <c r="Y310" i="1" s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599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Y295" i="1" s="1"/>
  <c r="P291" i="1"/>
  <c r="BP290" i="1"/>
  <c r="BO290" i="1"/>
  <c r="BN290" i="1"/>
  <c r="BM290" i="1"/>
  <c r="Z290" i="1"/>
  <c r="Y290" i="1"/>
  <c r="R599" i="1" s="1"/>
  <c r="P290" i="1"/>
  <c r="X287" i="1"/>
  <c r="Y286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599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Y253" i="1" s="1"/>
  <c r="P245" i="1"/>
  <c r="BP244" i="1"/>
  <c r="BO244" i="1"/>
  <c r="BN244" i="1"/>
  <c r="BM244" i="1"/>
  <c r="Z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Y241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Y23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Y207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Y202" i="1" s="1"/>
  <c r="P200" i="1"/>
  <c r="X197" i="1"/>
  <c r="X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Z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P188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Y177" i="1" s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H599" i="1" s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Y153" i="1" s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Y141" i="1" s="1"/>
  <c r="P135" i="1"/>
  <c r="X133" i="1"/>
  <c r="X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Y133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Y124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Y107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6" i="1" s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9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589" i="1" s="1"/>
  <c r="X23" i="1"/>
  <c r="X593" i="1" s="1"/>
  <c r="BO22" i="1"/>
  <c r="X591" i="1" s="1"/>
  <c r="BM22" i="1"/>
  <c r="X590" i="1" s="1"/>
  <c r="X592" i="1" s="1"/>
  <c r="Y22" i="1"/>
  <c r="B599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Y80" i="1"/>
  <c r="Y90" i="1"/>
  <c r="Y94" i="1"/>
  <c r="Y100" i="1"/>
  <c r="Y115" i="1"/>
  <c r="Y132" i="1"/>
  <c r="Y142" i="1"/>
  <c r="Y146" i="1"/>
  <c r="Y157" i="1"/>
  <c r="Y163" i="1"/>
  <c r="Z167" i="1"/>
  <c r="BN167" i="1"/>
  <c r="Y170" i="1"/>
  <c r="Z173" i="1"/>
  <c r="BN173" i="1"/>
  <c r="Z175" i="1"/>
  <c r="BN175" i="1"/>
  <c r="Y178" i="1"/>
  <c r="Z181" i="1"/>
  <c r="BN181" i="1"/>
  <c r="Y184" i="1"/>
  <c r="I599" i="1"/>
  <c r="Y196" i="1"/>
  <c r="Z189" i="1"/>
  <c r="BN189" i="1"/>
  <c r="Z191" i="1"/>
  <c r="BN191" i="1"/>
  <c r="BP206" i="1"/>
  <c r="BN206" i="1"/>
  <c r="Z206" i="1"/>
  <c r="Z207" i="1" s="1"/>
  <c r="Y208" i="1"/>
  <c r="Y219" i="1"/>
  <c r="BP210" i="1"/>
  <c r="BN210" i="1"/>
  <c r="Z210" i="1"/>
  <c r="BP214" i="1"/>
  <c r="BN214" i="1"/>
  <c r="Z214" i="1"/>
  <c r="Y218" i="1"/>
  <c r="BP222" i="1"/>
  <c r="BN222" i="1"/>
  <c r="Z222" i="1"/>
  <c r="BP226" i="1"/>
  <c r="BN226" i="1"/>
  <c r="Z226" i="1"/>
  <c r="BP230" i="1"/>
  <c r="BN230" i="1"/>
  <c r="Z230" i="1"/>
  <c r="BP238" i="1"/>
  <c r="BN238" i="1"/>
  <c r="Z238" i="1"/>
  <c r="BP247" i="1"/>
  <c r="BN247" i="1"/>
  <c r="Z247" i="1"/>
  <c r="BP251" i="1"/>
  <c r="BN251" i="1"/>
  <c r="Z251" i="1"/>
  <c r="M599" i="1"/>
  <c r="Y265" i="1"/>
  <c r="BP256" i="1"/>
  <c r="BN256" i="1"/>
  <c r="Z256" i="1"/>
  <c r="BP260" i="1"/>
  <c r="BN260" i="1"/>
  <c r="Z260" i="1"/>
  <c r="Y264" i="1"/>
  <c r="BP270" i="1"/>
  <c r="BN270" i="1"/>
  <c r="Z270" i="1"/>
  <c r="Z274" i="1" s="1"/>
  <c r="Y274" i="1"/>
  <c r="BP284" i="1"/>
  <c r="BN284" i="1"/>
  <c r="Z284" i="1"/>
  <c r="Z286" i="1" s="1"/>
  <c r="F9" i="1"/>
  <c r="J9" i="1"/>
  <c r="Z22" i="1"/>
  <c r="Z23" i="1" s="1"/>
  <c r="BN22" i="1"/>
  <c r="BP22" i="1"/>
  <c r="Y23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599" i="1"/>
  <c r="Z69" i="1"/>
  <c r="Z75" i="1" s="1"/>
  <c r="BN69" i="1"/>
  <c r="Z71" i="1"/>
  <c r="BN71" i="1"/>
  <c r="Z74" i="1"/>
  <c r="BN74" i="1"/>
  <c r="Y75" i="1"/>
  <c r="Z78" i="1"/>
  <c r="Z80" i="1" s="1"/>
  <c r="BN78" i="1"/>
  <c r="BP78" i="1"/>
  <c r="Z84" i="1"/>
  <c r="Z89" i="1" s="1"/>
  <c r="BN84" i="1"/>
  <c r="Z86" i="1"/>
  <c r="BN86" i="1"/>
  <c r="Z88" i="1"/>
  <c r="BN88" i="1"/>
  <c r="Z92" i="1"/>
  <c r="Z94" i="1" s="1"/>
  <c r="BN92" i="1"/>
  <c r="BP92" i="1"/>
  <c r="Z98" i="1"/>
  <c r="Z100" i="1" s="1"/>
  <c r="BN98" i="1"/>
  <c r="E599" i="1"/>
  <c r="Z105" i="1"/>
  <c r="Z107" i="1" s="1"/>
  <c r="BN105" i="1"/>
  <c r="Y108" i="1"/>
  <c r="Z111" i="1"/>
  <c r="Z115" i="1" s="1"/>
  <c r="BN111" i="1"/>
  <c r="Z113" i="1"/>
  <c r="BN113" i="1"/>
  <c r="F599" i="1"/>
  <c r="Z120" i="1"/>
  <c r="Z124" i="1" s="1"/>
  <c r="BN120" i="1"/>
  <c r="Z122" i="1"/>
  <c r="BN122" i="1"/>
  <c r="Y125" i="1"/>
  <c r="Z129" i="1"/>
  <c r="Z132" i="1" s="1"/>
  <c r="BN129" i="1"/>
  <c r="Z136" i="1"/>
  <c r="Z141" i="1" s="1"/>
  <c r="BN136" i="1"/>
  <c r="Z138" i="1"/>
  <c r="BN138" i="1"/>
  <c r="Z140" i="1"/>
  <c r="BN140" i="1"/>
  <c r="Z144" i="1"/>
  <c r="Z146" i="1" s="1"/>
  <c r="BN144" i="1"/>
  <c r="BP144" i="1"/>
  <c r="G599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Z166" i="1"/>
  <c r="Z169" i="1" s="1"/>
  <c r="BN166" i="1"/>
  <c r="BP166" i="1"/>
  <c r="Z168" i="1"/>
  <c r="BN168" i="1"/>
  <c r="Y169" i="1"/>
  <c r="Z172" i="1"/>
  <c r="Z177" i="1" s="1"/>
  <c r="BN172" i="1"/>
  <c r="BP172" i="1"/>
  <c r="Z174" i="1"/>
  <c r="BN174" i="1"/>
  <c r="Z176" i="1"/>
  <c r="BN176" i="1"/>
  <c r="Z180" i="1"/>
  <c r="BN180" i="1"/>
  <c r="BP180" i="1"/>
  <c r="Z182" i="1"/>
  <c r="BN182" i="1"/>
  <c r="Z188" i="1"/>
  <c r="Z196" i="1" s="1"/>
  <c r="BN188" i="1"/>
  <c r="BP188" i="1"/>
  <c r="Z190" i="1"/>
  <c r="BN190" i="1"/>
  <c r="Z192" i="1"/>
  <c r="BN192" i="1"/>
  <c r="BP193" i="1"/>
  <c r="BN193" i="1"/>
  <c r="BP195" i="1"/>
  <c r="BN195" i="1"/>
  <c r="Z195" i="1"/>
  <c r="Y197" i="1"/>
  <c r="J599" i="1"/>
  <c r="Y203" i="1"/>
  <c r="BP200" i="1"/>
  <c r="BN200" i="1"/>
  <c r="Z200" i="1"/>
  <c r="Z202" i="1" s="1"/>
  <c r="BP212" i="1"/>
  <c r="BN212" i="1"/>
  <c r="Z212" i="1"/>
  <c r="BP216" i="1"/>
  <c r="BN216" i="1"/>
  <c r="Z216" i="1"/>
  <c r="BP224" i="1"/>
  <c r="BN224" i="1"/>
  <c r="Z224" i="1"/>
  <c r="Z232" i="1" s="1"/>
  <c r="BP228" i="1"/>
  <c r="BN228" i="1"/>
  <c r="Z228" i="1"/>
  <c r="Y232" i="1"/>
  <c r="BP236" i="1"/>
  <c r="BN236" i="1"/>
  <c r="Z236" i="1"/>
  <c r="Z240" i="1" s="1"/>
  <c r="Y240" i="1"/>
  <c r="BP245" i="1"/>
  <c r="BN245" i="1"/>
  <c r="Z245" i="1"/>
  <c r="Z252" i="1" s="1"/>
  <c r="BP249" i="1"/>
  <c r="BN249" i="1"/>
  <c r="Z249" i="1"/>
  <c r="BP258" i="1"/>
  <c r="BN258" i="1"/>
  <c r="Z258" i="1"/>
  <c r="BP262" i="1"/>
  <c r="BN262" i="1"/>
  <c r="Z262" i="1"/>
  <c r="BP272" i="1"/>
  <c r="BN272" i="1"/>
  <c r="Z272" i="1"/>
  <c r="K599" i="1"/>
  <c r="Y252" i="1"/>
  <c r="O599" i="1"/>
  <c r="Y275" i="1"/>
  <c r="Y280" i="1"/>
  <c r="Q599" i="1"/>
  <c r="Y287" i="1"/>
  <c r="Z291" i="1"/>
  <c r="Z295" i="1" s="1"/>
  <c r="BN291" i="1"/>
  <c r="BP291" i="1"/>
  <c r="Z293" i="1"/>
  <c r="BN293" i="1"/>
  <c r="Y296" i="1"/>
  <c r="Y301" i="1"/>
  <c r="T599" i="1"/>
  <c r="Y306" i="1"/>
  <c r="Z309" i="1"/>
  <c r="Z310" i="1" s="1"/>
  <c r="BN309" i="1"/>
  <c r="BP309" i="1"/>
  <c r="Z314" i="1"/>
  <c r="BN314" i="1"/>
  <c r="BP314" i="1"/>
  <c r="Z317" i="1"/>
  <c r="BN317" i="1"/>
  <c r="Z319" i="1"/>
  <c r="BN319" i="1"/>
  <c r="Y330" i="1"/>
  <c r="BP325" i="1"/>
  <c r="BN325" i="1"/>
  <c r="Z325" i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Y352" i="1"/>
  <c r="BP355" i="1"/>
  <c r="BN355" i="1"/>
  <c r="Z355" i="1"/>
  <c r="Z357" i="1" s="1"/>
  <c r="V599" i="1"/>
  <c r="Y369" i="1"/>
  <c r="BP374" i="1"/>
  <c r="BN374" i="1"/>
  <c r="Z374" i="1"/>
  <c r="Z382" i="1" s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X599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BP470" i="1"/>
  <c r="BN470" i="1"/>
  <c r="Z470" i="1"/>
  <c r="BP515" i="1"/>
  <c r="BN515" i="1"/>
  <c r="Z515" i="1"/>
  <c r="Y519" i="1"/>
  <c r="BP523" i="1"/>
  <c r="BN523" i="1"/>
  <c r="Z523" i="1"/>
  <c r="Z525" i="1" s="1"/>
  <c r="Y525" i="1"/>
  <c r="U599" i="1"/>
  <c r="Y322" i="1"/>
  <c r="BP321" i="1"/>
  <c r="BN321" i="1"/>
  <c r="BP327" i="1"/>
  <c r="BN327" i="1"/>
  <c r="Z327" i="1"/>
  <c r="BP335" i="1"/>
  <c r="BN335" i="1"/>
  <c r="Z335" i="1"/>
  <c r="BP343" i="1"/>
  <c r="BN343" i="1"/>
  <c r="Z343" i="1"/>
  <c r="Y345" i="1"/>
  <c r="Z351" i="1"/>
  <c r="BP349" i="1"/>
  <c r="BN349" i="1"/>
  <c r="Z349" i="1"/>
  <c r="Z368" i="1"/>
  <c r="BP366" i="1"/>
  <c r="BN366" i="1"/>
  <c r="Z366" i="1"/>
  <c r="BP376" i="1"/>
  <c r="BN376" i="1"/>
  <c r="Z376" i="1"/>
  <c r="BP380" i="1"/>
  <c r="BN380" i="1"/>
  <c r="Z380" i="1"/>
  <c r="BP392" i="1"/>
  <c r="BN392" i="1"/>
  <c r="Z392" i="1"/>
  <c r="Y394" i="1"/>
  <c r="Y399" i="1"/>
  <c r="BP396" i="1"/>
  <c r="BN396" i="1"/>
  <c r="Z396" i="1"/>
  <c r="Z398" i="1" s="1"/>
  <c r="BP404" i="1"/>
  <c r="BN404" i="1"/>
  <c r="Z404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BP475" i="1"/>
  <c r="BN475" i="1"/>
  <c r="Z475" i="1"/>
  <c r="Y477" i="1"/>
  <c r="Y480" i="1"/>
  <c r="BP479" i="1"/>
  <c r="BN479" i="1"/>
  <c r="Z479" i="1"/>
  <c r="Z480" i="1" s="1"/>
  <c r="Y481" i="1"/>
  <c r="AA599" i="1"/>
  <c r="Y487" i="1"/>
  <c r="BP484" i="1"/>
  <c r="BN484" i="1"/>
  <c r="Z484" i="1"/>
  <c r="Y488" i="1"/>
  <c r="BP499" i="1"/>
  <c r="BN499" i="1"/>
  <c r="Z499" i="1"/>
  <c r="BP503" i="1"/>
  <c r="BN503" i="1"/>
  <c r="Z503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Y569" i="1"/>
  <c r="BP565" i="1"/>
  <c r="BN565" i="1"/>
  <c r="Z565" i="1"/>
  <c r="Y570" i="1"/>
  <c r="BP567" i="1"/>
  <c r="BN567" i="1"/>
  <c r="Z567" i="1"/>
  <c r="Z599" i="1"/>
  <c r="Y363" i="1"/>
  <c r="W599" i="1"/>
  <c r="Y383" i="1"/>
  <c r="BP471" i="1"/>
  <c r="BN471" i="1"/>
  <c r="BP473" i="1"/>
  <c r="BN473" i="1"/>
  <c r="Z473" i="1"/>
  <c r="BP486" i="1"/>
  <c r="BN486" i="1"/>
  <c r="Z486" i="1"/>
  <c r="AB599" i="1"/>
  <c r="Y492" i="1"/>
  <c r="BP491" i="1"/>
  <c r="BN491" i="1"/>
  <c r="Z491" i="1"/>
  <c r="Z492" i="1" s="1"/>
  <c r="Y493" i="1"/>
  <c r="AC599" i="1"/>
  <c r="Y506" i="1"/>
  <c r="BP497" i="1"/>
  <c r="BN497" i="1"/>
  <c r="Z497" i="1"/>
  <c r="Z505" i="1" s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Z519" i="1" s="1"/>
  <c r="BP517" i="1"/>
  <c r="BN517" i="1"/>
  <c r="Z517" i="1"/>
  <c r="Y526" i="1"/>
  <c r="Y541" i="1"/>
  <c r="Y542" i="1"/>
  <c r="BP534" i="1"/>
  <c r="BN534" i="1"/>
  <c r="Z534" i="1"/>
  <c r="AD599" i="1"/>
  <c r="BP536" i="1"/>
  <c r="BN536" i="1"/>
  <c r="Z536" i="1"/>
  <c r="BP538" i="1"/>
  <c r="BN538" i="1"/>
  <c r="Z538" i="1"/>
  <c r="BP540" i="1"/>
  <c r="BN540" i="1"/>
  <c r="Z540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Y576" i="1"/>
  <c r="Z487" i="1" l="1"/>
  <c r="Z476" i="1"/>
  <c r="Z419" i="1"/>
  <c r="Z393" i="1"/>
  <c r="Z59" i="1"/>
  <c r="Y593" i="1"/>
  <c r="Y590" i="1"/>
  <c r="Z264" i="1"/>
  <c r="Z218" i="1"/>
  <c r="Z594" i="1" s="1"/>
  <c r="Z557" i="1"/>
  <c r="Z541" i="1"/>
  <c r="Z569" i="1"/>
  <c r="Z453" i="1"/>
  <c r="Z406" i="1"/>
  <c r="Z344" i="1"/>
  <c r="Z329" i="1"/>
  <c r="Z322" i="1"/>
  <c r="Z183" i="1"/>
  <c r="Y591" i="1"/>
  <c r="Y589" i="1"/>
  <c r="Y592" i="1" l="1"/>
</calcChain>
</file>

<file path=xl/sharedStrings.xml><?xml version="1.0" encoding="utf-8"?>
<sst xmlns="http://schemas.openxmlformats.org/spreadsheetml/2006/main" count="2431" uniqueCount="775">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</sst>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A581" zoomScaleNormal="100" zoomScaleSheetLayoutView="100" workbookViewId="0">
      <selection activeCell="AB595" sqref="AB59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3" t="s">
        <v>0</v>
      </c>
      <c r="E1" s="412"/>
      <c r="F1" s="412"/>
      <c r="G1" s="12" t="s">
        <v>1</v>
      </c>
      <c r="H1" s="463" t="s">
        <v>2</v>
      </c>
      <c r="I1" s="412"/>
      <c r="J1" s="412"/>
      <c r="K1" s="412"/>
      <c r="L1" s="412"/>
      <c r="M1" s="412"/>
      <c r="N1" s="412"/>
      <c r="O1" s="412"/>
      <c r="P1" s="412"/>
      <c r="Q1" s="412"/>
      <c r="R1" s="411" t="s">
        <v>3</v>
      </c>
      <c r="S1" s="412"/>
      <c r="T1" s="4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4" t="s">
        <v>8</v>
      </c>
      <c r="B5" s="525"/>
      <c r="C5" s="526"/>
      <c r="D5" s="467"/>
      <c r="E5" s="468"/>
      <c r="F5" s="718" t="s">
        <v>9</v>
      </c>
      <c r="G5" s="526"/>
      <c r="H5" s="467"/>
      <c r="I5" s="653"/>
      <c r="J5" s="653"/>
      <c r="K5" s="653"/>
      <c r="L5" s="653"/>
      <c r="M5" s="468"/>
      <c r="N5" s="58"/>
      <c r="P5" s="24" t="s">
        <v>10</v>
      </c>
      <c r="Q5" s="736">
        <v>45536</v>
      </c>
      <c r="R5" s="521"/>
      <c r="T5" s="569" t="s">
        <v>11</v>
      </c>
      <c r="U5" s="438"/>
      <c r="V5" s="571" t="s">
        <v>12</v>
      </c>
      <c r="W5" s="521"/>
      <c r="AB5" s="51"/>
      <c r="AC5" s="51"/>
      <c r="AD5" s="51"/>
      <c r="AE5" s="51"/>
    </row>
    <row r="6" spans="1:32" s="370" customFormat="1" ht="24" customHeight="1" x14ac:dyDescent="0.2">
      <c r="A6" s="524" t="s">
        <v>13</v>
      </c>
      <c r="B6" s="525"/>
      <c r="C6" s="526"/>
      <c r="D6" s="655" t="s">
        <v>14</v>
      </c>
      <c r="E6" s="656"/>
      <c r="F6" s="656"/>
      <c r="G6" s="656"/>
      <c r="H6" s="656"/>
      <c r="I6" s="656"/>
      <c r="J6" s="656"/>
      <c r="K6" s="656"/>
      <c r="L6" s="656"/>
      <c r="M6" s="521"/>
      <c r="N6" s="59"/>
      <c r="P6" s="24" t="s">
        <v>15</v>
      </c>
      <c r="Q6" s="750" t="str">
        <f>IF(Q5=0," ",CHOOSE(WEEKDAY(Q5,2),"Понедельник","Вторник","Среда","Четверг","Пятница","Суббота","Воскресенье"))</f>
        <v>Воскресенье</v>
      </c>
      <c r="R6" s="382"/>
      <c r="T6" s="576" t="s">
        <v>16</v>
      </c>
      <c r="U6" s="438"/>
      <c r="V6" s="640" t="s">
        <v>17</v>
      </c>
      <c r="W6" s="433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5" t="str">
        <f>IFERROR(VLOOKUP(DeliveryAddress,Table,3,0),1)</f>
        <v>5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3"/>
      <c r="U7" s="438"/>
      <c r="V7" s="641"/>
      <c r="W7" s="642"/>
      <c r="AB7" s="51"/>
      <c r="AC7" s="51"/>
      <c r="AD7" s="51"/>
      <c r="AE7" s="51"/>
    </row>
    <row r="8" spans="1:32" s="370" customFormat="1" ht="25.5" customHeight="1" x14ac:dyDescent="0.2">
      <c r="A8" s="766" t="s">
        <v>18</v>
      </c>
      <c r="B8" s="399"/>
      <c r="C8" s="400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35">
        <v>0.41666666666666669</v>
      </c>
      <c r="R8" s="447"/>
      <c r="T8" s="393"/>
      <c r="U8" s="438"/>
      <c r="V8" s="641"/>
      <c r="W8" s="642"/>
      <c r="AB8" s="51"/>
      <c r="AC8" s="51"/>
      <c r="AD8" s="51"/>
      <c r="AE8" s="51"/>
    </row>
    <row r="9" spans="1:32" s="370" customFormat="1" ht="39.950000000000003" customHeight="1" x14ac:dyDescent="0.2">
      <c r="A9" s="5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6"/>
      <c r="E9" s="395"/>
      <c r="F9" s="5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M9" s="395"/>
      <c r="N9" s="368"/>
      <c r="P9" s="26" t="s">
        <v>20</v>
      </c>
      <c r="Q9" s="517"/>
      <c r="R9" s="518"/>
      <c r="T9" s="393"/>
      <c r="U9" s="438"/>
      <c r="V9" s="643"/>
      <c r="W9" s="644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6"/>
      <c r="E10" s="395"/>
      <c r="F10" s="5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3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77"/>
      <c r="R10" s="578"/>
      <c r="U10" s="24" t="s">
        <v>22</v>
      </c>
      <c r="V10" s="432" t="s">
        <v>23</v>
      </c>
      <c r="W10" s="433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0"/>
      <c r="R11" s="521"/>
      <c r="U11" s="24" t="s">
        <v>26</v>
      </c>
      <c r="V11" s="682" t="s">
        <v>27</v>
      </c>
      <c r="W11" s="518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5" t="s">
        <v>28</v>
      </c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6"/>
      <c r="N12" s="62"/>
      <c r="P12" s="24" t="s">
        <v>29</v>
      </c>
      <c r="Q12" s="535"/>
      <c r="R12" s="447"/>
      <c r="S12" s="23"/>
      <c r="U12" s="24"/>
      <c r="V12" s="412"/>
      <c r="W12" s="393"/>
      <c r="AB12" s="51"/>
      <c r="AC12" s="51"/>
      <c r="AD12" s="51"/>
      <c r="AE12" s="51"/>
    </row>
    <row r="13" spans="1:32" s="370" customFormat="1" ht="23.25" customHeight="1" x14ac:dyDescent="0.2">
      <c r="A13" s="565" t="s">
        <v>30</v>
      </c>
      <c r="B13" s="525"/>
      <c r="C13" s="525"/>
      <c r="D13" s="525"/>
      <c r="E13" s="525"/>
      <c r="F13" s="525"/>
      <c r="G13" s="525"/>
      <c r="H13" s="525"/>
      <c r="I13" s="525"/>
      <c r="J13" s="525"/>
      <c r="K13" s="525"/>
      <c r="L13" s="525"/>
      <c r="M13" s="526"/>
      <c r="N13" s="62"/>
      <c r="O13" s="26"/>
      <c r="P13" s="26" t="s">
        <v>31</v>
      </c>
      <c r="Q13" s="682"/>
      <c r="R13" s="5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5" t="s">
        <v>32</v>
      </c>
      <c r="B14" s="525"/>
      <c r="C14" s="525"/>
      <c r="D14" s="525"/>
      <c r="E14" s="525"/>
      <c r="F14" s="525"/>
      <c r="G14" s="525"/>
      <c r="H14" s="525"/>
      <c r="I14" s="525"/>
      <c r="J14" s="525"/>
      <c r="K14" s="525"/>
      <c r="L14" s="525"/>
      <c r="M14" s="5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96" t="s">
        <v>33</v>
      </c>
      <c r="B15" s="525"/>
      <c r="C15" s="525"/>
      <c r="D15" s="525"/>
      <c r="E15" s="525"/>
      <c r="F15" s="525"/>
      <c r="G15" s="525"/>
      <c r="H15" s="525"/>
      <c r="I15" s="525"/>
      <c r="J15" s="525"/>
      <c r="K15" s="525"/>
      <c r="L15" s="525"/>
      <c r="M15" s="526"/>
      <c r="N15" s="63"/>
      <c r="P15" s="554" t="s">
        <v>34</v>
      </c>
      <c r="Q15" s="412"/>
      <c r="R15" s="412"/>
      <c r="S15" s="412"/>
      <c r="T15" s="4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5"/>
      <c r="Q16" s="555"/>
      <c r="R16" s="555"/>
      <c r="S16" s="555"/>
      <c r="T16" s="5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1" t="s">
        <v>37</v>
      </c>
      <c r="D17" s="427" t="s">
        <v>38</v>
      </c>
      <c r="E17" s="493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492"/>
      <c r="R17" s="492"/>
      <c r="S17" s="492"/>
      <c r="T17" s="493"/>
      <c r="U17" s="760" t="s">
        <v>50</v>
      </c>
      <c r="V17" s="526"/>
      <c r="W17" s="427" t="s">
        <v>51</v>
      </c>
      <c r="X17" s="427" t="s">
        <v>52</v>
      </c>
      <c r="Y17" s="764" t="s">
        <v>53</v>
      </c>
      <c r="Z17" s="427" t="s">
        <v>54</v>
      </c>
      <c r="AA17" s="631" t="s">
        <v>55</v>
      </c>
      <c r="AB17" s="631" t="s">
        <v>56</v>
      </c>
      <c r="AC17" s="631" t="s">
        <v>57</v>
      </c>
      <c r="AD17" s="631" t="s">
        <v>58</v>
      </c>
      <c r="AE17" s="712"/>
      <c r="AF17" s="713"/>
      <c r="AG17" s="510"/>
      <c r="BD17" s="613" t="s">
        <v>59</v>
      </c>
    </row>
    <row r="18" spans="1:68" ht="14.25" customHeight="1" x14ac:dyDescent="0.2">
      <c r="A18" s="428"/>
      <c r="B18" s="428"/>
      <c r="C18" s="428"/>
      <c r="D18" s="494"/>
      <c r="E18" s="496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494"/>
      <c r="Q18" s="495"/>
      <c r="R18" s="495"/>
      <c r="S18" s="495"/>
      <c r="T18" s="496"/>
      <c r="U18" s="371" t="s">
        <v>60</v>
      </c>
      <c r="V18" s="371" t="s">
        <v>61</v>
      </c>
      <c r="W18" s="428"/>
      <c r="X18" s="428"/>
      <c r="Y18" s="765"/>
      <c r="Z18" s="428"/>
      <c r="AA18" s="632"/>
      <c r="AB18" s="632"/>
      <c r="AC18" s="632"/>
      <c r="AD18" s="714"/>
      <c r="AE18" s="715"/>
      <c r="AF18" s="716"/>
      <c r="AG18" s="511"/>
      <c r="BD18" s="393"/>
    </row>
    <row r="19" spans="1:68" ht="27.75" customHeight="1" x14ac:dyDescent="0.2">
      <c r="A19" s="401" t="s">
        <v>62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48"/>
      <c r="AB19" s="48"/>
      <c r="AC19" s="48"/>
    </row>
    <row r="20" spans="1:68" ht="16.5" customHeight="1" x14ac:dyDescent="0.25">
      <c r="A20" s="392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424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5"/>
      <c r="P23" s="398" t="s">
        <v>69</v>
      </c>
      <c r="Q23" s="399"/>
      <c r="R23" s="399"/>
      <c r="S23" s="399"/>
      <c r="T23" s="399"/>
      <c r="U23" s="399"/>
      <c r="V23" s="400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5"/>
      <c r="P24" s="398" t="s">
        <v>69</v>
      </c>
      <c r="Q24" s="399"/>
      <c r="R24" s="399"/>
      <c r="S24" s="399"/>
      <c r="T24" s="399"/>
      <c r="U24" s="399"/>
      <c r="V24" s="400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424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3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3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5"/>
      <c r="P36" s="398" t="s">
        <v>69</v>
      </c>
      <c r="Q36" s="399"/>
      <c r="R36" s="399"/>
      <c r="S36" s="399"/>
      <c r="T36" s="399"/>
      <c r="U36" s="399"/>
      <c r="V36" s="400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5"/>
      <c r="P37" s="398" t="s">
        <v>69</v>
      </c>
      <c r="Q37" s="399"/>
      <c r="R37" s="399"/>
      <c r="S37" s="399"/>
      <c r="T37" s="399"/>
      <c r="U37" s="399"/>
      <c r="V37" s="400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424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5"/>
      <c r="P40" s="398" t="s">
        <v>69</v>
      </c>
      <c r="Q40" s="399"/>
      <c r="R40" s="399"/>
      <c r="S40" s="399"/>
      <c r="T40" s="399"/>
      <c r="U40" s="399"/>
      <c r="V40" s="400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5"/>
      <c r="P41" s="398" t="s">
        <v>69</v>
      </c>
      <c r="Q41" s="399"/>
      <c r="R41" s="399"/>
      <c r="S41" s="399"/>
      <c r="T41" s="399"/>
      <c r="U41" s="399"/>
      <c r="V41" s="400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424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5"/>
      <c r="P44" s="398" t="s">
        <v>69</v>
      </c>
      <c r="Q44" s="399"/>
      <c r="R44" s="399"/>
      <c r="S44" s="399"/>
      <c r="T44" s="399"/>
      <c r="U44" s="399"/>
      <c r="V44" s="400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5"/>
      <c r="P45" s="398" t="s">
        <v>69</v>
      </c>
      <c r="Q45" s="399"/>
      <c r="R45" s="399"/>
      <c r="S45" s="399"/>
      <c r="T45" s="399"/>
      <c r="U45" s="399"/>
      <c r="V45" s="400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424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5"/>
      <c r="P48" s="398" t="s">
        <v>69</v>
      </c>
      <c r="Q48" s="399"/>
      <c r="R48" s="399"/>
      <c r="S48" s="399"/>
      <c r="T48" s="399"/>
      <c r="U48" s="399"/>
      <c r="V48" s="400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5"/>
      <c r="P49" s="398" t="s">
        <v>69</v>
      </c>
      <c r="Q49" s="399"/>
      <c r="R49" s="399"/>
      <c r="S49" s="399"/>
      <c r="T49" s="399"/>
      <c r="U49" s="399"/>
      <c r="V49" s="400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01" t="s">
        <v>107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48"/>
      <c r="AB50" s="48"/>
      <c r="AC50" s="48"/>
    </row>
    <row r="51" spans="1:68" ht="16.5" customHeight="1" x14ac:dyDescent="0.25">
      <c r="A51" s="392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424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5"/>
      <c r="P59" s="398" t="s">
        <v>69</v>
      </c>
      <c r="Q59" s="399"/>
      <c r="R59" s="399"/>
      <c r="S59" s="399"/>
      <c r="T59" s="399"/>
      <c r="U59" s="399"/>
      <c r="V59" s="400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5"/>
      <c r="P60" s="398" t="s">
        <v>69</v>
      </c>
      <c r="Q60" s="399"/>
      <c r="R60" s="399"/>
      <c r="S60" s="399"/>
      <c r="T60" s="399"/>
      <c r="U60" s="399"/>
      <c r="V60" s="400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customHeight="1" x14ac:dyDescent="0.25">
      <c r="A61" s="424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5"/>
      <c r="P64" s="398" t="s">
        <v>69</v>
      </c>
      <c r="Q64" s="399"/>
      <c r="R64" s="399"/>
      <c r="S64" s="399"/>
      <c r="T64" s="399"/>
      <c r="U64" s="399"/>
      <c r="V64" s="400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5"/>
      <c r="P65" s="398" t="s">
        <v>69</v>
      </c>
      <c r="Q65" s="399"/>
      <c r="R65" s="399"/>
      <c r="S65" s="399"/>
      <c r="T65" s="399"/>
      <c r="U65" s="399"/>
      <c r="V65" s="400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392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424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0" t="s">
        <v>132</v>
      </c>
      <c r="Q68" s="384"/>
      <c r="R68" s="384"/>
      <c r="S68" s="384"/>
      <c r="T68" s="385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4"/>
      <c r="R70" s="384"/>
      <c r="S70" s="384"/>
      <c r="T70" s="385"/>
      <c r="U70" s="34"/>
      <c r="V70" s="34"/>
      <c r="W70" s="35" t="s">
        <v>68</v>
      </c>
      <c r="X70" s="377">
        <v>150</v>
      </c>
      <c r="Y70" s="378">
        <f t="shared" si="11"/>
        <v>151.20000000000002</v>
      </c>
      <c r="Z70" s="36">
        <f>IFERROR(IF(Y70=0,"",ROUNDUP(Y70/H70,0)*0.02175),"")</f>
        <v>0.30449999999999999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156.66666666666666</v>
      </c>
      <c r="BN70" s="64">
        <f t="shared" si="13"/>
        <v>157.91999999999999</v>
      </c>
      <c r="BO70" s="64">
        <f t="shared" si="14"/>
        <v>0.24801587301587297</v>
      </c>
      <c r="BP70" s="64">
        <f t="shared" si="15"/>
        <v>0.25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4"/>
      <c r="R71" s="384"/>
      <c r="S71" s="384"/>
      <c r="T71" s="385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4"/>
      <c r="R72" s="384"/>
      <c r="S72" s="384"/>
      <c r="T72" s="385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">
        <v>144</v>
      </c>
      <c r="Q73" s="384"/>
      <c r="R73" s="384"/>
      <c r="S73" s="384"/>
      <c r="T73" s="385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4"/>
      <c r="R74" s="384"/>
      <c r="S74" s="384"/>
      <c r="T74" s="385"/>
      <c r="U74" s="34"/>
      <c r="V74" s="34"/>
      <c r="W74" s="35" t="s">
        <v>68</v>
      </c>
      <c r="X74" s="377">
        <v>18</v>
      </c>
      <c r="Y74" s="378">
        <f t="shared" si="11"/>
        <v>18</v>
      </c>
      <c r="Z74" s="36">
        <f>IFERROR(IF(Y74=0,"",ROUNDUP(Y74/H74,0)*0.00937),"")</f>
        <v>3.7479999999999999E-2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18.96</v>
      </c>
      <c r="BN74" s="64">
        <f t="shared" si="13"/>
        <v>18.96</v>
      </c>
      <c r="BO74" s="64">
        <f t="shared" si="14"/>
        <v>3.3333333333333333E-2</v>
      </c>
      <c r="BP74" s="64">
        <f t="shared" si="15"/>
        <v>3.3333333333333333E-2</v>
      </c>
    </row>
    <row r="75" spans="1:68" x14ac:dyDescent="0.2">
      <c r="A75" s="414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5"/>
      <c r="P75" s="398" t="s">
        <v>69</v>
      </c>
      <c r="Q75" s="399"/>
      <c r="R75" s="399"/>
      <c r="S75" s="399"/>
      <c r="T75" s="399"/>
      <c r="U75" s="399"/>
      <c r="V75" s="400"/>
      <c r="W75" s="37" t="s">
        <v>70</v>
      </c>
      <c r="X75" s="379">
        <f>IFERROR(X68/H68,"0")+IFERROR(X69/H69,"0")+IFERROR(X70/H70,"0")+IFERROR(X71/H71,"0")+IFERROR(X72/H72,"0")+IFERROR(X73/H73,"0")+IFERROR(X74/H74,"0")</f>
        <v>17.888888888888886</v>
      </c>
      <c r="Y75" s="379">
        <f>IFERROR(Y68/H68,"0")+IFERROR(Y69/H69,"0")+IFERROR(Y70/H70,"0")+IFERROR(Y71/H71,"0")+IFERROR(Y72/H72,"0")+IFERROR(Y73/H73,"0")+IFERROR(Y74/H74,"0")</f>
        <v>18</v>
      </c>
      <c r="Z75" s="379">
        <f>IFERROR(IF(Z68="",0,Z68),"0")+IFERROR(IF(Z69="",0,Z69),"0")+IFERROR(IF(Z70="",0,Z70),"0")+IFERROR(IF(Z71="",0,Z71),"0")+IFERROR(IF(Z72="",0,Z72),"0")+IFERROR(IF(Z73="",0,Z73),"0")+IFERROR(IF(Z74="",0,Z74),"0")</f>
        <v>0.34198000000000001</v>
      </c>
      <c r="AA75" s="380"/>
      <c r="AB75" s="380"/>
      <c r="AC75" s="380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5"/>
      <c r="P76" s="398" t="s">
        <v>69</v>
      </c>
      <c r="Q76" s="399"/>
      <c r="R76" s="399"/>
      <c r="S76" s="399"/>
      <c r="T76" s="399"/>
      <c r="U76" s="399"/>
      <c r="V76" s="400"/>
      <c r="W76" s="37" t="s">
        <v>68</v>
      </c>
      <c r="X76" s="379">
        <f>IFERROR(SUM(X68:X74),"0")</f>
        <v>168</v>
      </c>
      <c r="Y76" s="379">
        <f>IFERROR(SUM(Y68:Y74),"0")</f>
        <v>169.20000000000002</v>
      </c>
      <c r="Z76" s="37"/>
      <c r="AA76" s="380"/>
      <c r="AB76" s="380"/>
      <c r="AC76" s="380"/>
    </row>
    <row r="77" spans="1:68" ht="14.25" customHeight="1" x14ac:dyDescent="0.25">
      <c r="A77" s="424" t="s">
        <v>147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73"/>
      <c r="AB77" s="373"/>
      <c r="AC77" s="373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7">
        <v>230</v>
      </c>
      <c r="Y78" s="378">
        <f>IFERROR(IF(X78="",0,CEILING((X78/$H78),1)*$H78),"")</f>
        <v>237.60000000000002</v>
      </c>
      <c r="Z78" s="36">
        <f>IFERROR(IF(Y78=0,"",ROUNDUP(Y78/H78,0)*0.02175),"")</f>
        <v>0.47849999999999998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240.22222222222217</v>
      </c>
      <c r="BN78" s="64">
        <f>IFERROR(Y78*I78/H78,"0")</f>
        <v>248.16</v>
      </c>
      <c r="BO78" s="64">
        <f>IFERROR(1/J78*(X78/H78),"0")</f>
        <v>0.38029100529100524</v>
      </c>
      <c r="BP78" s="64">
        <f>IFERROR(1/J78*(Y78/H78),"0")</f>
        <v>0.39285714285714285</v>
      </c>
    </row>
    <row r="79" spans="1:68" ht="27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4"/>
      <c r="R79" s="384"/>
      <c r="S79" s="384"/>
      <c r="T79" s="385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4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415"/>
      <c r="P80" s="398" t="s">
        <v>69</v>
      </c>
      <c r="Q80" s="399"/>
      <c r="R80" s="399"/>
      <c r="S80" s="399"/>
      <c r="T80" s="399"/>
      <c r="U80" s="399"/>
      <c r="V80" s="400"/>
      <c r="W80" s="37" t="s">
        <v>70</v>
      </c>
      <c r="X80" s="379">
        <f>IFERROR(X78/H78,"0")+IFERROR(X79/H79,"0")</f>
        <v>21.296296296296294</v>
      </c>
      <c r="Y80" s="379">
        <f>IFERROR(Y78/H78,"0")+IFERROR(Y79/H79,"0")</f>
        <v>22</v>
      </c>
      <c r="Z80" s="379">
        <f>IFERROR(IF(Z78="",0,Z78),"0")+IFERROR(IF(Z79="",0,Z79),"0")</f>
        <v>0.47849999999999998</v>
      </c>
      <c r="AA80" s="380"/>
      <c r="AB80" s="380"/>
      <c r="AC80" s="380"/>
    </row>
    <row r="81" spans="1:68" x14ac:dyDescent="0.2">
      <c r="A81" s="39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5"/>
      <c r="P81" s="398" t="s">
        <v>69</v>
      </c>
      <c r="Q81" s="399"/>
      <c r="R81" s="399"/>
      <c r="S81" s="399"/>
      <c r="T81" s="399"/>
      <c r="U81" s="399"/>
      <c r="V81" s="400"/>
      <c r="W81" s="37" t="s">
        <v>68</v>
      </c>
      <c r="X81" s="379">
        <f>IFERROR(SUM(X78:X79),"0")</f>
        <v>230</v>
      </c>
      <c r="Y81" s="379">
        <f>IFERROR(SUM(Y78:Y79),"0")</f>
        <v>237.60000000000002</v>
      </c>
      <c r="Z81" s="37"/>
      <c r="AA81" s="380"/>
      <c r="AB81" s="380"/>
      <c r="AC81" s="380"/>
    </row>
    <row r="82" spans="1:68" ht="14.25" customHeight="1" x14ac:dyDescent="0.25">
      <c r="A82" s="424" t="s">
        <v>63</v>
      </c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373"/>
      <c r="AB82" s="373"/>
      <c r="AC82" s="373"/>
    </row>
    <row r="83" spans="1:68" ht="16.5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4"/>
      <c r="R88" s="384"/>
      <c r="S88" s="384"/>
      <c r="T88" s="385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415"/>
      <c r="P89" s="398" t="s">
        <v>69</v>
      </c>
      <c r="Q89" s="399"/>
      <c r="R89" s="399"/>
      <c r="S89" s="399"/>
      <c r="T89" s="399"/>
      <c r="U89" s="399"/>
      <c r="V89" s="400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5"/>
      <c r="P90" s="398" t="s">
        <v>69</v>
      </c>
      <c r="Q90" s="399"/>
      <c r="R90" s="399"/>
      <c r="S90" s="399"/>
      <c r="T90" s="399"/>
      <c r="U90" s="399"/>
      <c r="V90" s="400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customHeight="1" x14ac:dyDescent="0.25">
      <c r="A91" s="424" t="s">
        <v>71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93"/>
      <c r="AA91" s="373"/>
      <c r="AB91" s="373"/>
      <c r="AC91" s="373"/>
    </row>
    <row r="92" spans="1:68" ht="16.5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4"/>
      <c r="R93" s="384"/>
      <c r="S93" s="384"/>
      <c r="T93" s="385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415"/>
      <c r="P94" s="398" t="s">
        <v>69</v>
      </c>
      <c r="Q94" s="399"/>
      <c r="R94" s="399"/>
      <c r="S94" s="399"/>
      <c r="T94" s="399"/>
      <c r="U94" s="399"/>
      <c r="V94" s="400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15"/>
      <c r="P95" s="398" t="s">
        <v>69</v>
      </c>
      <c r="Q95" s="399"/>
      <c r="R95" s="399"/>
      <c r="S95" s="399"/>
      <c r="T95" s="399"/>
      <c r="U95" s="399"/>
      <c r="V95" s="400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customHeight="1" x14ac:dyDescent="0.25">
      <c r="A96" s="424" t="s">
        <v>168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93"/>
      <c r="AA96" s="373"/>
      <c r="AB96" s="373"/>
      <c r="AC96" s="373"/>
    </row>
    <row r="97" spans="1:68" ht="27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0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4"/>
      <c r="R99" s="384"/>
      <c r="S99" s="384"/>
      <c r="T99" s="385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415"/>
      <c r="P100" s="398" t="s">
        <v>69</v>
      </c>
      <c r="Q100" s="399"/>
      <c r="R100" s="399"/>
      <c r="S100" s="399"/>
      <c r="T100" s="399"/>
      <c r="U100" s="399"/>
      <c r="V100" s="400"/>
      <c r="W100" s="37" t="s">
        <v>70</v>
      </c>
      <c r="X100" s="379">
        <f>IFERROR(X97/H97,"0")+IFERROR(X98/H98,"0")+IFERROR(X99/H99,"0")</f>
        <v>0</v>
      </c>
      <c r="Y100" s="379">
        <f>IFERROR(Y97/H97,"0")+IFERROR(Y98/H98,"0")+IFERROR(Y99/H99,"0")</f>
        <v>0</v>
      </c>
      <c r="Z100" s="379">
        <f>IFERROR(IF(Z97="",0,Z97),"0")+IFERROR(IF(Z98="",0,Z98),"0")+IFERROR(IF(Z99="",0,Z99),"0")</f>
        <v>0</v>
      </c>
      <c r="AA100" s="380"/>
      <c r="AB100" s="380"/>
      <c r="AC100" s="380"/>
    </row>
    <row r="101" spans="1:68" x14ac:dyDescent="0.2">
      <c r="A101" s="39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15"/>
      <c r="P101" s="398" t="s">
        <v>69</v>
      </c>
      <c r="Q101" s="399"/>
      <c r="R101" s="399"/>
      <c r="S101" s="399"/>
      <c r="T101" s="399"/>
      <c r="U101" s="399"/>
      <c r="V101" s="400"/>
      <c r="W101" s="37" t="s">
        <v>68</v>
      </c>
      <c r="X101" s="379">
        <f>IFERROR(SUM(X97:X99),"0")</f>
        <v>0</v>
      </c>
      <c r="Y101" s="379">
        <f>IFERROR(SUM(Y97:Y99),"0")</f>
        <v>0</v>
      </c>
      <c r="Z101" s="37"/>
      <c r="AA101" s="380"/>
      <c r="AB101" s="380"/>
      <c r="AC101" s="380"/>
    </row>
    <row r="102" spans="1:68" ht="16.5" customHeight="1" x14ac:dyDescent="0.25">
      <c r="A102" s="392" t="s">
        <v>174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2"/>
      <c r="AB102" s="372"/>
      <c r="AC102" s="372"/>
    </row>
    <row r="103" spans="1:68" ht="14.25" customHeight="1" x14ac:dyDescent="0.25">
      <c r="A103" s="424" t="s">
        <v>109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3"/>
      <c r="AB103" s="373"/>
      <c r="AC103" s="373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7">
        <v>0</v>
      </c>
      <c r="Y104" s="3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4"/>
      <c r="R105" s="384"/>
      <c r="S105" s="384"/>
      <c r="T105" s="385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14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415"/>
      <c r="P107" s="398" t="s">
        <v>69</v>
      </c>
      <c r="Q107" s="399"/>
      <c r="R107" s="399"/>
      <c r="S107" s="399"/>
      <c r="T107" s="399"/>
      <c r="U107" s="399"/>
      <c r="V107" s="400"/>
      <c r="W107" s="37" t="s">
        <v>70</v>
      </c>
      <c r="X107" s="379">
        <f>IFERROR(X104/H104,"0")+IFERROR(X105/H105,"0")+IFERROR(X106/H106,"0")</f>
        <v>0</v>
      </c>
      <c r="Y107" s="379">
        <f>IFERROR(Y104/H104,"0")+IFERROR(Y105/H105,"0")+IFERROR(Y106/H106,"0")</f>
        <v>0</v>
      </c>
      <c r="Z107" s="379">
        <f>IFERROR(IF(Z104="",0,Z104),"0")+IFERROR(IF(Z105="",0,Z105),"0")+IFERROR(IF(Z106="",0,Z106),"0")</f>
        <v>0</v>
      </c>
      <c r="AA107" s="380"/>
      <c r="AB107" s="380"/>
      <c r="AC107" s="380"/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415"/>
      <c r="P108" s="398" t="s">
        <v>69</v>
      </c>
      <c r="Q108" s="399"/>
      <c r="R108" s="399"/>
      <c r="S108" s="399"/>
      <c r="T108" s="399"/>
      <c r="U108" s="399"/>
      <c r="V108" s="400"/>
      <c r="W108" s="37" t="s">
        <v>68</v>
      </c>
      <c r="X108" s="379">
        <f>IFERROR(SUM(X104:X106),"0")</f>
        <v>0</v>
      </c>
      <c r="Y108" s="379">
        <f>IFERROR(SUM(Y104:Y106),"0")</f>
        <v>0</v>
      </c>
      <c r="Z108" s="37"/>
      <c r="AA108" s="380"/>
      <c r="AB108" s="380"/>
      <c r="AC108" s="380"/>
    </row>
    <row r="109" spans="1:68" ht="14.25" customHeight="1" x14ac:dyDescent="0.25">
      <c r="A109" s="424" t="s">
        <v>71</v>
      </c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373"/>
      <c r="AB109" s="373"/>
      <c r="AC109" s="373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81">
        <v>4607091386967</v>
      </c>
      <c r="E110" s="382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1">
        <v>4607091386967</v>
      </c>
      <c r="E111" s="382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7">
        <v>15</v>
      </c>
      <c r="Y111" s="378">
        <f>IFERROR(IF(X111="",0,CEILING((X111/$H111),1)*$H111),"")</f>
        <v>16.8</v>
      </c>
      <c r="Z111" s="36">
        <f>IFERROR(IF(Y111=0,"",ROUNDUP(Y111/H111,0)*0.02175),"")</f>
        <v>4.3499999999999997E-2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16.007142857142856</v>
      </c>
      <c r="BN111" s="64">
        <f>IFERROR(Y111*I111/H111,"0")</f>
        <v>17.928000000000001</v>
      </c>
      <c r="BO111" s="64">
        <f>IFERROR(1/J111*(X111/H111),"0")</f>
        <v>3.188775510204081E-2</v>
      </c>
      <c r="BP111" s="64">
        <f>IFERROR(1/J111*(Y111/H111),"0")</f>
        <v>3.5714285714285712E-2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7">
        <v>0</v>
      </c>
      <c r="Y112" s="378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415"/>
      <c r="P115" s="398" t="s">
        <v>69</v>
      </c>
      <c r="Q115" s="399"/>
      <c r="R115" s="399"/>
      <c r="S115" s="399"/>
      <c r="T115" s="399"/>
      <c r="U115" s="399"/>
      <c r="V115" s="400"/>
      <c r="W115" s="37" t="s">
        <v>70</v>
      </c>
      <c r="X115" s="379">
        <f>IFERROR(X110/H110,"0")+IFERROR(X111/H111,"0")+IFERROR(X112/H112,"0")+IFERROR(X113/H113,"0")+IFERROR(X114/H114,"0")</f>
        <v>1.7857142857142856</v>
      </c>
      <c r="Y115" s="379">
        <f>IFERROR(Y110/H110,"0")+IFERROR(Y111/H111,"0")+IFERROR(Y112/H112,"0")+IFERROR(Y113/H113,"0")+IFERROR(Y114/H114,"0")</f>
        <v>2</v>
      </c>
      <c r="Z115" s="379">
        <f>IFERROR(IF(Z110="",0,Z110),"0")+IFERROR(IF(Z111="",0,Z111),"0")+IFERROR(IF(Z112="",0,Z112),"0")+IFERROR(IF(Z113="",0,Z113),"0")+IFERROR(IF(Z114="",0,Z114),"0")</f>
        <v>4.3499999999999997E-2</v>
      </c>
      <c r="AA115" s="380"/>
      <c r="AB115" s="380"/>
      <c r="AC115" s="380"/>
    </row>
    <row r="116" spans="1:68" x14ac:dyDescent="0.2">
      <c r="A116" s="393"/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415"/>
      <c r="P116" s="398" t="s">
        <v>69</v>
      </c>
      <c r="Q116" s="399"/>
      <c r="R116" s="399"/>
      <c r="S116" s="399"/>
      <c r="T116" s="399"/>
      <c r="U116" s="399"/>
      <c r="V116" s="400"/>
      <c r="W116" s="37" t="s">
        <v>68</v>
      </c>
      <c r="X116" s="379">
        <f>IFERROR(SUM(X110:X114),"0")</f>
        <v>15</v>
      </c>
      <c r="Y116" s="379">
        <f>IFERROR(SUM(Y110:Y114),"0")</f>
        <v>16.8</v>
      </c>
      <c r="Z116" s="37"/>
      <c r="AA116" s="380"/>
      <c r="AB116" s="380"/>
      <c r="AC116" s="380"/>
    </row>
    <row r="117" spans="1:68" ht="16.5" customHeight="1" x14ac:dyDescent="0.25">
      <c r="A117" s="392" t="s">
        <v>190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2"/>
      <c r="AB117" s="372"/>
      <c r="AC117" s="372"/>
    </row>
    <row r="118" spans="1:68" ht="14.25" customHeight="1" x14ac:dyDescent="0.25">
      <c r="A118" s="424" t="s">
        <v>109</v>
      </c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393"/>
      <c r="P118" s="393"/>
      <c r="Q118" s="393"/>
      <c r="R118" s="393"/>
      <c r="S118" s="393"/>
      <c r="T118" s="393"/>
      <c r="U118" s="393"/>
      <c r="V118" s="393"/>
      <c r="W118" s="393"/>
      <c r="X118" s="393"/>
      <c r="Y118" s="393"/>
      <c r="Z118" s="393"/>
      <c r="AA118" s="373"/>
      <c r="AB118" s="373"/>
      <c r="AC118" s="373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81">
        <v>4680115882133</v>
      </c>
      <c r="E119" s="382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1">
        <v>4680115882133</v>
      </c>
      <c r="E120" s="382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415"/>
      <c r="P124" s="398" t="s">
        <v>69</v>
      </c>
      <c r="Q124" s="399"/>
      <c r="R124" s="399"/>
      <c r="S124" s="399"/>
      <c r="T124" s="399"/>
      <c r="U124" s="399"/>
      <c r="V124" s="400"/>
      <c r="W124" s="37" t="s">
        <v>70</v>
      </c>
      <c r="X124" s="379">
        <f>IFERROR(X119/H119,"0")+IFERROR(X120/H120,"0")+IFERROR(X121/H121,"0")+IFERROR(X122/H122,"0")+IFERROR(X123/H123,"0")</f>
        <v>0</v>
      </c>
      <c r="Y124" s="379">
        <f>IFERROR(Y119/H119,"0")+IFERROR(Y120/H120,"0")+IFERROR(Y121/H121,"0")+IFERROR(Y122/H122,"0")+IFERROR(Y123/H123,"0")</f>
        <v>0</v>
      </c>
      <c r="Z124" s="379">
        <f>IFERROR(IF(Z119="",0,Z119),"0")+IFERROR(IF(Z120="",0,Z120),"0")+IFERROR(IF(Z121="",0,Z121),"0")+IFERROR(IF(Z122="",0,Z122),"0")+IFERROR(IF(Z123="",0,Z123),"0")</f>
        <v>0</v>
      </c>
      <c r="AA124" s="380"/>
      <c r="AB124" s="380"/>
      <c r="AC124" s="380"/>
    </row>
    <row r="125" spans="1:68" x14ac:dyDescent="0.2">
      <c r="A125" s="393"/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415"/>
      <c r="P125" s="398" t="s">
        <v>69</v>
      </c>
      <c r="Q125" s="399"/>
      <c r="R125" s="399"/>
      <c r="S125" s="399"/>
      <c r="T125" s="399"/>
      <c r="U125" s="399"/>
      <c r="V125" s="400"/>
      <c r="W125" s="37" t="s">
        <v>68</v>
      </c>
      <c r="X125" s="379">
        <f>IFERROR(SUM(X119:X123),"0")</f>
        <v>0</v>
      </c>
      <c r="Y125" s="379">
        <f>IFERROR(SUM(Y119:Y123),"0")</f>
        <v>0</v>
      </c>
      <c r="Z125" s="37"/>
      <c r="AA125" s="380"/>
      <c r="AB125" s="380"/>
      <c r="AC125" s="380"/>
    </row>
    <row r="126" spans="1:68" ht="14.25" customHeight="1" x14ac:dyDescent="0.25">
      <c r="A126" s="424" t="s">
        <v>147</v>
      </c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373"/>
      <c r="AB126" s="373"/>
      <c r="AC126" s="373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200</v>
      </c>
      <c r="B128" s="54" t="s">
        <v>202</v>
      </c>
      <c r="C128" s="31">
        <v>4301020345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1" t="s">
        <v>203</v>
      </c>
      <c r="Q128" s="384"/>
      <c r="R128" s="384"/>
      <c r="S128" s="384"/>
      <c r="T128" s="385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4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4"/>
      <c r="R129" s="384"/>
      <c r="S129" s="384"/>
      <c r="T129" s="385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4"/>
      <c r="R130" s="384"/>
      <c r="S130" s="384"/>
      <c r="T130" s="385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504" t="s">
        <v>209</v>
      </c>
      <c r="Q131" s="384"/>
      <c r="R131" s="384"/>
      <c r="S131" s="384"/>
      <c r="T131" s="385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415"/>
      <c r="P132" s="398" t="s">
        <v>69</v>
      </c>
      <c r="Q132" s="399"/>
      <c r="R132" s="399"/>
      <c r="S132" s="399"/>
      <c r="T132" s="399"/>
      <c r="U132" s="399"/>
      <c r="V132" s="400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x14ac:dyDescent="0.2">
      <c r="A133" s="393"/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415"/>
      <c r="P133" s="398" t="s">
        <v>69</v>
      </c>
      <c r="Q133" s="399"/>
      <c r="R133" s="399"/>
      <c r="S133" s="399"/>
      <c r="T133" s="399"/>
      <c r="U133" s="399"/>
      <c r="V133" s="400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customHeight="1" x14ac:dyDescent="0.25">
      <c r="A134" s="424" t="s">
        <v>71</v>
      </c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3"/>
      <c r="P134" s="393"/>
      <c r="Q134" s="393"/>
      <c r="R134" s="393"/>
      <c r="S134" s="393"/>
      <c r="T134" s="393"/>
      <c r="U134" s="393"/>
      <c r="V134" s="393"/>
      <c r="W134" s="393"/>
      <c r="X134" s="393"/>
      <c r="Y134" s="393"/>
      <c r="Z134" s="393"/>
      <c r="AA134" s="373"/>
      <c r="AB134" s="373"/>
      <c r="AC134" s="373"/>
    </row>
    <row r="135" spans="1:68" ht="16.5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4"/>
      <c r="R136" s="384"/>
      <c r="S136" s="384"/>
      <c r="T136" s="385"/>
      <c r="U136" s="34"/>
      <c r="V136" s="34"/>
      <c r="W136" s="35" t="s">
        <v>68</v>
      </c>
      <c r="X136" s="377">
        <v>40</v>
      </c>
      <c r="Y136" s="378">
        <f t="shared" si="21"/>
        <v>42</v>
      </c>
      <c r="Z136" s="36">
        <f>IFERROR(IF(Y136=0,"",ROUNDUP(Y136/H136,0)*0.02175),"")</f>
        <v>0.10874999999999999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42.657142857142851</v>
      </c>
      <c r="BN136" s="64">
        <f t="shared" si="23"/>
        <v>44.79</v>
      </c>
      <c r="BO136" s="64">
        <f t="shared" si="24"/>
        <v>8.5034013605442174E-2</v>
      </c>
      <c r="BP136" s="64">
        <f t="shared" si="25"/>
        <v>8.9285714285714274E-2</v>
      </c>
    </row>
    <row r="137" spans="1:68" ht="16.5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4"/>
      <c r="R137" s="384"/>
      <c r="S137" s="384"/>
      <c r="T137" s="385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6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4"/>
      <c r="R138" s="384"/>
      <c r="S138" s="384"/>
      <c r="T138" s="385"/>
      <c r="U138" s="34"/>
      <c r="V138" s="34"/>
      <c r="W138" s="35" t="s">
        <v>68</v>
      </c>
      <c r="X138" s="377">
        <v>0</v>
      </c>
      <c r="Y138" s="378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4"/>
      <c r="R139" s="384"/>
      <c r="S139" s="384"/>
      <c r="T139" s="385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4"/>
      <c r="R140" s="384"/>
      <c r="S140" s="384"/>
      <c r="T140" s="385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415"/>
      <c r="P141" s="398" t="s">
        <v>69</v>
      </c>
      <c r="Q141" s="399"/>
      <c r="R141" s="399"/>
      <c r="S141" s="399"/>
      <c r="T141" s="399"/>
      <c r="U141" s="399"/>
      <c r="V141" s="400"/>
      <c r="W141" s="37" t="s">
        <v>70</v>
      </c>
      <c r="X141" s="379">
        <f>IFERROR(X135/H135,"0")+IFERROR(X136/H136,"0")+IFERROR(X137/H137,"0")+IFERROR(X138/H138,"0")+IFERROR(X139/H139,"0")+IFERROR(X140/H140,"0")</f>
        <v>4.7619047619047619</v>
      </c>
      <c r="Y141" s="379">
        <f>IFERROR(Y135/H135,"0")+IFERROR(Y136/H136,"0")+IFERROR(Y137/H137,"0")+IFERROR(Y138/H138,"0")+IFERROR(Y139/H139,"0")+IFERROR(Y140/H140,"0")</f>
        <v>5</v>
      </c>
      <c r="Z141" s="379">
        <f>IFERROR(IF(Z135="",0,Z135),"0")+IFERROR(IF(Z136="",0,Z136),"0")+IFERROR(IF(Z137="",0,Z137),"0")+IFERROR(IF(Z138="",0,Z138),"0")+IFERROR(IF(Z139="",0,Z139),"0")+IFERROR(IF(Z140="",0,Z140),"0")</f>
        <v>0.10874999999999999</v>
      </c>
      <c r="AA141" s="380"/>
      <c r="AB141" s="380"/>
      <c r="AC141" s="380"/>
    </row>
    <row r="142" spans="1:68" x14ac:dyDescent="0.2">
      <c r="A142" s="393"/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415"/>
      <c r="P142" s="398" t="s">
        <v>69</v>
      </c>
      <c r="Q142" s="399"/>
      <c r="R142" s="399"/>
      <c r="S142" s="399"/>
      <c r="T142" s="399"/>
      <c r="U142" s="399"/>
      <c r="V142" s="400"/>
      <c r="W142" s="37" t="s">
        <v>68</v>
      </c>
      <c r="X142" s="379">
        <f>IFERROR(SUM(X135:X140),"0")</f>
        <v>40</v>
      </c>
      <c r="Y142" s="379">
        <f>IFERROR(SUM(Y135:Y140),"0")</f>
        <v>42</v>
      </c>
      <c r="Z142" s="37"/>
      <c r="AA142" s="380"/>
      <c r="AB142" s="380"/>
      <c r="AC142" s="380"/>
    </row>
    <row r="143" spans="1:68" ht="14.25" customHeight="1" x14ac:dyDescent="0.25">
      <c r="A143" s="424" t="s">
        <v>168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373"/>
      <c r="AB143" s="373"/>
      <c r="AC143" s="373"/>
    </row>
    <row r="144" spans="1:68" ht="27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4"/>
      <c r="R144" s="384"/>
      <c r="S144" s="384"/>
      <c r="T144" s="385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3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4"/>
      <c r="R145" s="384"/>
      <c r="S145" s="384"/>
      <c r="T145" s="385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5"/>
      <c r="P146" s="398" t="s">
        <v>69</v>
      </c>
      <c r="Q146" s="399"/>
      <c r="R146" s="399"/>
      <c r="S146" s="399"/>
      <c r="T146" s="399"/>
      <c r="U146" s="399"/>
      <c r="V146" s="400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5"/>
      <c r="P147" s="398" t="s">
        <v>69</v>
      </c>
      <c r="Q147" s="399"/>
      <c r="R147" s="399"/>
      <c r="S147" s="399"/>
      <c r="T147" s="399"/>
      <c r="U147" s="399"/>
      <c r="V147" s="400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customHeight="1" x14ac:dyDescent="0.25">
      <c r="A148" s="392" t="s">
        <v>226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72"/>
      <c r="AB148" s="372"/>
      <c r="AC148" s="372"/>
    </row>
    <row r="149" spans="1:68" ht="14.25" customHeight="1" x14ac:dyDescent="0.25">
      <c r="A149" s="424" t="s">
        <v>109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93"/>
      <c r="AA149" s="373"/>
      <c r="AB149" s="373"/>
      <c r="AC149" s="373"/>
    </row>
    <row r="150" spans="1:68" ht="27" customHeight="1" x14ac:dyDescent="0.25">
      <c r="A150" s="54" t="s">
        <v>227</v>
      </c>
      <c r="B150" s="54" t="s">
        <v>228</v>
      </c>
      <c r="C150" s="31">
        <v>4301011562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4"/>
      <c r="R150" s="384"/>
      <c r="S150" s="384"/>
      <c r="T150" s="385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227</v>
      </c>
      <c r="B151" s="54" t="s">
        <v>229</v>
      </c>
      <c r="C151" s="31">
        <v>4301011564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4"/>
      <c r="R151" s="384"/>
      <c r="S151" s="384"/>
      <c r="T151" s="385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5"/>
      <c r="P152" s="398" t="s">
        <v>69</v>
      </c>
      <c r="Q152" s="399"/>
      <c r="R152" s="399"/>
      <c r="S152" s="399"/>
      <c r="T152" s="399"/>
      <c r="U152" s="399"/>
      <c r="V152" s="400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415"/>
      <c r="P153" s="398" t="s">
        <v>69</v>
      </c>
      <c r="Q153" s="399"/>
      <c r="R153" s="399"/>
      <c r="S153" s="399"/>
      <c r="T153" s="399"/>
      <c r="U153" s="399"/>
      <c r="V153" s="400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customHeight="1" x14ac:dyDescent="0.25">
      <c r="A154" s="424" t="s">
        <v>63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73"/>
      <c r="AB154" s="373"/>
      <c r="AC154" s="373"/>
    </row>
    <row r="155" spans="1:68" ht="27" customHeight="1" x14ac:dyDescent="0.25">
      <c r="A155" s="54" t="s">
        <v>230</v>
      </c>
      <c r="B155" s="54" t="s">
        <v>231</v>
      </c>
      <c r="C155" s="31">
        <v>4301031234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4"/>
      <c r="R155" s="384"/>
      <c r="S155" s="384"/>
      <c r="T155" s="385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230</v>
      </c>
      <c r="B156" s="54" t="s">
        <v>232</v>
      </c>
      <c r="C156" s="31">
        <v>4301031235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4"/>
      <c r="R156" s="384"/>
      <c r="S156" s="384"/>
      <c r="T156" s="385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5"/>
      <c r="P157" s="398" t="s">
        <v>69</v>
      </c>
      <c r="Q157" s="399"/>
      <c r="R157" s="399"/>
      <c r="S157" s="399"/>
      <c r="T157" s="399"/>
      <c r="U157" s="399"/>
      <c r="V157" s="400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5"/>
      <c r="P158" s="398" t="s">
        <v>69</v>
      </c>
      <c r="Q158" s="399"/>
      <c r="R158" s="399"/>
      <c r="S158" s="399"/>
      <c r="T158" s="399"/>
      <c r="U158" s="399"/>
      <c r="V158" s="400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customHeight="1" x14ac:dyDescent="0.25">
      <c r="A159" s="424" t="s">
        <v>71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73"/>
      <c r="AB159" s="373"/>
      <c r="AC159" s="373"/>
    </row>
    <row r="160" spans="1:68" ht="16.5" customHeight="1" x14ac:dyDescent="0.25">
      <c r="A160" s="54" t="s">
        <v>233</v>
      </c>
      <c r="B160" s="54" t="s">
        <v>234</v>
      </c>
      <c r="C160" s="31">
        <v>4301051477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4"/>
      <c r="R160" s="384"/>
      <c r="S160" s="384"/>
      <c r="T160" s="385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233</v>
      </c>
      <c r="B161" s="54" t="s">
        <v>235</v>
      </c>
      <c r="C161" s="31">
        <v>4301051476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4"/>
      <c r="R161" s="384"/>
      <c r="S161" s="384"/>
      <c r="T161" s="385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4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5"/>
      <c r="P162" s="398" t="s">
        <v>69</v>
      </c>
      <c r="Q162" s="399"/>
      <c r="R162" s="399"/>
      <c r="S162" s="399"/>
      <c r="T162" s="399"/>
      <c r="U162" s="399"/>
      <c r="V162" s="400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5"/>
      <c r="P163" s="398" t="s">
        <v>69</v>
      </c>
      <c r="Q163" s="399"/>
      <c r="R163" s="399"/>
      <c r="S163" s="399"/>
      <c r="T163" s="399"/>
      <c r="U163" s="399"/>
      <c r="V163" s="400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customHeight="1" x14ac:dyDescent="0.25">
      <c r="A164" s="392" t="s">
        <v>107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72"/>
      <c r="AB164" s="372"/>
      <c r="AC164" s="372"/>
    </row>
    <row r="165" spans="1:68" ht="14.25" customHeight="1" x14ac:dyDescent="0.25">
      <c r="A165" s="424" t="s">
        <v>109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373"/>
      <c r="AB165" s="373"/>
      <c r="AC165" s="373"/>
    </row>
    <row r="166" spans="1:68" ht="27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7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4"/>
      <c r="R167" s="384"/>
      <c r="S167" s="384"/>
      <c r="T167" s="385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4"/>
      <c r="R168" s="384"/>
      <c r="S168" s="384"/>
      <c r="T168" s="385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415"/>
      <c r="P169" s="398" t="s">
        <v>69</v>
      </c>
      <c r="Q169" s="399"/>
      <c r="R169" s="399"/>
      <c r="S169" s="399"/>
      <c r="T169" s="399"/>
      <c r="U169" s="399"/>
      <c r="V169" s="400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15"/>
      <c r="P170" s="398" t="s">
        <v>69</v>
      </c>
      <c r="Q170" s="399"/>
      <c r="R170" s="399"/>
      <c r="S170" s="399"/>
      <c r="T170" s="399"/>
      <c r="U170" s="399"/>
      <c r="V170" s="400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customHeight="1" x14ac:dyDescent="0.25">
      <c r="A171" s="424" t="s">
        <v>63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93"/>
      <c r="AA171" s="373"/>
      <c r="AB171" s="373"/>
      <c r="AC171" s="373"/>
    </row>
    <row r="172" spans="1:68" ht="16.5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7">
        <v>10</v>
      </c>
      <c r="Y173" s="378">
        <f>IFERROR(IF(X173="",0,CEILING((X173/$H173),1)*$H173),"")</f>
        <v>12.600000000000001</v>
      </c>
      <c r="Z173" s="36">
        <f>IFERROR(IF(Y173=0,"",ROUNDUP(Y173/H173,0)*0.00937),"")</f>
        <v>2.811E-2</v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10.714285714285714</v>
      </c>
      <c r="BN173" s="64">
        <f>IFERROR(Y173*I173/H173,"0")</f>
        <v>13.5</v>
      </c>
      <c r="BO173" s="64">
        <f>IFERROR(1/J173*(X173/H173),"0")</f>
        <v>1.984126984126984E-2</v>
      </c>
      <c r="BP173" s="64">
        <f>IFERROR(1/J173*(Y173/H173),"0")</f>
        <v>2.5000000000000001E-2</v>
      </c>
    </row>
    <row r="174" spans="1:68" ht="16.5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7">
        <v>65</v>
      </c>
      <c r="Y174" s="378">
        <f>IFERROR(IF(X174="",0,CEILING((X174/$H174),1)*$H174),"")</f>
        <v>72</v>
      </c>
      <c r="Z174" s="36">
        <f>IFERROR(IF(Y174=0,"",ROUNDUP(Y174/H174,0)*0.02175),"")</f>
        <v>0.17399999999999999</v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69.550000000000011</v>
      </c>
      <c r="BN174" s="64">
        <f>IFERROR(Y174*I174/H174,"0")</f>
        <v>77.040000000000006</v>
      </c>
      <c r="BO174" s="64">
        <f>IFERROR(1/J174*(X174/H174),"0")</f>
        <v>0.12896825396825395</v>
      </c>
      <c r="BP174" s="64">
        <f>IFERROR(1/J174*(Y174/H174),"0")</f>
        <v>0.14285714285714285</v>
      </c>
    </row>
    <row r="175" spans="1:68" ht="27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4"/>
      <c r="R175" s="384"/>
      <c r="S175" s="384"/>
      <c r="T175" s="385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4"/>
      <c r="R176" s="384"/>
      <c r="S176" s="384"/>
      <c r="T176" s="385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415"/>
      <c r="P177" s="398" t="s">
        <v>69</v>
      </c>
      <c r="Q177" s="399"/>
      <c r="R177" s="399"/>
      <c r="S177" s="399"/>
      <c r="T177" s="399"/>
      <c r="U177" s="399"/>
      <c r="V177" s="400"/>
      <c r="W177" s="37" t="s">
        <v>70</v>
      </c>
      <c r="X177" s="379">
        <f>IFERROR(X172/H172,"0")+IFERROR(X173/H173,"0")+IFERROR(X174/H174,"0")+IFERROR(X175/H175,"0")+IFERROR(X176/H176,"0")</f>
        <v>9.6031746031746028</v>
      </c>
      <c r="Y177" s="379">
        <f>IFERROR(Y172/H172,"0")+IFERROR(Y173/H173,"0")+IFERROR(Y174/H174,"0")+IFERROR(Y175/H175,"0")+IFERROR(Y176/H176,"0")</f>
        <v>11</v>
      </c>
      <c r="Z177" s="379">
        <f>IFERROR(IF(Z172="",0,Z172),"0")+IFERROR(IF(Z173="",0,Z173),"0")+IFERROR(IF(Z174="",0,Z174),"0")+IFERROR(IF(Z175="",0,Z175),"0")+IFERROR(IF(Z176="",0,Z176),"0")</f>
        <v>0.20210999999999998</v>
      </c>
      <c r="AA177" s="380"/>
      <c r="AB177" s="380"/>
      <c r="AC177" s="380"/>
    </row>
    <row r="178" spans="1:68" x14ac:dyDescent="0.2">
      <c r="A178" s="393"/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415"/>
      <c r="P178" s="398" t="s">
        <v>69</v>
      </c>
      <c r="Q178" s="399"/>
      <c r="R178" s="399"/>
      <c r="S178" s="399"/>
      <c r="T178" s="399"/>
      <c r="U178" s="399"/>
      <c r="V178" s="400"/>
      <c r="W178" s="37" t="s">
        <v>68</v>
      </c>
      <c r="X178" s="379">
        <f>IFERROR(SUM(X172:X176),"0")</f>
        <v>75</v>
      </c>
      <c r="Y178" s="379">
        <f>IFERROR(SUM(Y172:Y176),"0")</f>
        <v>84.6</v>
      </c>
      <c r="Z178" s="37"/>
      <c r="AA178" s="380"/>
      <c r="AB178" s="380"/>
      <c r="AC178" s="380"/>
    </row>
    <row r="179" spans="1:68" ht="14.25" customHeight="1" x14ac:dyDescent="0.25">
      <c r="A179" s="424" t="s">
        <v>71</v>
      </c>
      <c r="B179" s="393"/>
      <c r="C179" s="393"/>
      <c r="D179" s="393"/>
      <c r="E179" s="393"/>
      <c r="F179" s="393"/>
      <c r="G179" s="393"/>
      <c r="H179" s="393"/>
      <c r="I179" s="393"/>
      <c r="J179" s="393"/>
      <c r="K179" s="393"/>
      <c r="L179" s="393"/>
      <c r="M179" s="393"/>
      <c r="N179" s="393"/>
      <c r="O179" s="393"/>
      <c r="P179" s="393"/>
      <c r="Q179" s="393"/>
      <c r="R179" s="393"/>
      <c r="S179" s="393"/>
      <c r="T179" s="393"/>
      <c r="U179" s="393"/>
      <c r="V179" s="393"/>
      <c r="W179" s="393"/>
      <c r="X179" s="393"/>
      <c r="Y179" s="393"/>
      <c r="Z179" s="393"/>
      <c r="AA179" s="373"/>
      <c r="AB179" s="373"/>
      <c r="AC179" s="373"/>
    </row>
    <row r="180" spans="1:68" ht="16.5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2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4"/>
      <c r="R180" s="384"/>
      <c r="S180" s="384"/>
      <c r="T180" s="385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4"/>
      <c r="R181" s="384"/>
      <c r="S181" s="384"/>
      <c r="T181" s="385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4"/>
      <c r="R182" s="384"/>
      <c r="S182" s="384"/>
      <c r="T182" s="385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4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5"/>
      <c r="P183" s="398" t="s">
        <v>69</v>
      </c>
      <c r="Q183" s="399"/>
      <c r="R183" s="399"/>
      <c r="S183" s="399"/>
      <c r="T183" s="399"/>
      <c r="U183" s="399"/>
      <c r="V183" s="400"/>
      <c r="W183" s="37" t="s">
        <v>70</v>
      </c>
      <c r="X183" s="379">
        <f>IFERROR(X180/H180,"0")+IFERROR(X181/H181,"0")+IFERROR(X182/H182,"0")</f>
        <v>0</v>
      </c>
      <c r="Y183" s="379">
        <f>IFERROR(Y180/H180,"0")+IFERROR(Y181/H181,"0")+IFERROR(Y182/H182,"0")</f>
        <v>0</v>
      </c>
      <c r="Z183" s="379">
        <f>IFERROR(IF(Z180="",0,Z180),"0")+IFERROR(IF(Z181="",0,Z181),"0")+IFERROR(IF(Z182="",0,Z182),"0")</f>
        <v>0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15"/>
      <c r="P184" s="398" t="s">
        <v>69</v>
      </c>
      <c r="Q184" s="399"/>
      <c r="R184" s="399"/>
      <c r="S184" s="399"/>
      <c r="T184" s="399"/>
      <c r="U184" s="399"/>
      <c r="V184" s="400"/>
      <c r="W184" s="37" t="s">
        <v>68</v>
      </c>
      <c r="X184" s="379">
        <f>IFERROR(SUM(X180:X182),"0")</f>
        <v>0</v>
      </c>
      <c r="Y184" s="379">
        <f>IFERROR(SUM(Y180:Y182),"0")</f>
        <v>0</v>
      </c>
      <c r="Z184" s="37"/>
      <c r="AA184" s="380"/>
      <c r="AB184" s="380"/>
      <c r="AC184" s="380"/>
    </row>
    <row r="185" spans="1:68" ht="27.75" customHeight="1" x14ac:dyDescent="0.2">
      <c r="A185" s="401" t="s">
        <v>258</v>
      </c>
      <c r="B185" s="402"/>
      <c r="C185" s="402"/>
      <c r="D185" s="402"/>
      <c r="E185" s="402"/>
      <c r="F185" s="402"/>
      <c r="G185" s="402"/>
      <c r="H185" s="402"/>
      <c r="I185" s="402"/>
      <c r="J185" s="402"/>
      <c r="K185" s="402"/>
      <c r="L185" s="402"/>
      <c r="M185" s="402"/>
      <c r="N185" s="402"/>
      <c r="O185" s="402"/>
      <c r="P185" s="402"/>
      <c r="Q185" s="402"/>
      <c r="R185" s="402"/>
      <c r="S185" s="402"/>
      <c r="T185" s="402"/>
      <c r="U185" s="402"/>
      <c r="V185" s="402"/>
      <c r="W185" s="402"/>
      <c r="X185" s="402"/>
      <c r="Y185" s="402"/>
      <c r="Z185" s="402"/>
      <c r="AA185" s="48"/>
      <c r="AB185" s="48"/>
      <c r="AC185" s="48"/>
    </row>
    <row r="186" spans="1:68" ht="16.5" customHeight="1" x14ac:dyDescent="0.25">
      <c r="A186" s="392" t="s">
        <v>259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2"/>
      <c r="AB186" s="372"/>
      <c r="AC186" s="372"/>
    </row>
    <row r="187" spans="1:68" ht="14.25" customHeight="1" x14ac:dyDescent="0.25">
      <c r="A187" s="424" t="s">
        <v>63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373"/>
      <c r="AB187" s="373"/>
      <c r="AC187" s="373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4"/>
      <c r="R188" s="384"/>
      <c r="S188" s="384"/>
      <c r="T188" s="385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4"/>
      <c r="R189" s="384"/>
      <c r="S189" s="384"/>
      <c r="T189" s="385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7">
        <v>10</v>
      </c>
      <c r="Y190" s="378">
        <f t="shared" si="26"/>
        <v>12.600000000000001</v>
      </c>
      <c r="Z190" s="36">
        <f>IFERROR(IF(Y190=0,"",ROUNDUP(Y190/H190,0)*0.00753),"")</f>
        <v>2.2589999999999999E-2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10.476190476190476</v>
      </c>
      <c r="BN190" s="64">
        <f t="shared" si="28"/>
        <v>13.200000000000003</v>
      </c>
      <c r="BO190" s="64">
        <f t="shared" si="29"/>
        <v>1.5262515262515262E-2</v>
      </c>
      <c r="BP190" s="64">
        <f t="shared" si="30"/>
        <v>1.9230769230769232E-2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4"/>
      <c r="R191" s="384"/>
      <c r="S191" s="384"/>
      <c r="T191" s="385"/>
      <c r="U191" s="34"/>
      <c r="V191" s="34"/>
      <c r="W191" s="35" t="s">
        <v>68</v>
      </c>
      <c r="X191" s="377">
        <v>0</v>
      </c>
      <c r="Y191" s="378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4"/>
      <c r="R193" s="384"/>
      <c r="S193" s="384"/>
      <c r="T193" s="385"/>
      <c r="U193" s="34"/>
      <c r="V193" s="34"/>
      <c r="W193" s="35" t="s">
        <v>68</v>
      </c>
      <c r="X193" s="377">
        <v>0</v>
      </c>
      <c r="Y193" s="378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4"/>
      <c r="R194" s="384"/>
      <c r="S194" s="384"/>
      <c r="T194" s="385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4"/>
      <c r="R195" s="384"/>
      <c r="S195" s="384"/>
      <c r="T195" s="385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415"/>
      <c r="P196" s="398" t="s">
        <v>69</v>
      </c>
      <c r="Q196" s="399"/>
      <c r="R196" s="399"/>
      <c r="S196" s="399"/>
      <c r="T196" s="399"/>
      <c r="U196" s="399"/>
      <c r="V196" s="400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2.3809523809523809</v>
      </c>
      <c r="Y196" s="379">
        <f>IFERROR(Y188/H188,"0")+IFERROR(Y189/H189,"0")+IFERROR(Y190/H190,"0")+IFERROR(Y191/H191,"0")+IFERROR(Y192/H192,"0")+IFERROR(Y193/H193,"0")+IFERROR(Y194/H194,"0")+IFERROR(Y195/H195,"0")</f>
        <v>3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2.2589999999999999E-2</v>
      </c>
      <c r="AA196" s="380"/>
      <c r="AB196" s="380"/>
      <c r="AC196" s="380"/>
    </row>
    <row r="197" spans="1:68" x14ac:dyDescent="0.2">
      <c r="A197" s="393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3"/>
      <c r="N197" s="393"/>
      <c r="O197" s="415"/>
      <c r="P197" s="398" t="s">
        <v>69</v>
      </c>
      <c r="Q197" s="399"/>
      <c r="R197" s="399"/>
      <c r="S197" s="399"/>
      <c r="T197" s="399"/>
      <c r="U197" s="399"/>
      <c r="V197" s="400"/>
      <c r="W197" s="37" t="s">
        <v>68</v>
      </c>
      <c r="X197" s="379">
        <f>IFERROR(SUM(X188:X195),"0")</f>
        <v>10</v>
      </c>
      <c r="Y197" s="379">
        <f>IFERROR(SUM(Y188:Y195),"0")</f>
        <v>12.600000000000001</v>
      </c>
      <c r="Z197" s="37"/>
      <c r="AA197" s="380"/>
      <c r="AB197" s="380"/>
      <c r="AC197" s="380"/>
    </row>
    <row r="198" spans="1:68" ht="16.5" customHeight="1" x14ac:dyDescent="0.25">
      <c r="A198" s="392" t="s">
        <v>276</v>
      </c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393"/>
      <c r="O198" s="393"/>
      <c r="P198" s="393"/>
      <c r="Q198" s="393"/>
      <c r="R198" s="393"/>
      <c r="S198" s="393"/>
      <c r="T198" s="393"/>
      <c r="U198" s="393"/>
      <c r="V198" s="393"/>
      <c r="W198" s="393"/>
      <c r="X198" s="393"/>
      <c r="Y198" s="393"/>
      <c r="Z198" s="393"/>
      <c r="AA198" s="372"/>
      <c r="AB198" s="372"/>
      <c r="AC198" s="372"/>
    </row>
    <row r="199" spans="1:68" ht="14.25" customHeight="1" x14ac:dyDescent="0.25">
      <c r="A199" s="424" t="s">
        <v>109</v>
      </c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3"/>
      <c r="P199" s="393"/>
      <c r="Q199" s="393"/>
      <c r="R199" s="393"/>
      <c r="S199" s="393"/>
      <c r="T199" s="393"/>
      <c r="U199" s="393"/>
      <c r="V199" s="393"/>
      <c r="W199" s="393"/>
      <c r="X199" s="393"/>
      <c r="Y199" s="393"/>
      <c r="Z199" s="393"/>
      <c r="AA199" s="373"/>
      <c r="AB199" s="373"/>
      <c r="AC199" s="373"/>
    </row>
    <row r="200" spans="1:68" ht="16.5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4"/>
      <c r="R200" s="384"/>
      <c r="S200" s="384"/>
      <c r="T200" s="385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4"/>
      <c r="R201" s="384"/>
      <c r="S201" s="384"/>
      <c r="T201" s="385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5"/>
      <c r="P202" s="398" t="s">
        <v>69</v>
      </c>
      <c r="Q202" s="399"/>
      <c r="R202" s="399"/>
      <c r="S202" s="399"/>
      <c r="T202" s="399"/>
      <c r="U202" s="399"/>
      <c r="V202" s="400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415"/>
      <c r="P203" s="398" t="s">
        <v>69</v>
      </c>
      <c r="Q203" s="399"/>
      <c r="R203" s="399"/>
      <c r="S203" s="399"/>
      <c r="T203" s="399"/>
      <c r="U203" s="399"/>
      <c r="V203" s="400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customHeight="1" x14ac:dyDescent="0.25">
      <c r="A204" s="424" t="s">
        <v>147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73"/>
      <c r="AB204" s="373"/>
      <c r="AC204" s="373"/>
    </row>
    <row r="205" spans="1:68" ht="16.5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4"/>
      <c r="R205" s="384"/>
      <c r="S205" s="384"/>
      <c r="T205" s="385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4"/>
      <c r="R206" s="384"/>
      <c r="S206" s="384"/>
      <c r="T206" s="385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5"/>
      <c r="P207" s="398" t="s">
        <v>69</v>
      </c>
      <c r="Q207" s="399"/>
      <c r="R207" s="399"/>
      <c r="S207" s="399"/>
      <c r="T207" s="399"/>
      <c r="U207" s="399"/>
      <c r="V207" s="400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5"/>
      <c r="P208" s="398" t="s">
        <v>69</v>
      </c>
      <c r="Q208" s="399"/>
      <c r="R208" s="399"/>
      <c r="S208" s="399"/>
      <c r="T208" s="399"/>
      <c r="U208" s="399"/>
      <c r="V208" s="400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customHeight="1" x14ac:dyDescent="0.25">
      <c r="A209" s="424" t="s">
        <v>63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73"/>
      <c r="AB209" s="373"/>
      <c r="AC209" s="373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7">
        <v>0</v>
      </c>
      <c r="Y210" s="378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7">
        <v>0</v>
      </c>
      <c r="Y211" s="378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7">
        <v>0</v>
      </c>
      <c r="Y213" s="378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4"/>
      <c r="R216" s="384"/>
      <c r="S216" s="384"/>
      <c r="T216" s="385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4"/>
      <c r="R217" s="384"/>
      <c r="S217" s="384"/>
      <c r="T217" s="385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415"/>
      <c r="P218" s="398" t="s">
        <v>69</v>
      </c>
      <c r="Q218" s="399"/>
      <c r="R218" s="399"/>
      <c r="S218" s="399"/>
      <c r="T218" s="399"/>
      <c r="U218" s="399"/>
      <c r="V218" s="400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0</v>
      </c>
      <c r="Y218" s="379">
        <f>IFERROR(Y210/H210,"0")+IFERROR(Y211/H211,"0")+IFERROR(Y212/H212,"0")+IFERROR(Y213/H213,"0")+IFERROR(Y214/H214,"0")+IFERROR(Y215/H215,"0")+IFERROR(Y216/H216,"0")+IFERROR(Y217/H217,"0")</f>
        <v>0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0"/>
      <c r="AB218" s="380"/>
      <c r="AC218" s="380"/>
    </row>
    <row r="219" spans="1:68" x14ac:dyDescent="0.2">
      <c r="A219" s="39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15"/>
      <c r="P219" s="398" t="s">
        <v>69</v>
      </c>
      <c r="Q219" s="399"/>
      <c r="R219" s="399"/>
      <c r="S219" s="399"/>
      <c r="T219" s="399"/>
      <c r="U219" s="399"/>
      <c r="V219" s="400"/>
      <c r="W219" s="37" t="s">
        <v>68</v>
      </c>
      <c r="X219" s="379">
        <f>IFERROR(SUM(X210:X217),"0")</f>
        <v>0</v>
      </c>
      <c r="Y219" s="379">
        <f>IFERROR(SUM(Y210:Y217),"0")</f>
        <v>0</v>
      </c>
      <c r="Z219" s="37"/>
      <c r="AA219" s="380"/>
      <c r="AB219" s="380"/>
      <c r="AC219" s="380"/>
    </row>
    <row r="220" spans="1:68" ht="14.25" customHeight="1" x14ac:dyDescent="0.25">
      <c r="A220" s="424" t="s">
        <v>71</v>
      </c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393"/>
      <c r="P220" s="393"/>
      <c r="Q220" s="393"/>
      <c r="R220" s="393"/>
      <c r="S220" s="393"/>
      <c r="T220" s="393"/>
      <c r="U220" s="393"/>
      <c r="V220" s="393"/>
      <c r="W220" s="393"/>
      <c r="X220" s="393"/>
      <c r="Y220" s="393"/>
      <c r="Z220" s="393"/>
      <c r="AA220" s="373"/>
      <c r="AB220" s="373"/>
      <c r="AC220" s="373"/>
    </row>
    <row r="221" spans="1:68" ht="27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6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4"/>
      <c r="R221" s="384"/>
      <c r="S221" s="384"/>
      <c r="T221" s="385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4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4"/>
      <c r="R222" s="384"/>
      <c r="S222" s="384"/>
      <c r="T222" s="385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4"/>
      <c r="R223" s="384"/>
      <c r="S223" s="384"/>
      <c r="T223" s="385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7">
        <v>0</v>
      </c>
      <c r="Y224" s="378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7">
        <v>0</v>
      </c>
      <c r="Y225" s="378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7">
        <v>0</v>
      </c>
      <c r="Y227" s="378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4"/>
      <c r="R228" s="384"/>
      <c r="S228" s="384"/>
      <c r="T228" s="385"/>
      <c r="U228" s="34"/>
      <c r="V228" s="34"/>
      <c r="W228" s="35" t="s">
        <v>68</v>
      </c>
      <c r="X228" s="377">
        <v>0</v>
      </c>
      <c r="Y228" s="378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59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4"/>
      <c r="R230" s="384"/>
      <c r="S230" s="384"/>
      <c r="T230" s="385"/>
      <c r="U230" s="34"/>
      <c r="V230" s="34"/>
      <c r="W230" s="35" t="s">
        <v>68</v>
      </c>
      <c r="X230" s="377">
        <v>0</v>
      </c>
      <c r="Y230" s="378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4"/>
      <c r="R231" s="384"/>
      <c r="S231" s="384"/>
      <c r="T231" s="385"/>
      <c r="U231" s="34"/>
      <c r="V231" s="34"/>
      <c r="W231" s="35" t="s">
        <v>68</v>
      </c>
      <c r="X231" s="377">
        <v>0</v>
      </c>
      <c r="Y231" s="378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4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415"/>
      <c r="P232" s="398" t="s">
        <v>69</v>
      </c>
      <c r="Q232" s="399"/>
      <c r="R232" s="399"/>
      <c r="S232" s="399"/>
      <c r="T232" s="399"/>
      <c r="U232" s="399"/>
      <c r="V232" s="400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0"/>
      <c r="AB232" s="380"/>
      <c r="AC232" s="380"/>
    </row>
    <row r="233" spans="1:68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415"/>
      <c r="P233" s="398" t="s">
        <v>69</v>
      </c>
      <c r="Q233" s="399"/>
      <c r="R233" s="399"/>
      <c r="S233" s="399"/>
      <c r="T233" s="399"/>
      <c r="U233" s="399"/>
      <c r="V233" s="400"/>
      <c r="W233" s="37" t="s">
        <v>68</v>
      </c>
      <c r="X233" s="379">
        <f>IFERROR(SUM(X221:X231),"0")</f>
        <v>0</v>
      </c>
      <c r="Y233" s="379">
        <f>IFERROR(SUM(Y221:Y231),"0")</f>
        <v>0</v>
      </c>
      <c r="Z233" s="37"/>
      <c r="AA233" s="380"/>
      <c r="AB233" s="380"/>
      <c r="AC233" s="380"/>
    </row>
    <row r="234" spans="1:68" ht="14.25" customHeight="1" x14ac:dyDescent="0.25">
      <c r="A234" s="424" t="s">
        <v>168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373"/>
      <c r="AB234" s="373"/>
      <c r="AC234" s="373"/>
    </row>
    <row r="235" spans="1:68" ht="16.5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4"/>
      <c r="R238" s="384"/>
      <c r="S238" s="384"/>
      <c r="T238" s="385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4"/>
      <c r="R239" s="384"/>
      <c r="S239" s="384"/>
      <c r="T239" s="385"/>
      <c r="U239" s="34"/>
      <c r="V239" s="34"/>
      <c r="W239" s="35" t="s">
        <v>68</v>
      </c>
      <c r="X239" s="377">
        <v>0</v>
      </c>
      <c r="Y239" s="378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414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15"/>
      <c r="P240" s="398" t="s">
        <v>69</v>
      </c>
      <c r="Q240" s="399"/>
      <c r="R240" s="399"/>
      <c r="S240" s="399"/>
      <c r="T240" s="399"/>
      <c r="U240" s="399"/>
      <c r="V240" s="400"/>
      <c r="W240" s="37" t="s">
        <v>70</v>
      </c>
      <c r="X240" s="379">
        <f>IFERROR(X235/H235,"0")+IFERROR(X236/H236,"0")+IFERROR(X237/H237,"0")+IFERROR(X238/H238,"0")+IFERROR(X239/H239,"0")</f>
        <v>0</v>
      </c>
      <c r="Y240" s="379">
        <f>IFERROR(Y235/H235,"0")+IFERROR(Y236/H236,"0")+IFERROR(Y237/H237,"0")+IFERROR(Y238/H238,"0")+IFERROR(Y239/H239,"0")</f>
        <v>0</v>
      </c>
      <c r="Z240" s="379">
        <f>IFERROR(IF(Z235="",0,Z235),"0")+IFERROR(IF(Z236="",0,Z236),"0")+IFERROR(IF(Z237="",0,Z237),"0")+IFERROR(IF(Z238="",0,Z238),"0")+IFERROR(IF(Z239="",0,Z239),"0")</f>
        <v>0</v>
      </c>
      <c r="AA240" s="380"/>
      <c r="AB240" s="380"/>
      <c r="AC240" s="380"/>
    </row>
    <row r="241" spans="1:68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415"/>
      <c r="P241" s="398" t="s">
        <v>69</v>
      </c>
      <c r="Q241" s="399"/>
      <c r="R241" s="399"/>
      <c r="S241" s="399"/>
      <c r="T241" s="399"/>
      <c r="U241" s="399"/>
      <c r="V241" s="400"/>
      <c r="W241" s="37" t="s">
        <v>68</v>
      </c>
      <c r="X241" s="379">
        <f>IFERROR(SUM(X235:X239),"0")</f>
        <v>0</v>
      </c>
      <c r="Y241" s="379">
        <f>IFERROR(SUM(Y235:Y239),"0")</f>
        <v>0</v>
      </c>
      <c r="Z241" s="37"/>
      <c r="AA241" s="380"/>
      <c r="AB241" s="380"/>
      <c r="AC241" s="380"/>
    </row>
    <row r="242" spans="1:68" ht="16.5" customHeight="1" x14ac:dyDescent="0.25">
      <c r="A242" s="392" t="s">
        <v>332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2"/>
      <c r="AB242" s="372"/>
      <c r="AC242" s="372"/>
    </row>
    <row r="243" spans="1:68" ht="14.25" customHeight="1" x14ac:dyDescent="0.25">
      <c r="A243" s="424" t="s">
        <v>109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93"/>
      <c r="AA243" s="373"/>
      <c r="AB243" s="373"/>
      <c r="AC243" s="373"/>
    </row>
    <row r="244" spans="1:68" ht="27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0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4"/>
      <c r="R250" s="384"/>
      <c r="S250" s="384"/>
      <c r="T250" s="385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4"/>
      <c r="R251" s="384"/>
      <c r="S251" s="384"/>
      <c r="T251" s="385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4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15"/>
      <c r="P252" s="398" t="s">
        <v>69</v>
      </c>
      <c r="Q252" s="399"/>
      <c r="R252" s="399"/>
      <c r="S252" s="399"/>
      <c r="T252" s="399"/>
      <c r="U252" s="399"/>
      <c r="V252" s="400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415"/>
      <c r="P253" s="398" t="s">
        <v>69</v>
      </c>
      <c r="Q253" s="399"/>
      <c r="R253" s="399"/>
      <c r="S253" s="399"/>
      <c r="T253" s="399"/>
      <c r="U253" s="399"/>
      <c r="V253" s="400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customHeight="1" x14ac:dyDescent="0.25">
      <c r="A254" s="392" t="s">
        <v>347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2"/>
      <c r="AB254" s="372"/>
      <c r="AC254" s="372"/>
    </row>
    <row r="255" spans="1:68" ht="14.25" customHeight="1" x14ac:dyDescent="0.25">
      <c r="A255" s="424" t="s">
        <v>109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373"/>
      <c r="AB255" s="373"/>
      <c r="AC255" s="373"/>
    </row>
    <row r="256" spans="1:68" ht="27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4"/>
      <c r="R262" s="384"/>
      <c r="S262" s="384"/>
      <c r="T262" s="385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4"/>
      <c r="R263" s="384"/>
      <c r="S263" s="384"/>
      <c r="T263" s="385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4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415"/>
      <c r="P264" s="398" t="s">
        <v>69</v>
      </c>
      <c r="Q264" s="399"/>
      <c r="R264" s="399"/>
      <c r="S264" s="399"/>
      <c r="T264" s="399"/>
      <c r="U264" s="399"/>
      <c r="V264" s="400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x14ac:dyDescent="0.2">
      <c r="A265" s="393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415"/>
      <c r="P265" s="398" t="s">
        <v>69</v>
      </c>
      <c r="Q265" s="399"/>
      <c r="R265" s="399"/>
      <c r="S265" s="399"/>
      <c r="T265" s="399"/>
      <c r="U265" s="399"/>
      <c r="V265" s="400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customHeight="1" x14ac:dyDescent="0.25">
      <c r="A266" s="392" t="s">
        <v>363</v>
      </c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393"/>
      <c r="P266" s="393"/>
      <c r="Q266" s="393"/>
      <c r="R266" s="393"/>
      <c r="S266" s="393"/>
      <c r="T266" s="393"/>
      <c r="U266" s="393"/>
      <c r="V266" s="393"/>
      <c r="W266" s="393"/>
      <c r="X266" s="393"/>
      <c r="Y266" s="393"/>
      <c r="Z266" s="393"/>
      <c r="AA266" s="372"/>
      <c r="AB266" s="372"/>
      <c r="AC266" s="372"/>
    </row>
    <row r="267" spans="1:68" ht="14.25" customHeight="1" x14ac:dyDescent="0.25">
      <c r="A267" s="424" t="s">
        <v>109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373"/>
      <c r="AB267" s="373"/>
      <c r="AC267" s="373"/>
    </row>
    <row r="268" spans="1:68" ht="27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68" t="s">
        <v>368</v>
      </c>
      <c r="Q269" s="384"/>
      <c r="R269" s="384"/>
      <c r="S269" s="384"/>
      <c r="T269" s="385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4"/>
      <c r="R271" s="384"/>
      <c r="S271" s="384"/>
      <c r="T271" s="385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4"/>
      <c r="R272" s="384"/>
      <c r="S272" s="384"/>
      <c r="T272" s="385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4"/>
      <c r="R273" s="384"/>
      <c r="S273" s="384"/>
      <c r="T273" s="385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15"/>
      <c r="P274" s="398" t="s">
        <v>69</v>
      </c>
      <c r="Q274" s="399"/>
      <c r="R274" s="399"/>
      <c r="S274" s="399"/>
      <c r="T274" s="399"/>
      <c r="U274" s="399"/>
      <c r="V274" s="400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415"/>
      <c r="P275" s="398" t="s">
        <v>69</v>
      </c>
      <c r="Q275" s="399"/>
      <c r="R275" s="399"/>
      <c r="S275" s="399"/>
      <c r="T275" s="399"/>
      <c r="U275" s="399"/>
      <c r="V275" s="400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customHeight="1" x14ac:dyDescent="0.25">
      <c r="A276" s="392" t="s">
        <v>376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2"/>
      <c r="AB276" s="372"/>
      <c r="AC276" s="372"/>
    </row>
    <row r="277" spans="1:68" ht="14.25" customHeight="1" x14ac:dyDescent="0.25">
      <c r="A277" s="424" t="s">
        <v>109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3"/>
      <c r="AB277" s="373"/>
      <c r="AC277" s="373"/>
    </row>
    <row r="278" spans="1:68" ht="27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4"/>
      <c r="R278" s="384"/>
      <c r="S278" s="384"/>
      <c r="T278" s="385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5"/>
      <c r="P279" s="398" t="s">
        <v>69</v>
      </c>
      <c r="Q279" s="399"/>
      <c r="R279" s="399"/>
      <c r="S279" s="399"/>
      <c r="T279" s="399"/>
      <c r="U279" s="399"/>
      <c r="V279" s="400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5"/>
      <c r="P280" s="398" t="s">
        <v>69</v>
      </c>
      <c r="Q280" s="399"/>
      <c r="R280" s="399"/>
      <c r="S280" s="399"/>
      <c r="T280" s="399"/>
      <c r="U280" s="399"/>
      <c r="V280" s="400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customHeight="1" x14ac:dyDescent="0.25">
      <c r="A281" s="392" t="s">
        <v>379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72"/>
      <c r="AB281" s="372"/>
      <c r="AC281" s="372"/>
    </row>
    <row r="282" spans="1:68" ht="14.25" customHeight="1" x14ac:dyDescent="0.25">
      <c r="A282" s="424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73"/>
      <c r="AB282" s="373"/>
      <c r="AC282" s="373"/>
    </row>
    <row r="283" spans="1:68" ht="27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4"/>
      <c r="R283" s="384"/>
      <c r="S283" s="384"/>
      <c r="T283" s="385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4"/>
      <c r="R284" s="384"/>
      <c r="S284" s="384"/>
      <c r="T284" s="385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4"/>
      <c r="R285" s="384"/>
      <c r="S285" s="384"/>
      <c r="T285" s="385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415"/>
      <c r="P286" s="398" t="s">
        <v>69</v>
      </c>
      <c r="Q286" s="399"/>
      <c r="R286" s="399"/>
      <c r="S286" s="399"/>
      <c r="T286" s="399"/>
      <c r="U286" s="399"/>
      <c r="V286" s="400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15"/>
      <c r="P287" s="398" t="s">
        <v>69</v>
      </c>
      <c r="Q287" s="399"/>
      <c r="R287" s="399"/>
      <c r="S287" s="399"/>
      <c r="T287" s="399"/>
      <c r="U287" s="399"/>
      <c r="V287" s="400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customHeight="1" x14ac:dyDescent="0.25">
      <c r="A288" s="392" t="s">
        <v>386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93"/>
      <c r="AA288" s="372"/>
      <c r="AB288" s="372"/>
      <c r="AC288" s="372"/>
    </row>
    <row r="289" spans="1:68" ht="14.25" customHeight="1" x14ac:dyDescent="0.25">
      <c r="A289" s="424" t="s">
        <v>71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3"/>
      <c r="AB289" s="373"/>
      <c r="AC289" s="373"/>
    </row>
    <row r="290" spans="1:68" ht="27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4"/>
      <c r="R290" s="384"/>
      <c r="S290" s="384"/>
      <c r="T290" s="385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4"/>
      <c r="R291" s="384"/>
      <c r="S291" s="384"/>
      <c r="T291" s="385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4"/>
      <c r="R292" s="384"/>
      <c r="S292" s="384"/>
      <c r="T292" s="385"/>
      <c r="U292" s="34"/>
      <c r="V292" s="34"/>
      <c r="W292" s="35" t="s">
        <v>68</v>
      </c>
      <c r="X292" s="377">
        <v>0</v>
      </c>
      <c r="Y292" s="378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4"/>
      <c r="R293" s="384"/>
      <c r="S293" s="384"/>
      <c r="T293" s="385"/>
      <c r="U293" s="34"/>
      <c r="V293" s="34"/>
      <c r="W293" s="35" t="s">
        <v>68</v>
      </c>
      <c r="X293" s="377">
        <v>0</v>
      </c>
      <c r="Y293" s="378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4"/>
      <c r="R294" s="384"/>
      <c r="S294" s="384"/>
      <c r="T294" s="385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3"/>
      <c r="O295" s="415"/>
      <c r="P295" s="398" t="s">
        <v>69</v>
      </c>
      <c r="Q295" s="399"/>
      <c r="R295" s="399"/>
      <c r="S295" s="399"/>
      <c r="T295" s="399"/>
      <c r="U295" s="399"/>
      <c r="V295" s="400"/>
      <c r="W295" s="37" t="s">
        <v>70</v>
      </c>
      <c r="X295" s="379">
        <f>IFERROR(X290/H290,"0")+IFERROR(X291/H291,"0")+IFERROR(X292/H292,"0")+IFERROR(X293/H293,"0")+IFERROR(X294/H294,"0")</f>
        <v>0</v>
      </c>
      <c r="Y295" s="379">
        <f>IFERROR(Y290/H290,"0")+IFERROR(Y291/H291,"0")+IFERROR(Y292/H292,"0")+IFERROR(Y293/H293,"0")+IFERROR(Y294/H294,"0")</f>
        <v>0</v>
      </c>
      <c r="Z295" s="379">
        <f>IFERROR(IF(Z290="",0,Z290),"0")+IFERROR(IF(Z291="",0,Z291),"0")+IFERROR(IF(Z292="",0,Z292),"0")+IFERROR(IF(Z293="",0,Z293),"0")+IFERROR(IF(Z294="",0,Z294),"0")</f>
        <v>0</v>
      </c>
      <c r="AA295" s="380"/>
      <c r="AB295" s="380"/>
      <c r="AC295" s="380"/>
    </row>
    <row r="296" spans="1:68" x14ac:dyDescent="0.2">
      <c r="A296" s="393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415"/>
      <c r="P296" s="398" t="s">
        <v>69</v>
      </c>
      <c r="Q296" s="399"/>
      <c r="R296" s="399"/>
      <c r="S296" s="399"/>
      <c r="T296" s="399"/>
      <c r="U296" s="399"/>
      <c r="V296" s="400"/>
      <c r="W296" s="37" t="s">
        <v>68</v>
      </c>
      <c r="X296" s="379">
        <f>IFERROR(SUM(X290:X294),"0")</f>
        <v>0</v>
      </c>
      <c r="Y296" s="379">
        <f>IFERROR(SUM(Y290:Y294),"0")</f>
        <v>0</v>
      </c>
      <c r="Z296" s="37"/>
      <c r="AA296" s="380"/>
      <c r="AB296" s="380"/>
      <c r="AC296" s="380"/>
    </row>
    <row r="297" spans="1:68" ht="16.5" customHeight="1" x14ac:dyDescent="0.25">
      <c r="A297" s="392" t="s">
        <v>397</v>
      </c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3"/>
      <c r="P297" s="393"/>
      <c r="Q297" s="393"/>
      <c r="R297" s="393"/>
      <c r="S297" s="393"/>
      <c r="T297" s="393"/>
      <c r="U297" s="393"/>
      <c r="V297" s="393"/>
      <c r="W297" s="393"/>
      <c r="X297" s="393"/>
      <c r="Y297" s="393"/>
      <c r="Z297" s="393"/>
      <c r="AA297" s="372"/>
      <c r="AB297" s="372"/>
      <c r="AC297" s="372"/>
    </row>
    <row r="298" spans="1:68" ht="14.25" customHeight="1" x14ac:dyDescent="0.25">
      <c r="A298" s="424" t="s">
        <v>71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3"/>
      <c r="AB298" s="373"/>
      <c r="AC298" s="373"/>
    </row>
    <row r="299" spans="1:68" ht="27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4"/>
      <c r="R299" s="384"/>
      <c r="S299" s="384"/>
      <c r="T299" s="385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5"/>
      <c r="P300" s="398" t="s">
        <v>69</v>
      </c>
      <c r="Q300" s="399"/>
      <c r="R300" s="399"/>
      <c r="S300" s="399"/>
      <c r="T300" s="399"/>
      <c r="U300" s="399"/>
      <c r="V300" s="400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5"/>
      <c r="P301" s="398" t="s">
        <v>69</v>
      </c>
      <c r="Q301" s="399"/>
      <c r="R301" s="399"/>
      <c r="S301" s="399"/>
      <c r="T301" s="399"/>
      <c r="U301" s="399"/>
      <c r="V301" s="400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customHeight="1" x14ac:dyDescent="0.25">
      <c r="A302" s="392" t="s">
        <v>400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72"/>
      <c r="AB302" s="372"/>
      <c r="AC302" s="372"/>
    </row>
    <row r="303" spans="1:68" ht="14.25" customHeight="1" x14ac:dyDescent="0.25">
      <c r="A303" s="424" t="s">
        <v>109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4"/>
      <c r="R304" s="384"/>
      <c r="S304" s="384"/>
      <c r="T304" s="385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5"/>
      <c r="P305" s="398" t="s">
        <v>69</v>
      </c>
      <c r="Q305" s="399"/>
      <c r="R305" s="399"/>
      <c r="S305" s="399"/>
      <c r="T305" s="399"/>
      <c r="U305" s="399"/>
      <c r="V305" s="400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5"/>
      <c r="P306" s="398" t="s">
        <v>69</v>
      </c>
      <c r="Q306" s="399"/>
      <c r="R306" s="399"/>
      <c r="S306" s="399"/>
      <c r="T306" s="399"/>
      <c r="U306" s="399"/>
      <c r="V306" s="400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customHeight="1" x14ac:dyDescent="0.25">
      <c r="A307" s="424" t="s">
        <v>63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73"/>
      <c r="AB307" s="373"/>
      <c r="AC307" s="373"/>
    </row>
    <row r="308" spans="1:68" ht="27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5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4"/>
      <c r="R308" s="384"/>
      <c r="S308" s="384"/>
      <c r="T308" s="385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4"/>
      <c r="R309" s="384"/>
      <c r="S309" s="384"/>
      <c r="T309" s="385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5"/>
      <c r="P310" s="398" t="s">
        <v>69</v>
      </c>
      <c r="Q310" s="399"/>
      <c r="R310" s="399"/>
      <c r="S310" s="399"/>
      <c r="T310" s="399"/>
      <c r="U310" s="399"/>
      <c r="V310" s="400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5"/>
      <c r="P311" s="398" t="s">
        <v>69</v>
      </c>
      <c r="Q311" s="399"/>
      <c r="R311" s="399"/>
      <c r="S311" s="399"/>
      <c r="T311" s="399"/>
      <c r="U311" s="399"/>
      <c r="V311" s="400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customHeight="1" x14ac:dyDescent="0.25">
      <c r="A312" s="392" t="s">
        <v>407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72"/>
      <c r="AB312" s="372"/>
      <c r="AC312" s="372"/>
    </row>
    <row r="313" spans="1:68" ht="14.25" customHeight="1" x14ac:dyDescent="0.25">
      <c r="A313" s="424" t="s">
        <v>109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93"/>
      <c r="AA313" s="373"/>
      <c r="AB313" s="373"/>
      <c r="AC313" s="373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7">
        <v>10</v>
      </c>
      <c r="Y314" s="378">
        <f t="shared" ref="Y314:Y321" si="57">IFERROR(IF(X314="",0,CEILING((X314/$H314),1)*$H314),"")</f>
        <v>10.8</v>
      </c>
      <c r="Z314" s="36">
        <f>IFERROR(IF(Y314=0,"",ROUNDUP(Y314/H314,0)*0.02175),"")</f>
        <v>2.1749999999999999E-2</v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10.444444444444443</v>
      </c>
      <c r="BN314" s="64">
        <f t="shared" ref="BN314:BN321" si="59">IFERROR(Y314*I314/H314,"0")</f>
        <v>11.28</v>
      </c>
      <c r="BO314" s="64">
        <f t="shared" ref="BO314:BO321" si="60">IFERROR(1/J314*(X314/H314),"0")</f>
        <v>1.653439153439153E-2</v>
      </c>
      <c r="BP314" s="64">
        <f t="shared" ref="BP314:BP321" si="61">IFERROR(1/J314*(Y314/H314),"0")</f>
        <v>1.7857142857142856E-2</v>
      </c>
    </row>
    <row r="315" spans="1:68" ht="37.5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436" t="s">
        <v>414</v>
      </c>
      <c r="Q316" s="384"/>
      <c r="R316" s="384"/>
      <c r="S316" s="384"/>
      <c r="T316" s="385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7">
        <v>160</v>
      </c>
      <c r="Y317" s="378">
        <f t="shared" si="57"/>
        <v>162</v>
      </c>
      <c r="Z317" s="36">
        <f>IFERROR(IF(Y317=0,"",ROUNDUP(Y317/H317,0)*0.02175),"")</f>
        <v>0.32624999999999998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167.11111111111109</v>
      </c>
      <c r="BN317" s="64">
        <f t="shared" si="59"/>
        <v>169.2</v>
      </c>
      <c r="BO317" s="64">
        <f t="shared" si="60"/>
        <v>0.26455026455026448</v>
      </c>
      <c r="BP317" s="64">
        <f t="shared" si="61"/>
        <v>0.26785714285714279</v>
      </c>
    </row>
    <row r="318" spans="1:68" ht="27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4"/>
      <c r="R318" s="384"/>
      <c r="S318" s="384"/>
      <c r="T318" s="385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4"/>
      <c r="R319" s="384"/>
      <c r="S319" s="384"/>
      <c r="T319" s="385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4"/>
      <c r="R320" s="384"/>
      <c r="S320" s="384"/>
      <c r="T320" s="385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4"/>
      <c r="R321" s="384"/>
      <c r="S321" s="384"/>
      <c r="T321" s="385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4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415"/>
      <c r="P322" s="398" t="s">
        <v>69</v>
      </c>
      <c r="Q322" s="399"/>
      <c r="R322" s="399"/>
      <c r="S322" s="399"/>
      <c r="T322" s="399"/>
      <c r="U322" s="399"/>
      <c r="V322" s="400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15.740740740740739</v>
      </c>
      <c r="Y322" s="379">
        <f>IFERROR(Y314/H314,"0")+IFERROR(Y315/H315,"0")+IFERROR(Y316/H316,"0")+IFERROR(Y317/H317,"0")+IFERROR(Y318/H318,"0")+IFERROR(Y319/H319,"0")+IFERROR(Y320/H320,"0")+IFERROR(Y321/H321,"0")</f>
        <v>15.999999999999998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0.34799999999999998</v>
      </c>
      <c r="AA322" s="380"/>
      <c r="AB322" s="380"/>
      <c r="AC322" s="380"/>
    </row>
    <row r="323" spans="1:68" x14ac:dyDescent="0.2">
      <c r="A323" s="393"/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415"/>
      <c r="P323" s="398" t="s">
        <v>69</v>
      </c>
      <c r="Q323" s="399"/>
      <c r="R323" s="399"/>
      <c r="S323" s="399"/>
      <c r="T323" s="399"/>
      <c r="U323" s="399"/>
      <c r="V323" s="400"/>
      <c r="W323" s="37" t="s">
        <v>68</v>
      </c>
      <c r="X323" s="379">
        <f>IFERROR(SUM(X314:X321),"0")</f>
        <v>170</v>
      </c>
      <c r="Y323" s="379">
        <f>IFERROR(SUM(Y314:Y321),"0")</f>
        <v>172.8</v>
      </c>
      <c r="Z323" s="37"/>
      <c r="AA323" s="380"/>
      <c r="AB323" s="380"/>
      <c r="AC323" s="380"/>
    </row>
    <row r="324" spans="1:68" ht="14.25" customHeight="1" x14ac:dyDescent="0.25">
      <c r="A324" s="424" t="s">
        <v>63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373"/>
      <c r="AB324" s="373"/>
      <c r="AC324" s="373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4"/>
      <c r="R325" s="384"/>
      <c r="S325" s="384"/>
      <c r="T325" s="385"/>
      <c r="U325" s="34"/>
      <c r="V325" s="34"/>
      <c r="W325" s="35" t="s">
        <v>68</v>
      </c>
      <c r="X325" s="377">
        <v>60</v>
      </c>
      <c r="Y325" s="378">
        <f>IFERROR(IF(X325="",0,CEILING((X325/$H325),1)*$H325),"")</f>
        <v>63</v>
      </c>
      <c r="Z325" s="36">
        <f>IFERROR(IF(Y325=0,"",ROUNDUP(Y325/H325,0)*0.00753),"")</f>
        <v>0.11295000000000001</v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63.714285714285715</v>
      </c>
      <c r="BN325" s="64">
        <f>IFERROR(Y325*I325/H325,"0")</f>
        <v>66.900000000000006</v>
      </c>
      <c r="BO325" s="64">
        <f>IFERROR(1/J325*(X325/H325),"0")</f>
        <v>9.1575091575091569E-2</v>
      </c>
      <c r="BP325" s="64">
        <f>IFERROR(1/J325*(Y325/H325),"0")</f>
        <v>9.6153846153846145E-2</v>
      </c>
    </row>
    <row r="326" spans="1:68" ht="27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4"/>
      <c r="R326" s="384"/>
      <c r="S326" s="384"/>
      <c r="T326" s="385"/>
      <c r="U326" s="34"/>
      <c r="V326" s="34"/>
      <c r="W326" s="35" t="s">
        <v>68</v>
      </c>
      <c r="X326" s="377">
        <v>100</v>
      </c>
      <c r="Y326" s="378">
        <f>IFERROR(IF(X326="",0,CEILING((X326/$H326),1)*$H326),"")</f>
        <v>100.80000000000001</v>
      </c>
      <c r="Z326" s="36">
        <f>IFERROR(IF(Y326=0,"",ROUNDUP(Y326/H326,0)*0.00753),"")</f>
        <v>0.18071999999999999</v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106.19047619047619</v>
      </c>
      <c r="BN326" s="64">
        <f>IFERROR(Y326*I326/H326,"0")</f>
        <v>107.04</v>
      </c>
      <c r="BO326" s="64">
        <f>IFERROR(1/J326*(X326/H326),"0")</f>
        <v>0.15262515262515264</v>
      </c>
      <c r="BP326" s="64">
        <f>IFERROR(1/J326*(Y326/H326),"0")</f>
        <v>0.15384615384615385</v>
      </c>
    </row>
    <row r="327" spans="1:68" ht="27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4"/>
      <c r="R327" s="384"/>
      <c r="S327" s="384"/>
      <c r="T327" s="385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4"/>
      <c r="R328" s="384"/>
      <c r="S328" s="384"/>
      <c r="T328" s="385"/>
      <c r="U328" s="34"/>
      <c r="V328" s="34"/>
      <c r="W328" s="35" t="s">
        <v>68</v>
      </c>
      <c r="X328" s="377">
        <v>7</v>
      </c>
      <c r="Y328" s="378">
        <f>IFERROR(IF(X328="",0,CEILING((X328/$H328),1)*$H328),"")</f>
        <v>8.4</v>
      </c>
      <c r="Z328" s="36">
        <f>IFERROR(IF(Y328=0,"",ROUNDUP(Y328/H328,0)*0.00502),"")</f>
        <v>2.0080000000000001E-2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7.4333333333333327</v>
      </c>
      <c r="BN328" s="64">
        <f>IFERROR(Y328*I328/H328,"0")</f>
        <v>8.92</v>
      </c>
      <c r="BO328" s="64">
        <f>IFERROR(1/J328*(X328/H328),"0")</f>
        <v>1.4245014245014245E-2</v>
      </c>
      <c r="BP328" s="64">
        <f>IFERROR(1/J328*(Y328/H328),"0")</f>
        <v>1.7094017094017096E-2</v>
      </c>
    </row>
    <row r="329" spans="1:68" x14ac:dyDescent="0.2">
      <c r="A329" s="414"/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415"/>
      <c r="P329" s="398" t="s">
        <v>69</v>
      </c>
      <c r="Q329" s="399"/>
      <c r="R329" s="399"/>
      <c r="S329" s="399"/>
      <c r="T329" s="399"/>
      <c r="U329" s="399"/>
      <c r="V329" s="400"/>
      <c r="W329" s="37" t="s">
        <v>70</v>
      </c>
      <c r="X329" s="379">
        <f>IFERROR(X325/H325,"0")+IFERROR(X326/H326,"0")+IFERROR(X327/H327,"0")+IFERROR(X328/H328,"0")</f>
        <v>41.428571428571431</v>
      </c>
      <c r="Y329" s="379">
        <f>IFERROR(Y325/H325,"0")+IFERROR(Y326/H326,"0")+IFERROR(Y327/H327,"0")+IFERROR(Y328/H328,"0")</f>
        <v>43</v>
      </c>
      <c r="Z329" s="379">
        <f>IFERROR(IF(Z325="",0,Z325),"0")+IFERROR(IF(Z326="",0,Z326),"0")+IFERROR(IF(Z327="",0,Z327),"0")+IFERROR(IF(Z328="",0,Z328),"0")</f>
        <v>0.31374999999999997</v>
      </c>
      <c r="AA329" s="380"/>
      <c r="AB329" s="380"/>
      <c r="AC329" s="380"/>
    </row>
    <row r="330" spans="1:68" x14ac:dyDescent="0.2">
      <c r="A330" s="393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415"/>
      <c r="P330" s="398" t="s">
        <v>69</v>
      </c>
      <c r="Q330" s="399"/>
      <c r="R330" s="399"/>
      <c r="S330" s="399"/>
      <c r="T330" s="399"/>
      <c r="U330" s="399"/>
      <c r="V330" s="400"/>
      <c r="W330" s="37" t="s">
        <v>68</v>
      </c>
      <c r="X330" s="379">
        <f>IFERROR(SUM(X325:X328),"0")</f>
        <v>167</v>
      </c>
      <c r="Y330" s="379">
        <f>IFERROR(SUM(Y325:Y328),"0")</f>
        <v>172.20000000000002</v>
      </c>
      <c r="Z330" s="37"/>
      <c r="AA330" s="380"/>
      <c r="AB330" s="380"/>
      <c r="AC330" s="380"/>
    </row>
    <row r="331" spans="1:68" ht="14.25" customHeight="1" x14ac:dyDescent="0.25">
      <c r="A331" s="424" t="s">
        <v>71</v>
      </c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393"/>
      <c r="P331" s="393"/>
      <c r="Q331" s="393"/>
      <c r="R331" s="393"/>
      <c r="S331" s="393"/>
      <c r="T331" s="393"/>
      <c r="U331" s="393"/>
      <c r="V331" s="393"/>
      <c r="W331" s="393"/>
      <c r="X331" s="393"/>
      <c r="Y331" s="393"/>
      <c r="Z331" s="393"/>
      <c r="AA331" s="373"/>
      <c r="AB331" s="373"/>
      <c r="AC331" s="373"/>
    </row>
    <row r="332" spans="1:68" ht="16.5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4"/>
      <c r="R332" s="384"/>
      <c r="S332" s="384"/>
      <c r="T332" s="385"/>
      <c r="U332" s="34"/>
      <c r="V332" s="34"/>
      <c r="W332" s="35" t="s">
        <v>68</v>
      </c>
      <c r="X332" s="377">
        <v>700</v>
      </c>
      <c r="Y332" s="378">
        <f t="shared" ref="Y332:Y337" si="62">IFERROR(IF(X332="",0,CEILING((X332/$H332),1)*$H332),"")</f>
        <v>702</v>
      </c>
      <c r="Z332" s="36">
        <f>IFERROR(IF(Y332=0,"",ROUNDUP(Y332/H332,0)*0.02175),"")</f>
        <v>1.9574999999999998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750.07692307692309</v>
      </c>
      <c r="BN332" s="64">
        <f t="shared" ref="BN332:BN337" si="64">IFERROR(Y332*I332/H332,"0")</f>
        <v>752.22000000000014</v>
      </c>
      <c r="BO332" s="64">
        <f t="shared" ref="BO332:BO337" si="65">IFERROR(1/J332*(X332/H332),"0")</f>
        <v>1.6025641025641026</v>
      </c>
      <c r="BP332" s="64">
        <f t="shared" ref="BP332:BP337" si="66">IFERROR(1/J332*(Y332/H332),"0")</f>
        <v>1.607142857142857</v>
      </c>
    </row>
    <row r="333" spans="1:68" ht="27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4"/>
      <c r="R334" s="384"/>
      <c r="S334" s="384"/>
      <c r="T334" s="385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4"/>
      <c r="R335" s="384"/>
      <c r="S335" s="384"/>
      <c r="T335" s="385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4"/>
      <c r="R336" s="384"/>
      <c r="S336" s="384"/>
      <c r="T336" s="385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4"/>
      <c r="R337" s="384"/>
      <c r="S337" s="384"/>
      <c r="T337" s="385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15"/>
      <c r="P338" s="398" t="s">
        <v>69</v>
      </c>
      <c r="Q338" s="399"/>
      <c r="R338" s="399"/>
      <c r="S338" s="399"/>
      <c r="T338" s="399"/>
      <c r="U338" s="399"/>
      <c r="V338" s="400"/>
      <c r="W338" s="37" t="s">
        <v>70</v>
      </c>
      <c r="X338" s="379">
        <f>IFERROR(X332/H332,"0")+IFERROR(X333/H333,"0")+IFERROR(X334/H334,"0")+IFERROR(X335/H335,"0")+IFERROR(X336/H336,"0")+IFERROR(X337/H337,"0")</f>
        <v>89.743589743589752</v>
      </c>
      <c r="Y338" s="379">
        <f>IFERROR(Y332/H332,"0")+IFERROR(Y333/H333,"0")+IFERROR(Y334/H334,"0")+IFERROR(Y335/H335,"0")+IFERROR(Y336/H336,"0")+IFERROR(Y337/H337,"0")</f>
        <v>90</v>
      </c>
      <c r="Z338" s="379">
        <f>IFERROR(IF(Z332="",0,Z332),"0")+IFERROR(IF(Z333="",0,Z333),"0")+IFERROR(IF(Z334="",0,Z334),"0")+IFERROR(IF(Z335="",0,Z335),"0")+IFERROR(IF(Z336="",0,Z336),"0")+IFERROR(IF(Z337="",0,Z337),"0")</f>
        <v>1.9574999999999998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15"/>
      <c r="P339" s="398" t="s">
        <v>69</v>
      </c>
      <c r="Q339" s="399"/>
      <c r="R339" s="399"/>
      <c r="S339" s="399"/>
      <c r="T339" s="399"/>
      <c r="U339" s="399"/>
      <c r="V339" s="400"/>
      <c r="W339" s="37" t="s">
        <v>68</v>
      </c>
      <c r="X339" s="379">
        <f>IFERROR(SUM(X332:X337),"0")</f>
        <v>700</v>
      </c>
      <c r="Y339" s="379">
        <f>IFERROR(SUM(Y332:Y337),"0")</f>
        <v>702</v>
      </c>
      <c r="Z339" s="37"/>
      <c r="AA339" s="380"/>
      <c r="AB339" s="380"/>
      <c r="AC339" s="380"/>
    </row>
    <row r="340" spans="1:68" ht="14.25" customHeight="1" x14ac:dyDescent="0.25">
      <c r="A340" s="424" t="s">
        <v>168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4"/>
      <c r="R341" s="384"/>
      <c r="S341" s="384"/>
      <c r="T341" s="385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4"/>
      <c r="R342" s="384"/>
      <c r="S342" s="384"/>
      <c r="T342" s="385"/>
      <c r="U342" s="34"/>
      <c r="V342" s="34"/>
      <c r="W342" s="35" t="s">
        <v>68</v>
      </c>
      <c r="X342" s="377">
        <v>200</v>
      </c>
      <c r="Y342" s="378">
        <f>IFERROR(IF(X342="",0,CEILING((X342/$H342),1)*$H342),"")</f>
        <v>202.79999999999998</v>
      </c>
      <c r="Z342" s="36">
        <f>IFERROR(IF(Y342=0,"",ROUNDUP(Y342/H342,0)*0.02175),"")</f>
        <v>0.5655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214.46153846153848</v>
      </c>
      <c r="BN342" s="64">
        <f>IFERROR(Y342*I342/H342,"0")</f>
        <v>217.464</v>
      </c>
      <c r="BO342" s="64">
        <f>IFERROR(1/J342*(X342/H342),"0")</f>
        <v>0.45787545787545786</v>
      </c>
      <c r="BP342" s="64">
        <f>IFERROR(1/J342*(Y342/H342),"0")</f>
        <v>0.46428571428571425</v>
      </c>
    </row>
    <row r="343" spans="1:68" ht="16.5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4"/>
      <c r="R343" s="384"/>
      <c r="S343" s="384"/>
      <c r="T343" s="385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4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5"/>
      <c r="P344" s="398" t="s">
        <v>69</v>
      </c>
      <c r="Q344" s="399"/>
      <c r="R344" s="399"/>
      <c r="S344" s="399"/>
      <c r="T344" s="399"/>
      <c r="U344" s="399"/>
      <c r="V344" s="400"/>
      <c r="W344" s="37" t="s">
        <v>70</v>
      </c>
      <c r="X344" s="379">
        <f>IFERROR(X341/H341,"0")+IFERROR(X342/H342,"0")+IFERROR(X343/H343,"0")</f>
        <v>25.641025641025642</v>
      </c>
      <c r="Y344" s="379">
        <f>IFERROR(Y341/H341,"0")+IFERROR(Y342/H342,"0")+IFERROR(Y343/H343,"0")</f>
        <v>26</v>
      </c>
      <c r="Z344" s="379">
        <f>IFERROR(IF(Z341="",0,Z341),"0")+IFERROR(IF(Z342="",0,Z342),"0")+IFERROR(IF(Z343="",0,Z343),"0")</f>
        <v>0.5655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15"/>
      <c r="P345" s="398" t="s">
        <v>69</v>
      </c>
      <c r="Q345" s="399"/>
      <c r="R345" s="399"/>
      <c r="S345" s="399"/>
      <c r="T345" s="399"/>
      <c r="U345" s="399"/>
      <c r="V345" s="400"/>
      <c r="W345" s="37" t="s">
        <v>68</v>
      </c>
      <c r="X345" s="379">
        <f>IFERROR(SUM(X341:X343),"0")</f>
        <v>200</v>
      </c>
      <c r="Y345" s="379">
        <f>IFERROR(SUM(Y341:Y343),"0")</f>
        <v>202.79999999999998</v>
      </c>
      <c r="Z345" s="37"/>
      <c r="AA345" s="380"/>
      <c r="AB345" s="380"/>
      <c r="AC345" s="380"/>
    </row>
    <row r="346" spans="1:68" ht="14.25" customHeight="1" x14ac:dyDescent="0.25">
      <c r="A346" s="424" t="s">
        <v>95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3"/>
      <c r="AB346" s="373"/>
      <c r="AC346" s="373"/>
    </row>
    <row r="347" spans="1:68" ht="16.5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5" t="s">
        <v>452</v>
      </c>
      <c r="Q347" s="384"/>
      <c r="R347" s="384"/>
      <c r="S347" s="384"/>
      <c r="T347" s="385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1" t="s">
        <v>455</v>
      </c>
      <c r="Q348" s="384"/>
      <c r="R348" s="384"/>
      <c r="S348" s="384"/>
      <c r="T348" s="385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4"/>
      <c r="R349" s="384"/>
      <c r="S349" s="384"/>
      <c r="T349" s="385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4"/>
      <c r="R350" s="384"/>
      <c r="S350" s="384"/>
      <c r="T350" s="385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4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415"/>
      <c r="P351" s="398" t="s">
        <v>69</v>
      </c>
      <c r="Q351" s="399"/>
      <c r="R351" s="399"/>
      <c r="S351" s="399"/>
      <c r="T351" s="399"/>
      <c r="U351" s="399"/>
      <c r="V351" s="400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x14ac:dyDescent="0.2">
      <c r="A352" s="393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415"/>
      <c r="P352" s="398" t="s">
        <v>69</v>
      </c>
      <c r="Q352" s="399"/>
      <c r="R352" s="399"/>
      <c r="S352" s="399"/>
      <c r="T352" s="399"/>
      <c r="U352" s="399"/>
      <c r="V352" s="400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customHeight="1" x14ac:dyDescent="0.25">
      <c r="A353" s="424" t="s">
        <v>460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373"/>
      <c r="AB353" s="373"/>
      <c r="AC353" s="373"/>
    </row>
    <row r="354" spans="1:68" ht="16.5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4"/>
      <c r="R354" s="384"/>
      <c r="S354" s="384"/>
      <c r="T354" s="385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4"/>
      <c r="R355" s="384"/>
      <c r="S355" s="384"/>
      <c r="T355" s="385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4"/>
      <c r="R356" s="384"/>
      <c r="S356" s="384"/>
      <c r="T356" s="385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5"/>
      <c r="P357" s="398" t="s">
        <v>69</v>
      </c>
      <c r="Q357" s="399"/>
      <c r="R357" s="399"/>
      <c r="S357" s="399"/>
      <c r="T357" s="399"/>
      <c r="U357" s="399"/>
      <c r="V357" s="400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415"/>
      <c r="P358" s="398" t="s">
        <v>69</v>
      </c>
      <c r="Q358" s="399"/>
      <c r="R358" s="399"/>
      <c r="S358" s="399"/>
      <c r="T358" s="399"/>
      <c r="U358" s="399"/>
      <c r="V358" s="400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customHeight="1" x14ac:dyDescent="0.25">
      <c r="A359" s="392" t="s">
        <v>469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2"/>
      <c r="AB359" s="372"/>
      <c r="AC359" s="372"/>
    </row>
    <row r="360" spans="1:68" ht="14.25" customHeight="1" x14ac:dyDescent="0.25">
      <c r="A360" s="424" t="s">
        <v>63</v>
      </c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393"/>
      <c r="O360" s="393"/>
      <c r="P360" s="393"/>
      <c r="Q360" s="393"/>
      <c r="R360" s="393"/>
      <c r="S360" s="393"/>
      <c r="T360" s="393"/>
      <c r="U360" s="393"/>
      <c r="V360" s="393"/>
      <c r="W360" s="393"/>
      <c r="X360" s="393"/>
      <c r="Y360" s="393"/>
      <c r="Z360" s="393"/>
      <c r="AA360" s="373"/>
      <c r="AB360" s="373"/>
      <c r="AC360" s="373"/>
    </row>
    <row r="361" spans="1:68" ht="27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4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5"/>
      <c r="P362" s="398" t="s">
        <v>69</v>
      </c>
      <c r="Q362" s="399"/>
      <c r="R362" s="399"/>
      <c r="S362" s="399"/>
      <c r="T362" s="399"/>
      <c r="U362" s="399"/>
      <c r="V362" s="400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5"/>
      <c r="P363" s="398" t="s">
        <v>69</v>
      </c>
      <c r="Q363" s="399"/>
      <c r="R363" s="399"/>
      <c r="S363" s="399"/>
      <c r="T363" s="399"/>
      <c r="U363" s="399"/>
      <c r="V363" s="400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customHeight="1" x14ac:dyDescent="0.25">
      <c r="A364" s="424" t="s">
        <v>71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73"/>
      <c r="AB364" s="373"/>
      <c r="AC364" s="373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4"/>
      <c r="R365" s="384"/>
      <c r="S365" s="384"/>
      <c r="T365" s="385"/>
      <c r="U365" s="34"/>
      <c r="V365" s="34"/>
      <c r="W365" s="35" t="s">
        <v>68</v>
      </c>
      <c r="X365" s="377">
        <v>170</v>
      </c>
      <c r="Y365" s="378">
        <f>IFERROR(IF(X365="",0,CEILING((X365/$H365),1)*$H365),"")</f>
        <v>170.1</v>
      </c>
      <c r="Z365" s="36">
        <f>IFERROR(IF(Y365=0,"",ROUNDUP(Y365/H365,0)*0.02175),"")</f>
        <v>0.45674999999999999</v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181.83703703703702</v>
      </c>
      <c r="BN365" s="64">
        <f>IFERROR(Y365*I365/H365,"0")</f>
        <v>181.94400000000002</v>
      </c>
      <c r="BO365" s="64">
        <f>IFERROR(1/J365*(X365/H365),"0")</f>
        <v>0.37477954144620812</v>
      </c>
      <c r="BP365" s="64">
        <f>IFERROR(1/J365*(Y365/H365),"0")</f>
        <v>0.375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4"/>
      <c r="R366" s="384"/>
      <c r="S366" s="384"/>
      <c r="T366" s="385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4"/>
      <c r="R367" s="384"/>
      <c r="S367" s="384"/>
      <c r="T367" s="385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4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5"/>
      <c r="P368" s="398" t="s">
        <v>69</v>
      </c>
      <c r="Q368" s="399"/>
      <c r="R368" s="399"/>
      <c r="S368" s="399"/>
      <c r="T368" s="399"/>
      <c r="U368" s="399"/>
      <c r="V368" s="400"/>
      <c r="W368" s="37" t="s">
        <v>70</v>
      </c>
      <c r="X368" s="379">
        <f>IFERROR(X365/H365,"0")+IFERROR(X366/H366,"0")+IFERROR(X367/H367,"0")</f>
        <v>20.987654320987655</v>
      </c>
      <c r="Y368" s="379">
        <f>IFERROR(Y365/H365,"0")+IFERROR(Y366/H366,"0")+IFERROR(Y367/H367,"0")</f>
        <v>21</v>
      </c>
      <c r="Z368" s="379">
        <f>IFERROR(IF(Z365="",0,Z365),"0")+IFERROR(IF(Z366="",0,Z366),"0")+IFERROR(IF(Z367="",0,Z367),"0")</f>
        <v>0.45674999999999999</v>
      </c>
      <c r="AA368" s="380"/>
      <c r="AB368" s="380"/>
      <c r="AC368" s="380"/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15"/>
      <c r="P369" s="398" t="s">
        <v>69</v>
      </c>
      <c r="Q369" s="399"/>
      <c r="R369" s="399"/>
      <c r="S369" s="399"/>
      <c r="T369" s="399"/>
      <c r="U369" s="399"/>
      <c r="V369" s="400"/>
      <c r="W369" s="37" t="s">
        <v>68</v>
      </c>
      <c r="X369" s="379">
        <f>IFERROR(SUM(X365:X367),"0")</f>
        <v>170</v>
      </c>
      <c r="Y369" s="379">
        <f>IFERROR(SUM(Y365:Y367),"0")</f>
        <v>170.1</v>
      </c>
      <c r="Z369" s="37"/>
      <c r="AA369" s="380"/>
      <c r="AB369" s="380"/>
      <c r="AC369" s="380"/>
    </row>
    <row r="370" spans="1:68" ht="27.75" customHeight="1" x14ac:dyDescent="0.2">
      <c r="A370" s="401" t="s">
        <v>478</v>
      </c>
      <c r="B370" s="402"/>
      <c r="C370" s="402"/>
      <c r="D370" s="402"/>
      <c r="E370" s="402"/>
      <c r="F370" s="402"/>
      <c r="G370" s="402"/>
      <c r="H370" s="402"/>
      <c r="I370" s="402"/>
      <c r="J370" s="402"/>
      <c r="K370" s="402"/>
      <c r="L370" s="402"/>
      <c r="M370" s="402"/>
      <c r="N370" s="402"/>
      <c r="O370" s="402"/>
      <c r="P370" s="402"/>
      <c r="Q370" s="402"/>
      <c r="R370" s="402"/>
      <c r="S370" s="402"/>
      <c r="T370" s="402"/>
      <c r="U370" s="402"/>
      <c r="V370" s="402"/>
      <c r="W370" s="402"/>
      <c r="X370" s="402"/>
      <c r="Y370" s="402"/>
      <c r="Z370" s="402"/>
      <c r="AA370" s="48"/>
      <c r="AB370" s="48"/>
      <c r="AC370" s="48"/>
    </row>
    <row r="371" spans="1:68" ht="16.5" customHeight="1" x14ac:dyDescent="0.25">
      <c r="A371" s="392" t="s">
        <v>479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2"/>
      <c r="AB371" s="372"/>
      <c r="AC371" s="372"/>
    </row>
    <row r="372" spans="1:68" ht="14.25" customHeight="1" x14ac:dyDescent="0.25">
      <c r="A372" s="424" t="s">
        <v>109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93"/>
      <c r="AA372" s="373"/>
      <c r="AB372" s="373"/>
      <c r="AC372" s="373"/>
    </row>
    <row r="373" spans="1:68" ht="27" customHeight="1" x14ac:dyDescent="0.25">
      <c r="A373" s="54" t="s">
        <v>480</v>
      </c>
      <c r="B373" s="54" t="s">
        <v>481</v>
      </c>
      <c r="C373" s="31">
        <v>4301011869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7">
        <v>30</v>
      </c>
      <c r="Y373" s="378">
        <f t="shared" ref="Y373:Y381" si="67">IFERROR(IF(X373="",0,CEILING((X373/$H373),1)*$H373),"")</f>
        <v>30</v>
      </c>
      <c r="Z373" s="36">
        <f>IFERROR(IF(Y373=0,"",ROUNDUP(Y373/H373,0)*0.02175),"")</f>
        <v>4.3499999999999997E-2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30.96</v>
      </c>
      <c r="BN373" s="64">
        <f t="shared" ref="BN373:BN381" si="69">IFERROR(Y373*I373/H373,"0")</f>
        <v>30.96</v>
      </c>
      <c r="BO373" s="64">
        <f t="shared" ref="BO373:BO381" si="70">IFERROR(1/J373*(X373/H373),"0")</f>
        <v>4.1666666666666664E-2</v>
      </c>
      <c r="BP373" s="64">
        <f t="shared" ref="BP373:BP381" si="71">IFERROR(1/J373*(Y373/H373),"0")</f>
        <v>4.1666666666666664E-2</v>
      </c>
    </row>
    <row r="374" spans="1:68" ht="27" customHeight="1" x14ac:dyDescent="0.25">
      <c r="A374" s="54" t="s">
        <v>480</v>
      </c>
      <c r="B374" s="54" t="s">
        <v>482</v>
      </c>
      <c r="C374" s="31">
        <v>4301011946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136</v>
      </c>
      <c r="N374" s="33"/>
      <c r="O374" s="32">
        <v>60</v>
      </c>
      <c r="P374" s="57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483</v>
      </c>
      <c r="B375" s="54" t="s">
        <v>484</v>
      </c>
      <c r="C375" s="31">
        <v>4301011870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5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4"/>
      <c r="R375" s="384"/>
      <c r="S375" s="384"/>
      <c r="T375" s="385"/>
      <c r="U375" s="34"/>
      <c r="V375" s="34"/>
      <c r="W375" s="35" t="s">
        <v>68</v>
      </c>
      <c r="X375" s="377">
        <v>30</v>
      </c>
      <c r="Y375" s="378">
        <f t="shared" si="67"/>
        <v>30</v>
      </c>
      <c r="Z375" s="36">
        <f>IFERROR(IF(Y375=0,"",ROUNDUP(Y375/H375,0)*0.02175),"")</f>
        <v>4.3499999999999997E-2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30.96</v>
      </c>
      <c r="BN375" s="64">
        <f t="shared" si="69"/>
        <v>30.96</v>
      </c>
      <c r="BO375" s="64">
        <f t="shared" si="70"/>
        <v>4.1666666666666664E-2</v>
      </c>
      <c r="BP375" s="64">
        <f t="shared" si="71"/>
        <v>4.1666666666666664E-2</v>
      </c>
    </row>
    <row r="376" spans="1:68" ht="27" customHeight="1" x14ac:dyDescent="0.25">
      <c r="A376" s="54" t="s">
        <v>483</v>
      </c>
      <c r="B376" s="54" t="s">
        <v>485</v>
      </c>
      <c r="C376" s="31">
        <v>4301011947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4"/>
      <c r="R376" s="384"/>
      <c r="S376" s="384"/>
      <c r="T376" s="385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4"/>
      <c r="R377" s="384"/>
      <c r="S377" s="384"/>
      <c r="T377" s="385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4"/>
      <c r="R378" s="384"/>
      <c r="S378" s="384"/>
      <c r="T378" s="385"/>
      <c r="U378" s="34"/>
      <c r="V378" s="34"/>
      <c r="W378" s="35" t="s">
        <v>68</v>
      </c>
      <c r="X378" s="377">
        <v>45</v>
      </c>
      <c r="Y378" s="378">
        <f t="shared" si="67"/>
        <v>45</v>
      </c>
      <c r="Z378" s="36">
        <f>IFERROR(IF(Y378=0,"",ROUNDUP(Y378/H378,0)*0.02175),"")</f>
        <v>6.5250000000000002E-2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46.440000000000005</v>
      </c>
      <c r="BN378" s="64">
        <f t="shared" si="69"/>
        <v>46.440000000000005</v>
      </c>
      <c r="BO378" s="64">
        <f t="shared" si="70"/>
        <v>6.25E-2</v>
      </c>
      <c r="BP378" s="64">
        <f t="shared" si="71"/>
        <v>6.25E-2</v>
      </c>
    </row>
    <row r="379" spans="1:68" ht="27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4"/>
      <c r="R379" s="384"/>
      <c r="S379" s="384"/>
      <c r="T379" s="385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4"/>
      <c r="R380" s="384"/>
      <c r="S380" s="384"/>
      <c r="T380" s="385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4"/>
      <c r="R381" s="384"/>
      <c r="S381" s="384"/>
      <c r="T381" s="385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415"/>
      <c r="P382" s="398" t="s">
        <v>69</v>
      </c>
      <c r="Q382" s="399"/>
      <c r="R382" s="399"/>
      <c r="S382" s="399"/>
      <c r="T382" s="399"/>
      <c r="U382" s="399"/>
      <c r="V382" s="400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7</v>
      </c>
      <c r="Y382" s="379">
        <f>IFERROR(Y373/H373,"0")+IFERROR(Y374/H374,"0")+IFERROR(Y375/H375,"0")+IFERROR(Y376/H376,"0")+IFERROR(Y377/H377,"0")+IFERROR(Y378/H378,"0")+IFERROR(Y379/H379,"0")+IFERROR(Y380/H380,"0")+IFERROR(Y381/H381,"0")</f>
        <v>7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0.15225</v>
      </c>
      <c r="AA382" s="380"/>
      <c r="AB382" s="380"/>
      <c r="AC382" s="380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415"/>
      <c r="P383" s="398" t="s">
        <v>69</v>
      </c>
      <c r="Q383" s="399"/>
      <c r="R383" s="399"/>
      <c r="S383" s="399"/>
      <c r="T383" s="399"/>
      <c r="U383" s="399"/>
      <c r="V383" s="400"/>
      <c r="W383" s="37" t="s">
        <v>68</v>
      </c>
      <c r="X383" s="379">
        <f>IFERROR(SUM(X373:X381),"0")</f>
        <v>105</v>
      </c>
      <c r="Y383" s="379">
        <f>IFERROR(SUM(Y373:Y381),"0")</f>
        <v>105</v>
      </c>
      <c r="Z383" s="37"/>
      <c r="AA383" s="380"/>
      <c r="AB383" s="380"/>
      <c r="AC383" s="380"/>
    </row>
    <row r="384" spans="1:68" ht="14.25" customHeight="1" x14ac:dyDescent="0.25">
      <c r="A384" s="424" t="s">
        <v>147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4"/>
      <c r="R385" s="384"/>
      <c r="S385" s="384"/>
      <c r="T385" s="385"/>
      <c r="U385" s="34"/>
      <c r="V385" s="34"/>
      <c r="W385" s="35" t="s">
        <v>68</v>
      </c>
      <c r="X385" s="377">
        <v>90</v>
      </c>
      <c r="Y385" s="378">
        <f>IFERROR(IF(X385="",0,CEILING((X385/$H385),1)*$H385),"")</f>
        <v>90</v>
      </c>
      <c r="Z385" s="36">
        <f>IFERROR(IF(Y385=0,"",ROUNDUP(Y385/H385,0)*0.02175),"")</f>
        <v>0.1305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92.88000000000001</v>
      </c>
      <c r="BN385" s="64">
        <f>IFERROR(Y385*I385/H385,"0")</f>
        <v>92.88000000000001</v>
      </c>
      <c r="BO385" s="64">
        <f>IFERROR(1/J385*(X385/H385),"0")</f>
        <v>0.125</v>
      </c>
      <c r="BP385" s="64">
        <f>IFERROR(1/J385*(Y385/H385),"0")</f>
        <v>0.125</v>
      </c>
    </row>
    <row r="386" spans="1:68" ht="27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4"/>
      <c r="R386" s="384"/>
      <c r="S386" s="384"/>
      <c r="T386" s="385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4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5"/>
      <c r="P387" s="398" t="s">
        <v>69</v>
      </c>
      <c r="Q387" s="399"/>
      <c r="R387" s="399"/>
      <c r="S387" s="399"/>
      <c r="T387" s="399"/>
      <c r="U387" s="399"/>
      <c r="V387" s="400"/>
      <c r="W387" s="37" t="s">
        <v>70</v>
      </c>
      <c r="X387" s="379">
        <f>IFERROR(X385/H385,"0")+IFERROR(X386/H386,"0")</f>
        <v>6</v>
      </c>
      <c r="Y387" s="379">
        <f>IFERROR(Y385/H385,"0")+IFERROR(Y386/H386,"0")</f>
        <v>6</v>
      </c>
      <c r="Z387" s="379">
        <f>IFERROR(IF(Z385="",0,Z385),"0")+IFERROR(IF(Z386="",0,Z386),"0")</f>
        <v>0.1305</v>
      </c>
      <c r="AA387" s="380"/>
      <c r="AB387" s="380"/>
      <c r="AC387" s="380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5"/>
      <c r="P388" s="398" t="s">
        <v>69</v>
      </c>
      <c r="Q388" s="399"/>
      <c r="R388" s="399"/>
      <c r="S388" s="399"/>
      <c r="T388" s="399"/>
      <c r="U388" s="399"/>
      <c r="V388" s="400"/>
      <c r="W388" s="37" t="s">
        <v>68</v>
      </c>
      <c r="X388" s="379">
        <f>IFERROR(SUM(X385:X386),"0")</f>
        <v>90</v>
      </c>
      <c r="Y388" s="379">
        <f>IFERROR(SUM(Y385:Y386),"0")</f>
        <v>90</v>
      </c>
      <c r="Z388" s="37"/>
      <c r="AA388" s="380"/>
      <c r="AB388" s="380"/>
      <c r="AC388" s="380"/>
    </row>
    <row r="389" spans="1:68" ht="14.25" customHeight="1" x14ac:dyDescent="0.25">
      <c r="A389" s="424" t="s">
        <v>71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73"/>
      <c r="AB389" s="373"/>
      <c r="AC389" s="373"/>
    </row>
    <row r="390" spans="1:68" ht="27" customHeight="1" x14ac:dyDescent="0.25">
      <c r="A390" s="54" t="s">
        <v>499</v>
      </c>
      <c r="B390" s="54" t="s">
        <v>500</v>
      </c>
      <c r="C390" s="31">
        <v>4301051639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2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84"/>
      <c r="R390" s="384"/>
      <c r="S390" s="384"/>
      <c r="T390" s="385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499</v>
      </c>
      <c r="B391" s="54" t="s">
        <v>501</v>
      </c>
      <c r="C391" s="31">
        <v>4301051560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40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84"/>
      <c r="R391" s="384"/>
      <c r="S391" s="384"/>
      <c r="T391" s="385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1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4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5"/>
      <c r="P393" s="398" t="s">
        <v>69</v>
      </c>
      <c r="Q393" s="399"/>
      <c r="R393" s="399"/>
      <c r="S393" s="399"/>
      <c r="T393" s="399"/>
      <c r="U393" s="399"/>
      <c r="V393" s="400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15"/>
      <c r="P394" s="398" t="s">
        <v>69</v>
      </c>
      <c r="Q394" s="399"/>
      <c r="R394" s="399"/>
      <c r="S394" s="399"/>
      <c r="T394" s="399"/>
      <c r="U394" s="399"/>
      <c r="V394" s="400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customHeight="1" x14ac:dyDescent="0.25">
      <c r="A395" s="424" t="s">
        <v>168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4"/>
      <c r="R396" s="384"/>
      <c r="S396" s="384"/>
      <c r="T396" s="385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6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4"/>
      <c r="R397" s="384"/>
      <c r="S397" s="384"/>
      <c r="T397" s="385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5"/>
      <c r="P398" s="398" t="s">
        <v>69</v>
      </c>
      <c r="Q398" s="399"/>
      <c r="R398" s="399"/>
      <c r="S398" s="399"/>
      <c r="T398" s="399"/>
      <c r="U398" s="399"/>
      <c r="V398" s="400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5"/>
      <c r="P399" s="398" t="s">
        <v>69</v>
      </c>
      <c r="Q399" s="399"/>
      <c r="R399" s="399"/>
      <c r="S399" s="399"/>
      <c r="T399" s="399"/>
      <c r="U399" s="399"/>
      <c r="V399" s="400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6.5" customHeight="1" x14ac:dyDescent="0.25">
      <c r="A400" s="392" t="s">
        <v>507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2"/>
      <c r="AB400" s="372"/>
      <c r="AC400" s="372"/>
    </row>
    <row r="401" spans="1:68" ht="14.25" customHeight="1" x14ac:dyDescent="0.25">
      <c r="A401" s="424" t="s">
        <v>109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393"/>
      <c r="AA401" s="373"/>
      <c r="AB401" s="373"/>
      <c r="AC401" s="373"/>
    </row>
    <row r="402" spans="1:68" ht="27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79" t="s">
        <v>510</v>
      </c>
      <c r="Q402" s="384"/>
      <c r="R402" s="384"/>
      <c r="S402" s="384"/>
      <c r="T402" s="385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4"/>
      <c r="R403" s="384"/>
      <c r="S403" s="384"/>
      <c r="T403" s="385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2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4"/>
      <c r="R404" s="384"/>
      <c r="S404" s="384"/>
      <c r="T404" s="385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4"/>
      <c r="R405" s="384"/>
      <c r="S405" s="384"/>
      <c r="T405" s="385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15"/>
      <c r="P406" s="398" t="s">
        <v>69</v>
      </c>
      <c r="Q406" s="399"/>
      <c r="R406" s="399"/>
      <c r="S406" s="399"/>
      <c r="T406" s="399"/>
      <c r="U406" s="399"/>
      <c r="V406" s="400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15"/>
      <c r="P407" s="398" t="s">
        <v>69</v>
      </c>
      <c r="Q407" s="399"/>
      <c r="R407" s="399"/>
      <c r="S407" s="399"/>
      <c r="T407" s="399"/>
      <c r="U407" s="399"/>
      <c r="V407" s="400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customHeight="1" x14ac:dyDescent="0.25">
      <c r="A408" s="424" t="s">
        <v>63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4"/>
      <c r="R409" s="384"/>
      <c r="S409" s="384"/>
      <c r="T409" s="385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4"/>
      <c r="R410" s="384"/>
      <c r="S410" s="384"/>
      <c r="T410" s="385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5"/>
      <c r="P411" s="398" t="s">
        <v>69</v>
      </c>
      <c r="Q411" s="399"/>
      <c r="R411" s="399"/>
      <c r="S411" s="399"/>
      <c r="T411" s="399"/>
      <c r="U411" s="399"/>
      <c r="V411" s="400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5"/>
      <c r="P412" s="398" t="s">
        <v>69</v>
      </c>
      <c r="Q412" s="399"/>
      <c r="R412" s="399"/>
      <c r="S412" s="399"/>
      <c r="T412" s="399"/>
      <c r="U412" s="399"/>
      <c r="V412" s="400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customHeight="1" x14ac:dyDescent="0.25">
      <c r="A413" s="424" t="s">
        <v>71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3"/>
      <c r="AB413" s="373"/>
      <c r="AC413" s="373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7">
        <v>0</v>
      </c>
      <c r="Y414" s="378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4"/>
      <c r="R415" s="384"/>
      <c r="S415" s="384"/>
      <c r="T415" s="385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4"/>
      <c r="R416" s="384"/>
      <c r="S416" s="384"/>
      <c r="T416" s="385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6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4"/>
      <c r="R417" s="384"/>
      <c r="S417" s="384"/>
      <c r="T417" s="385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415"/>
      <c r="P419" s="398" t="s">
        <v>69</v>
      </c>
      <c r="Q419" s="399"/>
      <c r="R419" s="399"/>
      <c r="S419" s="399"/>
      <c r="T419" s="399"/>
      <c r="U419" s="399"/>
      <c r="V419" s="400"/>
      <c r="W419" s="37" t="s">
        <v>70</v>
      </c>
      <c r="X419" s="379">
        <f>IFERROR(X414/H414,"0")+IFERROR(X415/H415,"0")+IFERROR(X416/H416,"0")+IFERROR(X417/H417,"0")+IFERROR(X418/H418,"0")</f>
        <v>0</v>
      </c>
      <c r="Y419" s="379">
        <f>IFERROR(Y414/H414,"0")+IFERROR(Y415/H415,"0")+IFERROR(Y416/H416,"0")+IFERROR(Y417/H417,"0")+IFERROR(Y418/H418,"0")</f>
        <v>0</v>
      </c>
      <c r="Z419" s="379">
        <f>IFERROR(IF(Z414="",0,Z414),"0")+IFERROR(IF(Z415="",0,Z415),"0")+IFERROR(IF(Z416="",0,Z416),"0")+IFERROR(IF(Z417="",0,Z417),"0")+IFERROR(IF(Z418="",0,Z418),"0")</f>
        <v>0</v>
      </c>
      <c r="AA419" s="380"/>
      <c r="AB419" s="380"/>
      <c r="AC419" s="380"/>
    </row>
    <row r="420" spans="1:68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415"/>
      <c r="P420" s="398" t="s">
        <v>69</v>
      </c>
      <c r="Q420" s="399"/>
      <c r="R420" s="399"/>
      <c r="S420" s="399"/>
      <c r="T420" s="399"/>
      <c r="U420" s="399"/>
      <c r="V420" s="400"/>
      <c r="W420" s="37" t="s">
        <v>68</v>
      </c>
      <c r="X420" s="379">
        <f>IFERROR(SUM(X414:X418),"0")</f>
        <v>0</v>
      </c>
      <c r="Y420" s="379">
        <f>IFERROR(SUM(Y414:Y418),"0")</f>
        <v>0</v>
      </c>
      <c r="Z420" s="37"/>
      <c r="AA420" s="380"/>
      <c r="AB420" s="380"/>
      <c r="AC420" s="380"/>
    </row>
    <row r="421" spans="1:68" ht="14.25" customHeight="1" x14ac:dyDescent="0.25">
      <c r="A421" s="424" t="s">
        <v>168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93"/>
      <c r="AA421" s="373"/>
      <c r="AB421" s="373"/>
      <c r="AC421" s="373"/>
    </row>
    <row r="422" spans="1:68" ht="27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4"/>
      <c r="R422" s="384"/>
      <c r="S422" s="384"/>
      <c r="T422" s="385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415"/>
      <c r="P423" s="398" t="s">
        <v>69</v>
      </c>
      <c r="Q423" s="399"/>
      <c r="R423" s="399"/>
      <c r="S423" s="399"/>
      <c r="T423" s="399"/>
      <c r="U423" s="399"/>
      <c r="V423" s="400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5"/>
      <c r="P424" s="398" t="s">
        <v>69</v>
      </c>
      <c r="Q424" s="399"/>
      <c r="R424" s="399"/>
      <c r="S424" s="399"/>
      <c r="T424" s="399"/>
      <c r="U424" s="399"/>
      <c r="V424" s="400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customHeight="1" x14ac:dyDescent="0.2">
      <c r="A425" s="401" t="s">
        <v>532</v>
      </c>
      <c r="B425" s="402"/>
      <c r="C425" s="402"/>
      <c r="D425" s="402"/>
      <c r="E425" s="402"/>
      <c r="F425" s="402"/>
      <c r="G425" s="402"/>
      <c r="H425" s="402"/>
      <c r="I425" s="402"/>
      <c r="J425" s="402"/>
      <c r="K425" s="402"/>
      <c r="L425" s="402"/>
      <c r="M425" s="402"/>
      <c r="N425" s="402"/>
      <c r="O425" s="402"/>
      <c r="P425" s="402"/>
      <c r="Q425" s="402"/>
      <c r="R425" s="402"/>
      <c r="S425" s="402"/>
      <c r="T425" s="402"/>
      <c r="U425" s="402"/>
      <c r="V425" s="402"/>
      <c r="W425" s="402"/>
      <c r="X425" s="402"/>
      <c r="Y425" s="402"/>
      <c r="Z425" s="402"/>
      <c r="AA425" s="48"/>
      <c r="AB425" s="48"/>
      <c r="AC425" s="48"/>
    </row>
    <row r="426" spans="1:68" ht="16.5" customHeight="1" x14ac:dyDescent="0.25">
      <c r="A426" s="392" t="s">
        <v>533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72"/>
      <c r="AB426" s="372"/>
      <c r="AC426" s="372"/>
    </row>
    <row r="427" spans="1:68" ht="14.25" customHeight="1" x14ac:dyDescent="0.25">
      <c r="A427" s="424" t="s">
        <v>109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4"/>
      <c r="R428" s="384"/>
      <c r="S428" s="384"/>
      <c r="T428" s="385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5"/>
      <c r="P429" s="398" t="s">
        <v>69</v>
      </c>
      <c r="Q429" s="399"/>
      <c r="R429" s="399"/>
      <c r="S429" s="399"/>
      <c r="T429" s="399"/>
      <c r="U429" s="399"/>
      <c r="V429" s="400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x14ac:dyDescent="0.2">
      <c r="A430" s="393"/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415"/>
      <c r="P430" s="398" t="s">
        <v>69</v>
      </c>
      <c r="Q430" s="399"/>
      <c r="R430" s="399"/>
      <c r="S430" s="399"/>
      <c r="T430" s="399"/>
      <c r="U430" s="399"/>
      <c r="V430" s="400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customHeight="1" x14ac:dyDescent="0.25">
      <c r="A431" s="424" t="s">
        <v>63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73"/>
      <c r="AB431" s="373"/>
      <c r="AC431" s="373"/>
    </row>
    <row r="432" spans="1:68" ht="27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4"/>
      <c r="R432" s="384"/>
      <c r="S432" s="384"/>
      <c r="T432" s="385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4"/>
      <c r="R433" s="384"/>
      <c r="S433" s="384"/>
      <c r="T433" s="385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4"/>
      <c r="R434" s="384"/>
      <c r="S434" s="384"/>
      <c r="T434" s="385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547</v>
      </c>
      <c r="B439" s="54" t="s">
        <v>548</v>
      </c>
      <c r="C439" s="31">
        <v>4301031178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547</v>
      </c>
      <c r="B440" s="54" t="s">
        <v>549</v>
      </c>
      <c r="C440" s="31">
        <v>4301031330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4"/>
      <c r="R440" s="384"/>
      <c r="S440" s="384"/>
      <c r="T440" s="385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2" t="s">
        <v>556</v>
      </c>
      <c r="Q444" s="384"/>
      <c r="R444" s="384"/>
      <c r="S444" s="384"/>
      <c r="T444" s="385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4"/>
      <c r="R445" s="384"/>
      <c r="S445" s="384"/>
      <c r="T445" s="385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4"/>
      <c r="R446" s="384"/>
      <c r="S446" s="384"/>
      <c r="T446" s="385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4"/>
      <c r="R448" s="384"/>
      <c r="S448" s="384"/>
      <c r="T448" s="385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4"/>
      <c r="R449" s="384"/>
      <c r="S449" s="384"/>
      <c r="T449" s="385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4"/>
      <c r="R450" s="384"/>
      <c r="S450" s="384"/>
      <c r="T450" s="385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4"/>
      <c r="R451" s="384"/>
      <c r="S451" s="384"/>
      <c r="T451" s="385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4"/>
      <c r="R452" s="384"/>
      <c r="S452" s="384"/>
      <c r="T452" s="385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4"/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415"/>
      <c r="P453" s="398" t="s">
        <v>69</v>
      </c>
      <c r="Q453" s="399"/>
      <c r="R453" s="399"/>
      <c r="S453" s="399"/>
      <c r="T453" s="399"/>
      <c r="U453" s="399"/>
      <c r="V453" s="400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0"/>
      <c r="AB453" s="380"/>
      <c r="AC453" s="380"/>
    </row>
    <row r="454" spans="1:68" x14ac:dyDescent="0.2">
      <c r="A454" s="39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15"/>
      <c r="P454" s="398" t="s">
        <v>69</v>
      </c>
      <c r="Q454" s="399"/>
      <c r="R454" s="399"/>
      <c r="S454" s="399"/>
      <c r="T454" s="399"/>
      <c r="U454" s="399"/>
      <c r="V454" s="400"/>
      <c r="W454" s="37" t="s">
        <v>68</v>
      </c>
      <c r="X454" s="379">
        <f>IFERROR(SUM(X432:X452),"0")</f>
        <v>0</v>
      </c>
      <c r="Y454" s="379">
        <f>IFERROR(SUM(Y432:Y452),"0")</f>
        <v>0</v>
      </c>
      <c r="Z454" s="37"/>
      <c r="AA454" s="380"/>
      <c r="AB454" s="380"/>
      <c r="AC454" s="380"/>
    </row>
    <row r="455" spans="1:68" ht="14.25" customHeight="1" x14ac:dyDescent="0.25">
      <c r="A455" s="424" t="s">
        <v>71</v>
      </c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3"/>
      <c r="P455" s="393"/>
      <c r="Q455" s="393"/>
      <c r="R455" s="393"/>
      <c r="S455" s="393"/>
      <c r="T455" s="393"/>
      <c r="U455" s="393"/>
      <c r="V455" s="393"/>
      <c r="W455" s="393"/>
      <c r="X455" s="393"/>
      <c r="Y455" s="393"/>
      <c r="Z455" s="393"/>
      <c r="AA455" s="373"/>
      <c r="AB455" s="373"/>
      <c r="AC455" s="373"/>
    </row>
    <row r="456" spans="1:68" ht="27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4"/>
      <c r="R456" s="384"/>
      <c r="S456" s="384"/>
      <c r="T456" s="385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4"/>
      <c r="R457" s="384"/>
      <c r="S457" s="384"/>
      <c r="T457" s="385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5"/>
      <c r="P458" s="398" t="s">
        <v>69</v>
      </c>
      <c r="Q458" s="399"/>
      <c r="R458" s="399"/>
      <c r="S458" s="399"/>
      <c r="T458" s="399"/>
      <c r="U458" s="399"/>
      <c r="V458" s="400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5"/>
      <c r="P459" s="398" t="s">
        <v>69</v>
      </c>
      <c r="Q459" s="399"/>
      <c r="R459" s="399"/>
      <c r="S459" s="399"/>
      <c r="T459" s="399"/>
      <c r="U459" s="399"/>
      <c r="V459" s="400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customHeight="1" x14ac:dyDescent="0.25">
      <c r="A460" s="424" t="s">
        <v>95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73"/>
      <c r="AB460" s="373"/>
      <c r="AC460" s="373"/>
    </row>
    <row r="461" spans="1:68" ht="27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5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4"/>
      <c r="R461" s="384"/>
      <c r="S461" s="384"/>
      <c r="T461" s="385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4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415"/>
      <c r="P462" s="398" t="s">
        <v>69</v>
      </c>
      <c r="Q462" s="399"/>
      <c r="R462" s="399"/>
      <c r="S462" s="399"/>
      <c r="T462" s="399"/>
      <c r="U462" s="399"/>
      <c r="V462" s="400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x14ac:dyDescent="0.2">
      <c r="A463" s="39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5"/>
      <c r="P463" s="398" t="s">
        <v>69</v>
      </c>
      <c r="Q463" s="399"/>
      <c r="R463" s="399"/>
      <c r="S463" s="399"/>
      <c r="T463" s="399"/>
      <c r="U463" s="399"/>
      <c r="V463" s="400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customHeight="1" x14ac:dyDescent="0.25">
      <c r="A464" s="392" t="s">
        <v>578</v>
      </c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  <c r="X464" s="393"/>
      <c r="Y464" s="393"/>
      <c r="Z464" s="393"/>
      <c r="AA464" s="372"/>
      <c r="AB464" s="372"/>
      <c r="AC464" s="372"/>
    </row>
    <row r="465" spans="1:68" ht="14.25" customHeight="1" x14ac:dyDescent="0.25">
      <c r="A465" s="424" t="s">
        <v>147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4"/>
      <c r="R466" s="384"/>
      <c r="S466" s="384"/>
      <c r="T466" s="385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5"/>
      <c r="P467" s="398" t="s">
        <v>69</v>
      </c>
      <c r="Q467" s="399"/>
      <c r="R467" s="399"/>
      <c r="S467" s="399"/>
      <c r="T467" s="399"/>
      <c r="U467" s="399"/>
      <c r="V467" s="400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5"/>
      <c r="P468" s="398" t="s">
        <v>69</v>
      </c>
      <c r="Q468" s="399"/>
      <c r="R468" s="399"/>
      <c r="S468" s="399"/>
      <c r="T468" s="399"/>
      <c r="U468" s="399"/>
      <c r="V468" s="400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customHeight="1" x14ac:dyDescent="0.25">
      <c r="A469" s="424" t="s">
        <v>63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3"/>
      <c r="AB469" s="373"/>
      <c r="AC469" s="373"/>
    </row>
    <row r="470" spans="1:68" ht="27" customHeight="1" x14ac:dyDescent="0.25">
      <c r="A470" s="54" t="s">
        <v>581</v>
      </c>
      <c r="B470" s="54" t="s">
        <v>582</v>
      </c>
      <c r="C470" s="31">
        <v>4301031212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4"/>
      <c r="R470" s="384"/>
      <c r="S470" s="384"/>
      <c r="T470" s="385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581</v>
      </c>
      <c r="B471" s="54" t="s">
        <v>583</v>
      </c>
      <c r="C471" s="31">
        <v>4301031324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4"/>
      <c r="R471" s="384"/>
      <c r="S471" s="384"/>
      <c r="T471" s="385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4"/>
      <c r="R472" s="384"/>
      <c r="S472" s="384"/>
      <c r="T472" s="385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5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4"/>
      <c r="R473" s="384"/>
      <c r="S473" s="384"/>
      <c r="T473" s="385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588</v>
      </c>
      <c r="B474" s="54" t="s">
        <v>589</v>
      </c>
      <c r="C474" s="31">
        <v>4301031173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4"/>
      <c r="R474" s="384"/>
      <c r="S474" s="384"/>
      <c r="T474" s="385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588</v>
      </c>
      <c r="B475" s="54" t="s">
        <v>590</v>
      </c>
      <c r="C475" s="31">
        <v>4301031327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4"/>
      <c r="R475" s="384"/>
      <c r="S475" s="384"/>
      <c r="T475" s="385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415"/>
      <c r="P476" s="398" t="s">
        <v>69</v>
      </c>
      <c r="Q476" s="399"/>
      <c r="R476" s="399"/>
      <c r="S476" s="399"/>
      <c r="T476" s="399"/>
      <c r="U476" s="399"/>
      <c r="V476" s="400"/>
      <c r="W476" s="37" t="s">
        <v>70</v>
      </c>
      <c r="X476" s="379">
        <f>IFERROR(X470/H470,"0")+IFERROR(X471/H471,"0")+IFERROR(X472/H472,"0")+IFERROR(X473/H473,"0")+IFERROR(X474/H474,"0")+IFERROR(X475/H475,"0")</f>
        <v>0</v>
      </c>
      <c r="Y476" s="379">
        <f>IFERROR(Y470/H470,"0")+IFERROR(Y471/H471,"0")+IFERROR(Y472/H472,"0")+IFERROR(Y473/H473,"0")+IFERROR(Y474/H474,"0")+IFERROR(Y475/H475,"0")</f>
        <v>0</v>
      </c>
      <c r="Z476" s="379">
        <f>IFERROR(IF(Z470="",0,Z470),"0")+IFERROR(IF(Z471="",0,Z471),"0")+IFERROR(IF(Z472="",0,Z472),"0")+IFERROR(IF(Z473="",0,Z473),"0")+IFERROR(IF(Z474="",0,Z474),"0")+IFERROR(IF(Z475="",0,Z475),"0")</f>
        <v>0</v>
      </c>
      <c r="AA476" s="380"/>
      <c r="AB476" s="380"/>
      <c r="AC476" s="380"/>
    </row>
    <row r="477" spans="1:68" x14ac:dyDescent="0.2">
      <c r="A477" s="393"/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415"/>
      <c r="P477" s="398" t="s">
        <v>69</v>
      </c>
      <c r="Q477" s="399"/>
      <c r="R477" s="399"/>
      <c r="S477" s="399"/>
      <c r="T477" s="399"/>
      <c r="U477" s="399"/>
      <c r="V477" s="400"/>
      <c r="W477" s="37" t="s">
        <v>68</v>
      </c>
      <c r="X477" s="379">
        <f>IFERROR(SUM(X470:X475),"0")</f>
        <v>0</v>
      </c>
      <c r="Y477" s="379">
        <f>IFERROR(SUM(Y470:Y475),"0")</f>
        <v>0</v>
      </c>
      <c r="Z477" s="37"/>
      <c r="AA477" s="380"/>
      <c r="AB477" s="380"/>
      <c r="AC477" s="380"/>
    </row>
    <row r="478" spans="1:68" ht="14.25" customHeight="1" x14ac:dyDescent="0.25">
      <c r="A478" s="424" t="s">
        <v>104</v>
      </c>
      <c r="B478" s="393"/>
      <c r="C478" s="393"/>
      <c r="D478" s="393"/>
      <c r="E478" s="393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  <c r="X478" s="393"/>
      <c r="Y478" s="393"/>
      <c r="Z478" s="393"/>
      <c r="AA478" s="373"/>
      <c r="AB478" s="373"/>
      <c r="AC478" s="373"/>
    </row>
    <row r="479" spans="1:68" ht="27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4"/>
      <c r="R479" s="384"/>
      <c r="S479" s="384"/>
      <c r="T479" s="385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4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15"/>
      <c r="P480" s="398" t="s">
        <v>69</v>
      </c>
      <c r="Q480" s="399"/>
      <c r="R480" s="399"/>
      <c r="S480" s="399"/>
      <c r="T480" s="399"/>
      <c r="U480" s="399"/>
      <c r="V480" s="400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5"/>
      <c r="P481" s="398" t="s">
        <v>69</v>
      </c>
      <c r="Q481" s="399"/>
      <c r="R481" s="399"/>
      <c r="S481" s="399"/>
      <c r="T481" s="399"/>
      <c r="U481" s="399"/>
      <c r="V481" s="400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customHeight="1" x14ac:dyDescent="0.25">
      <c r="A482" s="392" t="s">
        <v>593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424" t="s">
        <v>63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4"/>
      <c r="R484" s="384"/>
      <c r="S484" s="384"/>
      <c r="T484" s="385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4"/>
      <c r="R485" s="384"/>
      <c r="S485" s="384"/>
      <c r="T485" s="385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4"/>
      <c r="R486" s="384"/>
      <c r="S486" s="384"/>
      <c r="T486" s="385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415"/>
      <c r="P487" s="398" t="s">
        <v>69</v>
      </c>
      <c r="Q487" s="399"/>
      <c r="R487" s="399"/>
      <c r="S487" s="399"/>
      <c r="T487" s="399"/>
      <c r="U487" s="399"/>
      <c r="V487" s="400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415"/>
      <c r="P488" s="398" t="s">
        <v>69</v>
      </c>
      <c r="Q488" s="399"/>
      <c r="R488" s="399"/>
      <c r="S488" s="399"/>
      <c r="T488" s="399"/>
      <c r="U488" s="399"/>
      <c r="V488" s="400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customHeight="1" x14ac:dyDescent="0.25">
      <c r="A489" s="392" t="s">
        <v>600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2"/>
      <c r="AB489" s="372"/>
      <c r="AC489" s="372"/>
    </row>
    <row r="490" spans="1:68" ht="14.25" customHeight="1" x14ac:dyDescent="0.25">
      <c r="A490" s="424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4"/>
      <c r="R491" s="384"/>
      <c r="S491" s="384"/>
      <c r="T491" s="385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5"/>
      <c r="P492" s="398" t="s">
        <v>69</v>
      </c>
      <c r="Q492" s="399"/>
      <c r="R492" s="399"/>
      <c r="S492" s="399"/>
      <c r="T492" s="399"/>
      <c r="U492" s="399"/>
      <c r="V492" s="400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5"/>
      <c r="P493" s="398" t="s">
        <v>69</v>
      </c>
      <c r="Q493" s="399"/>
      <c r="R493" s="399"/>
      <c r="S493" s="399"/>
      <c r="T493" s="399"/>
      <c r="U493" s="399"/>
      <c r="V493" s="400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customHeight="1" x14ac:dyDescent="0.2">
      <c r="A494" s="401" t="s">
        <v>603</v>
      </c>
      <c r="B494" s="402"/>
      <c r="C494" s="402"/>
      <c r="D494" s="402"/>
      <c r="E494" s="402"/>
      <c r="F494" s="402"/>
      <c r="G494" s="402"/>
      <c r="H494" s="402"/>
      <c r="I494" s="402"/>
      <c r="J494" s="402"/>
      <c r="K494" s="402"/>
      <c r="L494" s="402"/>
      <c r="M494" s="402"/>
      <c r="N494" s="402"/>
      <c r="O494" s="402"/>
      <c r="P494" s="402"/>
      <c r="Q494" s="402"/>
      <c r="R494" s="402"/>
      <c r="S494" s="402"/>
      <c r="T494" s="402"/>
      <c r="U494" s="402"/>
      <c r="V494" s="402"/>
      <c r="W494" s="402"/>
      <c r="X494" s="402"/>
      <c r="Y494" s="402"/>
      <c r="Z494" s="402"/>
      <c r="AA494" s="48"/>
      <c r="AB494" s="48"/>
      <c r="AC494" s="48"/>
    </row>
    <row r="495" spans="1:68" ht="16.5" customHeight="1" x14ac:dyDescent="0.25">
      <c r="A495" s="392" t="s">
        <v>603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72"/>
      <c r="AB495" s="372"/>
      <c r="AC495" s="372"/>
    </row>
    <row r="496" spans="1:68" ht="14.25" customHeight="1" x14ac:dyDescent="0.25">
      <c r="A496" s="424" t="s">
        <v>109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3"/>
      <c r="AB496" s="373"/>
      <c r="AC496" s="373"/>
    </row>
    <row r="497" spans="1:68" ht="27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4"/>
      <c r="R497" s="384"/>
      <c r="S497" s="384"/>
      <c r="T497" s="385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4"/>
      <c r="R500" s="384"/>
      <c r="S500" s="384"/>
      <c r="T500" s="385"/>
      <c r="U500" s="34"/>
      <c r="V500" s="34"/>
      <c r="W500" s="35" t="s">
        <v>68</v>
      </c>
      <c r="X500" s="377">
        <v>0</v>
      </c>
      <c r="Y500" s="378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4"/>
      <c r="R502" s="384"/>
      <c r="S502" s="384"/>
      <c r="T502" s="385"/>
      <c r="U502" s="34"/>
      <c r="V502" s="34"/>
      <c r="W502" s="35" t="s">
        <v>68</v>
      </c>
      <c r="X502" s="377">
        <v>0</v>
      </c>
      <c r="Y502" s="378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4"/>
      <c r="R503" s="384"/>
      <c r="S503" s="384"/>
      <c r="T503" s="385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4"/>
      <c r="R504" s="384"/>
      <c r="S504" s="384"/>
      <c r="T504" s="385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415"/>
      <c r="P505" s="398" t="s">
        <v>69</v>
      </c>
      <c r="Q505" s="399"/>
      <c r="R505" s="399"/>
      <c r="S505" s="399"/>
      <c r="T505" s="399"/>
      <c r="U505" s="399"/>
      <c r="V505" s="400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0</v>
      </c>
      <c r="Y505" s="379">
        <f>IFERROR(Y497/H497,"0")+IFERROR(Y498/H498,"0")+IFERROR(Y499/H499,"0")+IFERROR(Y500/H500,"0")+IFERROR(Y501/H501,"0")+IFERROR(Y502/H502,"0")+IFERROR(Y503/H503,"0")+IFERROR(Y504/H504,"0")</f>
        <v>0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380"/>
      <c r="AB505" s="380"/>
      <c r="AC505" s="380"/>
    </row>
    <row r="506" spans="1:68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15"/>
      <c r="P506" s="398" t="s">
        <v>69</v>
      </c>
      <c r="Q506" s="399"/>
      <c r="R506" s="399"/>
      <c r="S506" s="399"/>
      <c r="T506" s="399"/>
      <c r="U506" s="399"/>
      <c r="V506" s="400"/>
      <c r="W506" s="37" t="s">
        <v>68</v>
      </c>
      <c r="X506" s="379">
        <f>IFERROR(SUM(X497:X504),"0")</f>
        <v>0</v>
      </c>
      <c r="Y506" s="379">
        <f>IFERROR(SUM(Y497:Y504),"0")</f>
        <v>0</v>
      </c>
      <c r="Z506" s="37"/>
      <c r="AA506" s="380"/>
      <c r="AB506" s="380"/>
      <c r="AC506" s="380"/>
    </row>
    <row r="507" spans="1:68" ht="14.25" customHeight="1" x14ac:dyDescent="0.25">
      <c r="A507" s="424" t="s">
        <v>147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3"/>
      <c r="AB507" s="373"/>
      <c r="AC507" s="373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4"/>
      <c r="R508" s="384"/>
      <c r="S508" s="384"/>
      <c r="T508" s="385"/>
      <c r="U508" s="34"/>
      <c r="V508" s="34"/>
      <c r="W508" s="35" t="s">
        <v>68</v>
      </c>
      <c r="X508" s="377">
        <v>10</v>
      </c>
      <c r="Y508" s="378">
        <f>IFERROR(IF(X508="",0,CEILING((X508/$H508),1)*$H508),"")</f>
        <v>10.56</v>
      </c>
      <c r="Z508" s="36">
        <f>IFERROR(IF(Y508=0,"",ROUNDUP(Y508/H508,0)*0.01196),"")</f>
        <v>2.392E-2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10.681818181818182</v>
      </c>
      <c r="BN508" s="64">
        <f>IFERROR(Y508*I508/H508,"0")</f>
        <v>11.28</v>
      </c>
      <c r="BO508" s="64">
        <f>IFERROR(1/J508*(X508/H508),"0")</f>
        <v>1.8210955710955712E-2</v>
      </c>
      <c r="BP508" s="64">
        <f>IFERROR(1/J508*(Y508/H508),"0")</f>
        <v>1.9230769230769232E-2</v>
      </c>
    </row>
    <row r="509" spans="1:68" ht="16.5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4"/>
      <c r="R509" s="384"/>
      <c r="S509" s="384"/>
      <c r="T509" s="385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5"/>
      <c r="P510" s="398" t="s">
        <v>69</v>
      </c>
      <c r="Q510" s="399"/>
      <c r="R510" s="399"/>
      <c r="S510" s="399"/>
      <c r="T510" s="399"/>
      <c r="U510" s="399"/>
      <c r="V510" s="400"/>
      <c r="W510" s="37" t="s">
        <v>70</v>
      </c>
      <c r="X510" s="379">
        <f>IFERROR(X508/H508,"0")+IFERROR(X509/H509,"0")</f>
        <v>1.8939393939393938</v>
      </c>
      <c r="Y510" s="379">
        <f>IFERROR(Y508/H508,"0")+IFERROR(Y509/H509,"0")</f>
        <v>2</v>
      </c>
      <c r="Z510" s="379">
        <f>IFERROR(IF(Z508="",0,Z508),"0")+IFERROR(IF(Z509="",0,Z509),"0")</f>
        <v>2.392E-2</v>
      </c>
      <c r="AA510" s="380"/>
      <c r="AB510" s="380"/>
      <c r="AC510" s="380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5"/>
      <c r="P511" s="398" t="s">
        <v>69</v>
      </c>
      <c r="Q511" s="399"/>
      <c r="R511" s="399"/>
      <c r="S511" s="399"/>
      <c r="T511" s="399"/>
      <c r="U511" s="399"/>
      <c r="V511" s="400"/>
      <c r="W511" s="37" t="s">
        <v>68</v>
      </c>
      <c r="X511" s="379">
        <f>IFERROR(SUM(X508:X509),"0")</f>
        <v>10</v>
      </c>
      <c r="Y511" s="379">
        <f>IFERROR(SUM(Y508:Y509),"0")</f>
        <v>10.56</v>
      </c>
      <c r="Z511" s="37"/>
      <c r="AA511" s="380"/>
      <c r="AB511" s="380"/>
      <c r="AC511" s="380"/>
    </row>
    <row r="512" spans="1:68" ht="14.25" customHeight="1" x14ac:dyDescent="0.25">
      <c r="A512" s="424" t="s">
        <v>63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73"/>
      <c r="AB512" s="373"/>
      <c r="AC512" s="373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7">
        <v>0</v>
      </c>
      <c r="Y513" s="378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7">
        <v>0</v>
      </c>
      <c r="Y514" s="378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7">
        <v>0</v>
      </c>
      <c r="Y515" s="378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4"/>
      <c r="R516" s="384"/>
      <c r="S516" s="384"/>
      <c r="T516" s="385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4"/>
      <c r="R517" s="384"/>
      <c r="S517" s="384"/>
      <c r="T517" s="385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4"/>
      <c r="R518" s="384"/>
      <c r="S518" s="384"/>
      <c r="T518" s="385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4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415"/>
      <c r="P519" s="398" t="s">
        <v>69</v>
      </c>
      <c r="Q519" s="399"/>
      <c r="R519" s="399"/>
      <c r="S519" s="399"/>
      <c r="T519" s="399"/>
      <c r="U519" s="399"/>
      <c r="V519" s="400"/>
      <c r="W519" s="37" t="s">
        <v>70</v>
      </c>
      <c r="X519" s="379">
        <f>IFERROR(X513/H513,"0")+IFERROR(X514/H514,"0")+IFERROR(X515/H515,"0")+IFERROR(X516/H516,"0")+IFERROR(X517/H517,"0")+IFERROR(X518/H518,"0")</f>
        <v>0</v>
      </c>
      <c r="Y519" s="379">
        <f>IFERROR(Y513/H513,"0")+IFERROR(Y514/H514,"0")+IFERROR(Y515/H515,"0")+IFERROR(Y516/H516,"0")+IFERROR(Y517/H517,"0")+IFERROR(Y518/H518,"0")</f>
        <v>0</v>
      </c>
      <c r="Z519" s="379">
        <f>IFERROR(IF(Z513="",0,Z513),"0")+IFERROR(IF(Z514="",0,Z514),"0")+IFERROR(IF(Z515="",0,Z515),"0")+IFERROR(IF(Z516="",0,Z516),"0")+IFERROR(IF(Z517="",0,Z517),"0")+IFERROR(IF(Z518="",0,Z518),"0")</f>
        <v>0</v>
      </c>
      <c r="AA519" s="380"/>
      <c r="AB519" s="380"/>
      <c r="AC519" s="380"/>
    </row>
    <row r="520" spans="1:68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415"/>
      <c r="P520" s="398" t="s">
        <v>69</v>
      </c>
      <c r="Q520" s="399"/>
      <c r="R520" s="399"/>
      <c r="S520" s="399"/>
      <c r="T520" s="399"/>
      <c r="U520" s="399"/>
      <c r="V520" s="400"/>
      <c r="W520" s="37" t="s">
        <v>68</v>
      </c>
      <c r="X520" s="379">
        <f>IFERROR(SUM(X513:X518),"0")</f>
        <v>0</v>
      </c>
      <c r="Y520" s="379">
        <f>IFERROR(SUM(Y513:Y518),"0")</f>
        <v>0</v>
      </c>
      <c r="Z520" s="37"/>
      <c r="AA520" s="380"/>
      <c r="AB520" s="380"/>
      <c r="AC520" s="380"/>
    </row>
    <row r="521" spans="1:68" ht="14.25" customHeight="1" x14ac:dyDescent="0.25">
      <c r="A521" s="424" t="s">
        <v>71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93"/>
      <c r="AA521" s="373"/>
      <c r="AB521" s="373"/>
      <c r="AC521" s="373"/>
    </row>
    <row r="522" spans="1:68" ht="16.5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4"/>
      <c r="R522" s="384"/>
      <c r="S522" s="384"/>
      <c r="T522" s="385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4"/>
      <c r="R523" s="384"/>
      <c r="S523" s="384"/>
      <c r="T523" s="385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4"/>
      <c r="R524" s="384"/>
      <c r="S524" s="384"/>
      <c r="T524" s="385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5"/>
      <c r="P525" s="398" t="s">
        <v>69</v>
      </c>
      <c r="Q525" s="399"/>
      <c r="R525" s="399"/>
      <c r="S525" s="399"/>
      <c r="T525" s="399"/>
      <c r="U525" s="399"/>
      <c r="V525" s="400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x14ac:dyDescent="0.2">
      <c r="A526" s="393"/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415"/>
      <c r="P526" s="398" t="s">
        <v>69</v>
      </c>
      <c r="Q526" s="399"/>
      <c r="R526" s="399"/>
      <c r="S526" s="399"/>
      <c r="T526" s="399"/>
      <c r="U526" s="399"/>
      <c r="V526" s="400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customHeight="1" x14ac:dyDescent="0.25">
      <c r="A527" s="424" t="s">
        <v>168</v>
      </c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  <c r="X527" s="393"/>
      <c r="Y527" s="393"/>
      <c r="Z527" s="393"/>
      <c r="AA527" s="373"/>
      <c r="AB527" s="373"/>
      <c r="AC527" s="373"/>
    </row>
    <row r="528" spans="1:68" ht="16.5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4"/>
      <c r="R528" s="384"/>
      <c r="S528" s="384"/>
      <c r="T528" s="385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15"/>
      <c r="P529" s="398" t="s">
        <v>69</v>
      </c>
      <c r="Q529" s="399"/>
      <c r="R529" s="399"/>
      <c r="S529" s="399"/>
      <c r="T529" s="399"/>
      <c r="U529" s="399"/>
      <c r="V529" s="400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5"/>
      <c r="P530" s="398" t="s">
        <v>69</v>
      </c>
      <c r="Q530" s="399"/>
      <c r="R530" s="399"/>
      <c r="S530" s="399"/>
      <c r="T530" s="399"/>
      <c r="U530" s="399"/>
      <c r="V530" s="400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customHeight="1" x14ac:dyDescent="0.2">
      <c r="A531" s="401" t="s">
        <v>644</v>
      </c>
      <c r="B531" s="402"/>
      <c r="C531" s="402"/>
      <c r="D531" s="402"/>
      <c r="E531" s="402"/>
      <c r="F531" s="402"/>
      <c r="G531" s="402"/>
      <c r="H531" s="402"/>
      <c r="I531" s="402"/>
      <c r="J531" s="402"/>
      <c r="K531" s="402"/>
      <c r="L531" s="402"/>
      <c r="M531" s="402"/>
      <c r="N531" s="402"/>
      <c r="O531" s="402"/>
      <c r="P531" s="402"/>
      <c r="Q531" s="402"/>
      <c r="R531" s="402"/>
      <c r="S531" s="402"/>
      <c r="T531" s="402"/>
      <c r="U531" s="402"/>
      <c r="V531" s="402"/>
      <c r="W531" s="402"/>
      <c r="X531" s="402"/>
      <c r="Y531" s="402"/>
      <c r="Z531" s="402"/>
      <c r="AA531" s="48"/>
      <c r="AB531" s="48"/>
      <c r="AC531" s="48"/>
    </row>
    <row r="532" spans="1:68" ht="16.5" customHeight="1" x14ac:dyDescent="0.25">
      <c r="A532" s="392" t="s">
        <v>644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72"/>
      <c r="AB532" s="372"/>
      <c r="AC532" s="372"/>
    </row>
    <row r="533" spans="1:68" ht="14.25" customHeight="1" x14ac:dyDescent="0.25">
      <c r="A533" s="424" t="s">
        <v>109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373"/>
      <c r="AB533" s="373"/>
      <c r="AC533" s="373"/>
    </row>
    <row r="534" spans="1:68" ht="27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9" t="s">
        <v>647</v>
      </c>
      <c r="Q534" s="384"/>
      <c r="R534" s="384"/>
      <c r="S534" s="384"/>
      <c r="T534" s="385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9" t="s">
        <v>650</v>
      </c>
      <c r="Q535" s="384"/>
      <c r="R535" s="384"/>
      <c r="S535" s="384"/>
      <c r="T535" s="385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29" t="s">
        <v>653</v>
      </c>
      <c r="Q536" s="384"/>
      <c r="R536" s="384"/>
      <c r="S536" s="384"/>
      <c r="T536" s="385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75" t="s">
        <v>656</v>
      </c>
      <c r="Q537" s="384"/>
      <c r="R537" s="384"/>
      <c r="S537" s="384"/>
      <c r="T537" s="385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2" t="s">
        <v>659</v>
      </c>
      <c r="Q538" s="384"/>
      <c r="R538" s="384"/>
      <c r="S538" s="384"/>
      <c r="T538" s="385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4" t="s">
        <v>662</v>
      </c>
      <c r="Q539" s="384"/>
      <c r="R539" s="384"/>
      <c r="S539" s="384"/>
      <c r="T539" s="385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08" t="s">
        <v>665</v>
      </c>
      <c r="Q540" s="384"/>
      <c r="R540" s="384"/>
      <c r="S540" s="384"/>
      <c r="T540" s="385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3"/>
      <c r="O541" s="415"/>
      <c r="P541" s="398" t="s">
        <v>69</v>
      </c>
      <c r="Q541" s="399"/>
      <c r="R541" s="399"/>
      <c r="S541" s="399"/>
      <c r="T541" s="399"/>
      <c r="U541" s="399"/>
      <c r="V541" s="400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x14ac:dyDescent="0.2">
      <c r="A542" s="393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415"/>
      <c r="P542" s="398" t="s">
        <v>69</v>
      </c>
      <c r="Q542" s="399"/>
      <c r="R542" s="399"/>
      <c r="S542" s="399"/>
      <c r="T542" s="399"/>
      <c r="U542" s="399"/>
      <c r="V542" s="400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customHeight="1" x14ac:dyDescent="0.25">
      <c r="A543" s="424" t="s">
        <v>147</v>
      </c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3"/>
      <c r="P543" s="393"/>
      <c r="Q543" s="393"/>
      <c r="R543" s="393"/>
      <c r="S543" s="393"/>
      <c r="T543" s="393"/>
      <c r="U543" s="393"/>
      <c r="V543" s="393"/>
      <c r="W543" s="393"/>
      <c r="X543" s="393"/>
      <c r="Y543" s="393"/>
      <c r="Z543" s="393"/>
      <c r="AA543" s="373"/>
      <c r="AB543" s="373"/>
      <c r="AC543" s="373"/>
    </row>
    <row r="544" spans="1:68" ht="16.5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59" t="s">
        <v>668</v>
      </c>
      <c r="Q544" s="384"/>
      <c r="R544" s="384"/>
      <c r="S544" s="384"/>
      <c r="T544" s="385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1" t="s">
        <v>671</v>
      </c>
      <c r="Q545" s="384"/>
      <c r="R545" s="384"/>
      <c r="S545" s="384"/>
      <c r="T545" s="385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08" t="s">
        <v>674</v>
      </c>
      <c r="Q546" s="384"/>
      <c r="R546" s="384"/>
      <c r="S546" s="384"/>
      <c r="T546" s="385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2" t="s">
        <v>677</v>
      </c>
      <c r="Q547" s="384"/>
      <c r="R547" s="384"/>
      <c r="S547" s="384"/>
      <c r="T547" s="385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5"/>
      <c r="P548" s="398" t="s">
        <v>69</v>
      </c>
      <c r="Q548" s="399"/>
      <c r="R548" s="399"/>
      <c r="S548" s="399"/>
      <c r="T548" s="399"/>
      <c r="U548" s="399"/>
      <c r="V548" s="400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415"/>
      <c r="P549" s="398" t="s">
        <v>69</v>
      </c>
      <c r="Q549" s="399"/>
      <c r="R549" s="399"/>
      <c r="S549" s="399"/>
      <c r="T549" s="399"/>
      <c r="U549" s="399"/>
      <c r="V549" s="400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customHeight="1" x14ac:dyDescent="0.25">
      <c r="A550" s="424" t="s">
        <v>63</v>
      </c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3"/>
      <c r="P550" s="393"/>
      <c r="Q550" s="393"/>
      <c r="R550" s="393"/>
      <c r="S550" s="393"/>
      <c r="T550" s="393"/>
      <c r="U550" s="393"/>
      <c r="V550" s="393"/>
      <c r="W550" s="393"/>
      <c r="X550" s="393"/>
      <c r="Y550" s="393"/>
      <c r="Z550" s="393"/>
      <c r="AA550" s="373"/>
      <c r="AB550" s="373"/>
      <c r="AC550" s="373"/>
    </row>
    <row r="551" spans="1:68" ht="27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2" t="s">
        <v>680</v>
      </c>
      <c r="Q551" s="384"/>
      <c r="R551" s="384"/>
      <c r="S551" s="384"/>
      <c r="T551" s="385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1" t="s">
        <v>683</v>
      </c>
      <c r="Q552" s="384"/>
      <c r="R552" s="384"/>
      <c r="S552" s="384"/>
      <c r="T552" s="385"/>
      <c r="U552" s="34"/>
      <c r="V552" s="34"/>
      <c r="W552" s="35" t="s">
        <v>68</v>
      </c>
      <c r="X552" s="377">
        <v>15</v>
      </c>
      <c r="Y552" s="378">
        <f t="shared" si="99"/>
        <v>16.8</v>
      </c>
      <c r="Z552" s="36">
        <f>IFERROR(IF(Y552=0,"",ROUNDUP(Y552/H552,0)*0.00753),"")</f>
        <v>3.0120000000000001E-2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15.928571428571429</v>
      </c>
      <c r="BN552" s="64">
        <f t="shared" si="101"/>
        <v>17.84</v>
      </c>
      <c r="BO552" s="64">
        <f t="shared" si="102"/>
        <v>2.2893772893772892E-2</v>
      </c>
      <c r="BP552" s="64">
        <f t="shared" si="103"/>
        <v>2.564102564102564E-2</v>
      </c>
    </row>
    <row r="553" spans="1:68" ht="27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69" t="s">
        <v>686</v>
      </c>
      <c r="Q553" s="384"/>
      <c r="R553" s="384"/>
      <c r="S553" s="384"/>
      <c r="T553" s="385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5" t="s">
        <v>689</v>
      </c>
      <c r="Q554" s="384"/>
      <c r="R554" s="384"/>
      <c r="S554" s="384"/>
      <c r="T554" s="385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7" t="s">
        <v>692</v>
      </c>
      <c r="Q555" s="384"/>
      <c r="R555" s="384"/>
      <c r="S555" s="384"/>
      <c r="T555" s="385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06" t="s">
        <v>695</v>
      </c>
      <c r="Q556" s="384"/>
      <c r="R556" s="384"/>
      <c r="S556" s="384"/>
      <c r="T556" s="385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14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393"/>
      <c r="O557" s="415"/>
      <c r="P557" s="398" t="s">
        <v>69</v>
      </c>
      <c r="Q557" s="399"/>
      <c r="R557" s="399"/>
      <c r="S557" s="399"/>
      <c r="T557" s="399"/>
      <c r="U557" s="399"/>
      <c r="V557" s="400"/>
      <c r="W557" s="37" t="s">
        <v>70</v>
      </c>
      <c r="X557" s="379">
        <f>IFERROR(X551/H551,"0")+IFERROR(X552/H552,"0")+IFERROR(X553/H553,"0")+IFERROR(X554/H554,"0")+IFERROR(X555/H555,"0")+IFERROR(X556/H556,"0")</f>
        <v>3.5714285714285712</v>
      </c>
      <c r="Y557" s="379">
        <f>IFERROR(Y551/H551,"0")+IFERROR(Y552/H552,"0")+IFERROR(Y553/H553,"0")+IFERROR(Y554/H554,"0")+IFERROR(Y555/H555,"0")+IFERROR(Y556/H556,"0")</f>
        <v>4</v>
      </c>
      <c r="Z557" s="379">
        <f>IFERROR(IF(Z551="",0,Z551),"0")+IFERROR(IF(Z552="",0,Z552),"0")+IFERROR(IF(Z553="",0,Z553),"0")+IFERROR(IF(Z554="",0,Z554),"0")+IFERROR(IF(Z555="",0,Z555),"0")+IFERROR(IF(Z556="",0,Z556),"0")</f>
        <v>3.0120000000000001E-2</v>
      </c>
      <c r="AA557" s="380"/>
      <c r="AB557" s="380"/>
      <c r="AC557" s="380"/>
    </row>
    <row r="558" spans="1:68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393"/>
      <c r="O558" s="415"/>
      <c r="P558" s="398" t="s">
        <v>69</v>
      </c>
      <c r="Q558" s="399"/>
      <c r="R558" s="399"/>
      <c r="S558" s="399"/>
      <c r="T558" s="399"/>
      <c r="U558" s="399"/>
      <c r="V558" s="400"/>
      <c r="W558" s="37" t="s">
        <v>68</v>
      </c>
      <c r="X558" s="379">
        <f>IFERROR(SUM(X551:X556),"0")</f>
        <v>15</v>
      </c>
      <c r="Y558" s="379">
        <f>IFERROR(SUM(Y551:Y556),"0")</f>
        <v>16.8</v>
      </c>
      <c r="Z558" s="37"/>
      <c r="AA558" s="380"/>
      <c r="AB558" s="380"/>
      <c r="AC558" s="380"/>
    </row>
    <row r="559" spans="1:68" ht="14.25" customHeight="1" x14ac:dyDescent="0.25">
      <c r="A559" s="424" t="s">
        <v>71</v>
      </c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393"/>
      <c r="P559" s="393"/>
      <c r="Q559" s="393"/>
      <c r="R559" s="393"/>
      <c r="S559" s="393"/>
      <c r="T559" s="393"/>
      <c r="U559" s="393"/>
      <c r="V559" s="393"/>
      <c r="W559" s="393"/>
      <c r="X559" s="393"/>
      <c r="Y559" s="393"/>
      <c r="Z559" s="393"/>
      <c r="AA559" s="373"/>
      <c r="AB559" s="373"/>
      <c r="AC559" s="373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5" t="s">
        <v>698</v>
      </c>
      <c r="Q560" s="384"/>
      <c r="R560" s="384"/>
      <c r="S560" s="384"/>
      <c r="T560" s="385"/>
      <c r="U560" s="34"/>
      <c r="V560" s="34"/>
      <c r="W560" s="35" t="s">
        <v>68</v>
      </c>
      <c r="X560" s="377">
        <v>0</v>
      </c>
      <c r="Y560" s="378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23" t="s">
        <v>701</v>
      </c>
      <c r="Q561" s="384"/>
      <c r="R561" s="384"/>
      <c r="S561" s="384"/>
      <c r="T561" s="385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4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415"/>
      <c r="P562" s="398" t="s">
        <v>69</v>
      </c>
      <c r="Q562" s="399"/>
      <c r="R562" s="399"/>
      <c r="S562" s="399"/>
      <c r="T562" s="399"/>
      <c r="U562" s="399"/>
      <c r="V562" s="400"/>
      <c r="W562" s="37" t="s">
        <v>70</v>
      </c>
      <c r="X562" s="379">
        <f>IFERROR(X560/H560,"0")+IFERROR(X561/H561,"0")</f>
        <v>0</v>
      </c>
      <c r="Y562" s="379">
        <f>IFERROR(Y560/H560,"0")+IFERROR(Y561/H561,"0")</f>
        <v>0</v>
      </c>
      <c r="Z562" s="379">
        <f>IFERROR(IF(Z560="",0,Z560),"0")+IFERROR(IF(Z561="",0,Z561),"0")</f>
        <v>0</v>
      </c>
      <c r="AA562" s="380"/>
      <c r="AB562" s="380"/>
      <c r="AC562" s="380"/>
    </row>
    <row r="563" spans="1:68" x14ac:dyDescent="0.2">
      <c r="A563" s="393"/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415"/>
      <c r="P563" s="398" t="s">
        <v>69</v>
      </c>
      <c r="Q563" s="399"/>
      <c r="R563" s="399"/>
      <c r="S563" s="399"/>
      <c r="T563" s="399"/>
      <c r="U563" s="399"/>
      <c r="V563" s="400"/>
      <c r="W563" s="37" t="s">
        <v>68</v>
      </c>
      <c r="X563" s="379">
        <f>IFERROR(SUM(X560:X561),"0")</f>
        <v>0</v>
      </c>
      <c r="Y563" s="379">
        <f>IFERROR(SUM(Y560:Y561),"0")</f>
        <v>0</v>
      </c>
      <c r="Z563" s="37"/>
      <c r="AA563" s="380"/>
      <c r="AB563" s="380"/>
      <c r="AC563" s="380"/>
    </row>
    <row r="564" spans="1:68" ht="14.25" customHeight="1" x14ac:dyDescent="0.25">
      <c r="A564" s="424" t="s">
        <v>168</v>
      </c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393"/>
      <c r="P564" s="393"/>
      <c r="Q564" s="393"/>
      <c r="R564" s="393"/>
      <c r="S564" s="393"/>
      <c r="T564" s="393"/>
      <c r="U564" s="393"/>
      <c r="V564" s="393"/>
      <c r="W564" s="393"/>
      <c r="X564" s="393"/>
      <c r="Y564" s="393"/>
      <c r="Z564" s="393"/>
      <c r="AA564" s="373"/>
      <c r="AB564" s="373"/>
      <c r="AC564" s="373"/>
    </row>
    <row r="565" spans="1:68" ht="27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1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14" t="s">
        <v>706</v>
      </c>
      <c r="Q566" s="384"/>
      <c r="R566" s="384"/>
      <c r="S566" s="384"/>
      <c r="T566" s="385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4" t="s">
        <v>709</v>
      </c>
      <c r="Q567" s="384"/>
      <c r="R567" s="384"/>
      <c r="S567" s="384"/>
      <c r="T567" s="385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39" t="s">
        <v>711</v>
      </c>
      <c r="Q568" s="384"/>
      <c r="R568" s="384"/>
      <c r="S568" s="384"/>
      <c r="T568" s="385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14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15"/>
      <c r="P569" s="398" t="s">
        <v>69</v>
      </c>
      <c r="Q569" s="399"/>
      <c r="R569" s="399"/>
      <c r="S569" s="399"/>
      <c r="T569" s="399"/>
      <c r="U569" s="399"/>
      <c r="V569" s="400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15"/>
      <c r="P570" s="398" t="s">
        <v>69</v>
      </c>
      <c r="Q570" s="399"/>
      <c r="R570" s="399"/>
      <c r="S570" s="399"/>
      <c r="T570" s="399"/>
      <c r="U570" s="399"/>
      <c r="V570" s="400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customHeight="1" x14ac:dyDescent="0.25">
      <c r="A571" s="392" t="s">
        <v>712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2"/>
      <c r="AB571" s="372"/>
      <c r="AC571" s="372"/>
    </row>
    <row r="572" spans="1:68" ht="14.25" customHeight="1" x14ac:dyDescent="0.25">
      <c r="A572" s="424" t="s">
        <v>109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78" t="s">
        <v>715</v>
      </c>
      <c r="Q573" s="384"/>
      <c r="R573" s="384"/>
      <c r="S573" s="384"/>
      <c r="T573" s="385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0" t="s">
        <v>718</v>
      </c>
      <c r="Q574" s="384"/>
      <c r="R574" s="384"/>
      <c r="S574" s="384"/>
      <c r="T574" s="385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414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415"/>
      <c r="P575" s="398" t="s">
        <v>69</v>
      </c>
      <c r="Q575" s="399"/>
      <c r="R575" s="399"/>
      <c r="S575" s="399"/>
      <c r="T575" s="399"/>
      <c r="U575" s="399"/>
      <c r="V575" s="400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415"/>
      <c r="P576" s="398" t="s">
        <v>69</v>
      </c>
      <c r="Q576" s="399"/>
      <c r="R576" s="399"/>
      <c r="S576" s="399"/>
      <c r="T576" s="399"/>
      <c r="U576" s="399"/>
      <c r="V576" s="400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customHeight="1" x14ac:dyDescent="0.25">
      <c r="A577" s="424" t="s">
        <v>147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5" t="s">
        <v>721</v>
      </c>
      <c r="Q578" s="384"/>
      <c r="R578" s="384"/>
      <c r="S578" s="384"/>
      <c r="T578" s="385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414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5"/>
      <c r="P579" s="398" t="s">
        <v>69</v>
      </c>
      <c r="Q579" s="399"/>
      <c r="R579" s="399"/>
      <c r="S579" s="399"/>
      <c r="T579" s="399"/>
      <c r="U579" s="399"/>
      <c r="V579" s="400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15"/>
      <c r="P580" s="398" t="s">
        <v>69</v>
      </c>
      <c r="Q580" s="399"/>
      <c r="R580" s="399"/>
      <c r="S580" s="399"/>
      <c r="T580" s="399"/>
      <c r="U580" s="399"/>
      <c r="V580" s="400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customHeight="1" x14ac:dyDescent="0.25">
      <c r="A581" s="424" t="s">
        <v>63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73"/>
      <c r="AB581" s="373"/>
      <c r="AC581" s="373"/>
    </row>
    <row r="582" spans="1:68" ht="27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8" t="s">
        <v>724</v>
      </c>
      <c r="Q582" s="384"/>
      <c r="R582" s="384"/>
      <c r="S582" s="384"/>
      <c r="T582" s="385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14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15"/>
      <c r="P583" s="398" t="s">
        <v>69</v>
      </c>
      <c r="Q583" s="399"/>
      <c r="R583" s="399"/>
      <c r="S583" s="399"/>
      <c r="T583" s="399"/>
      <c r="U583" s="399"/>
      <c r="V583" s="400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5"/>
      <c r="P584" s="398" t="s">
        <v>69</v>
      </c>
      <c r="Q584" s="399"/>
      <c r="R584" s="399"/>
      <c r="S584" s="399"/>
      <c r="T584" s="399"/>
      <c r="U584" s="399"/>
      <c r="V584" s="400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customHeight="1" x14ac:dyDescent="0.25">
      <c r="A585" s="424" t="s">
        <v>71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5" t="s">
        <v>727</v>
      </c>
      <c r="Q586" s="384"/>
      <c r="R586" s="384"/>
      <c r="S586" s="384"/>
      <c r="T586" s="385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414"/>
      <c r="B587" s="393"/>
      <c r="C587" s="393"/>
      <c r="D587" s="393"/>
      <c r="E587" s="393"/>
      <c r="F587" s="393"/>
      <c r="G587" s="393"/>
      <c r="H587" s="393"/>
      <c r="I587" s="393"/>
      <c r="J587" s="393"/>
      <c r="K587" s="393"/>
      <c r="L587" s="393"/>
      <c r="M587" s="393"/>
      <c r="N587" s="393"/>
      <c r="O587" s="415"/>
      <c r="P587" s="398" t="s">
        <v>69</v>
      </c>
      <c r="Q587" s="399"/>
      <c r="R587" s="399"/>
      <c r="S587" s="399"/>
      <c r="T587" s="399"/>
      <c r="U587" s="399"/>
      <c r="V587" s="400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x14ac:dyDescent="0.2">
      <c r="A588" s="393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5"/>
      <c r="P588" s="398" t="s">
        <v>69</v>
      </c>
      <c r="Q588" s="399"/>
      <c r="R588" s="399"/>
      <c r="S588" s="399"/>
      <c r="T588" s="399"/>
      <c r="U588" s="399"/>
      <c r="V588" s="400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37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38"/>
      <c r="P589" s="539" t="s">
        <v>728</v>
      </c>
      <c r="Q589" s="525"/>
      <c r="R589" s="525"/>
      <c r="S589" s="525"/>
      <c r="T589" s="525"/>
      <c r="U589" s="525"/>
      <c r="V589" s="526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2165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2205.06</v>
      </c>
      <c r="Z589" s="37"/>
      <c r="AA589" s="380"/>
      <c r="AB589" s="380"/>
      <c r="AC589" s="380"/>
    </row>
    <row r="590" spans="1:68" x14ac:dyDescent="0.2">
      <c r="A590" s="393"/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438"/>
      <c r="P590" s="539" t="s">
        <v>729</v>
      </c>
      <c r="Q590" s="525"/>
      <c r="R590" s="525"/>
      <c r="S590" s="525"/>
      <c r="T590" s="525"/>
      <c r="U590" s="525"/>
      <c r="V590" s="526"/>
      <c r="W590" s="37" t="s">
        <v>68</v>
      </c>
      <c r="X590" s="379">
        <f>IFERROR(SUM(BM22:BM586),"0")</f>
        <v>2294.37318977319</v>
      </c>
      <c r="Y590" s="379">
        <f>IFERROR(SUM(BN22:BN586),"0")</f>
        <v>2336.8260000000005</v>
      </c>
      <c r="Z590" s="37"/>
      <c r="AA590" s="380"/>
      <c r="AB590" s="380"/>
      <c r="AC590" s="380"/>
    </row>
    <row r="591" spans="1:68" x14ac:dyDescent="0.2">
      <c r="A591" s="393"/>
      <c r="B591" s="393"/>
      <c r="C591" s="393"/>
      <c r="D591" s="393"/>
      <c r="E591" s="393"/>
      <c r="F591" s="393"/>
      <c r="G591" s="393"/>
      <c r="H591" s="393"/>
      <c r="I591" s="393"/>
      <c r="J591" s="393"/>
      <c r="K591" s="393"/>
      <c r="L591" s="393"/>
      <c r="M591" s="393"/>
      <c r="N591" s="393"/>
      <c r="O591" s="438"/>
      <c r="P591" s="539" t="s">
        <v>730</v>
      </c>
      <c r="Q591" s="525"/>
      <c r="R591" s="525"/>
      <c r="S591" s="525"/>
      <c r="T591" s="525"/>
      <c r="U591" s="525"/>
      <c r="V591" s="526"/>
      <c r="W591" s="37" t="s">
        <v>731</v>
      </c>
      <c r="X591" s="38">
        <f>ROUNDUP(SUM(BO22:BO586),0)</f>
        <v>5</v>
      </c>
      <c r="Y591" s="38">
        <f>ROUNDUP(SUM(BP22:BP586),0)</f>
        <v>5</v>
      </c>
      <c r="Z591" s="37"/>
      <c r="AA591" s="380"/>
      <c r="AB591" s="380"/>
      <c r="AC591" s="380"/>
    </row>
    <row r="592" spans="1:68" x14ac:dyDescent="0.2">
      <c r="A592" s="393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38"/>
      <c r="P592" s="539" t="s">
        <v>732</v>
      </c>
      <c r="Q592" s="525"/>
      <c r="R592" s="525"/>
      <c r="S592" s="525"/>
      <c r="T592" s="525"/>
      <c r="U592" s="525"/>
      <c r="V592" s="526"/>
      <c r="W592" s="37" t="s">
        <v>68</v>
      </c>
      <c r="X592" s="379">
        <f>GrossWeightTotal+PalletQtyTotal*25</f>
        <v>2419.37318977319</v>
      </c>
      <c r="Y592" s="379">
        <f>GrossWeightTotalR+PalletQtyTotalR*25</f>
        <v>2461.8260000000005</v>
      </c>
      <c r="Z592" s="37"/>
      <c r="AA592" s="380"/>
      <c r="AB592" s="380"/>
      <c r="AC592" s="380"/>
    </row>
    <row r="593" spans="1:32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38"/>
      <c r="P593" s="539" t="s">
        <v>733</v>
      </c>
      <c r="Q593" s="525"/>
      <c r="R593" s="525"/>
      <c r="S593" s="525"/>
      <c r="T593" s="525"/>
      <c r="U593" s="525"/>
      <c r="V593" s="526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269.72388105721433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276</v>
      </c>
      <c r="Z593" s="37"/>
      <c r="AA593" s="380"/>
      <c r="AB593" s="380"/>
      <c r="AC593" s="380"/>
    </row>
    <row r="594" spans="1:32" ht="14.25" customHeight="1" x14ac:dyDescent="0.2">
      <c r="A594" s="393"/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438"/>
      <c r="P594" s="539" t="s">
        <v>734</v>
      </c>
      <c r="Q594" s="525"/>
      <c r="R594" s="525"/>
      <c r="S594" s="525"/>
      <c r="T594" s="525"/>
      <c r="U594" s="525"/>
      <c r="V594" s="526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5.1757200000000001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396" t="s">
        <v>107</v>
      </c>
      <c r="D596" s="501"/>
      <c r="E596" s="501"/>
      <c r="F596" s="501"/>
      <c r="G596" s="501"/>
      <c r="H596" s="502"/>
      <c r="I596" s="396" t="s">
        <v>258</v>
      </c>
      <c r="J596" s="501"/>
      <c r="K596" s="501"/>
      <c r="L596" s="501"/>
      <c r="M596" s="501"/>
      <c r="N596" s="501"/>
      <c r="O596" s="501"/>
      <c r="P596" s="501"/>
      <c r="Q596" s="501"/>
      <c r="R596" s="501"/>
      <c r="S596" s="501"/>
      <c r="T596" s="501"/>
      <c r="U596" s="501"/>
      <c r="V596" s="502"/>
      <c r="W596" s="396" t="s">
        <v>478</v>
      </c>
      <c r="X596" s="502"/>
      <c r="Y596" s="396" t="s">
        <v>532</v>
      </c>
      <c r="Z596" s="501"/>
      <c r="AA596" s="501"/>
      <c r="AB596" s="502"/>
      <c r="AC596" s="374" t="s">
        <v>603</v>
      </c>
      <c r="AD596" s="396" t="s">
        <v>644</v>
      </c>
      <c r="AE596" s="502"/>
      <c r="AF596" s="375"/>
    </row>
    <row r="597" spans="1:32" ht="14.25" customHeight="1" thickTop="1" x14ac:dyDescent="0.2">
      <c r="A597" s="542" t="s">
        <v>737</v>
      </c>
      <c r="B597" s="396" t="s">
        <v>62</v>
      </c>
      <c r="C597" s="396" t="s">
        <v>108</v>
      </c>
      <c r="D597" s="396" t="s">
        <v>128</v>
      </c>
      <c r="E597" s="396" t="s">
        <v>174</v>
      </c>
      <c r="F597" s="396" t="s">
        <v>190</v>
      </c>
      <c r="G597" s="396" t="s">
        <v>226</v>
      </c>
      <c r="H597" s="396" t="s">
        <v>107</v>
      </c>
      <c r="I597" s="396" t="s">
        <v>259</v>
      </c>
      <c r="J597" s="396" t="s">
        <v>276</v>
      </c>
      <c r="K597" s="396" t="s">
        <v>332</v>
      </c>
      <c r="L597" s="375"/>
      <c r="M597" s="396" t="s">
        <v>347</v>
      </c>
      <c r="N597" s="375"/>
      <c r="O597" s="396" t="s">
        <v>363</v>
      </c>
      <c r="P597" s="396" t="s">
        <v>376</v>
      </c>
      <c r="Q597" s="396" t="s">
        <v>379</v>
      </c>
      <c r="R597" s="396" t="s">
        <v>386</v>
      </c>
      <c r="S597" s="396" t="s">
        <v>397</v>
      </c>
      <c r="T597" s="396" t="s">
        <v>400</v>
      </c>
      <c r="U597" s="396" t="s">
        <v>407</v>
      </c>
      <c r="V597" s="396" t="s">
        <v>469</v>
      </c>
      <c r="W597" s="396" t="s">
        <v>479</v>
      </c>
      <c r="X597" s="396" t="s">
        <v>507</v>
      </c>
      <c r="Y597" s="396" t="s">
        <v>533</v>
      </c>
      <c r="Z597" s="396" t="s">
        <v>578</v>
      </c>
      <c r="AA597" s="396" t="s">
        <v>593</v>
      </c>
      <c r="AB597" s="396" t="s">
        <v>600</v>
      </c>
      <c r="AC597" s="396" t="s">
        <v>603</v>
      </c>
      <c r="AD597" s="396" t="s">
        <v>644</v>
      </c>
      <c r="AE597" s="396" t="s">
        <v>712</v>
      </c>
      <c r="AF597" s="375"/>
    </row>
    <row r="598" spans="1:32" ht="13.5" customHeight="1" thickBot="1" x14ac:dyDescent="0.25">
      <c r="A598" s="543"/>
      <c r="B598" s="397"/>
      <c r="C598" s="397"/>
      <c r="D598" s="397"/>
      <c r="E598" s="397"/>
      <c r="F598" s="397"/>
      <c r="G598" s="397"/>
      <c r="H598" s="397"/>
      <c r="I598" s="397"/>
      <c r="J598" s="397"/>
      <c r="K598" s="397"/>
      <c r="L598" s="375"/>
      <c r="M598" s="397"/>
      <c r="N598" s="375"/>
      <c r="O598" s="397"/>
      <c r="P598" s="397"/>
      <c r="Q598" s="397"/>
      <c r="R598" s="397"/>
      <c r="S598" s="397"/>
      <c r="T598" s="397"/>
      <c r="U598" s="397"/>
      <c r="V598" s="397"/>
      <c r="W598" s="397"/>
      <c r="X598" s="397"/>
      <c r="Y598" s="397"/>
      <c r="Z598" s="397"/>
      <c r="AA598" s="397"/>
      <c r="AB598" s="397"/>
      <c r="AC598" s="397"/>
      <c r="AD598" s="397"/>
      <c r="AE598" s="397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0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406.80000000000007</v>
      </c>
      <c r="E599" s="46">
        <f>IFERROR(Y104*1,"0")+IFERROR(Y105*1,"0")+IFERROR(Y106*1,"0")+IFERROR(Y110*1,"0")+IFERROR(Y111*1,"0")+IFERROR(Y112*1,"0")+IFERROR(Y113*1,"0")+IFERROR(Y114*1,"0")</f>
        <v>16.8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42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84.6</v>
      </c>
      <c r="I599" s="46">
        <f>IFERROR(Y188*1,"0")+IFERROR(Y189*1,"0")+IFERROR(Y190*1,"0")+IFERROR(Y191*1,"0")+IFERROR(Y192*1,"0")+IFERROR(Y193*1,"0")+IFERROR(Y194*1,"0")+IFERROR(Y195*1,"0")</f>
        <v>12.600000000000001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599" s="46">
        <f>IFERROR(Y244*1,"0")+IFERROR(Y245*1,"0")+IFERROR(Y246*1,"0")+IFERROR(Y247*1,"0")+IFERROR(Y248*1,"0")+IFERROR(Y249*1,"0")+IFERROR(Y250*1,"0")+IFERROR(Y251*1,"0")</f>
        <v>0</v>
      </c>
      <c r="L599" s="375"/>
      <c r="M599" s="46">
        <f>IFERROR(Y256*1,"0")+IFERROR(Y257*1,"0")+IFERROR(Y258*1,"0")+IFERROR(Y259*1,"0")+IFERROR(Y260*1,"0")+IFERROR(Y261*1,"0")+IFERROR(Y262*1,"0")+IFERROR(Y263*1,"0")</f>
        <v>0</v>
      </c>
      <c r="N599" s="375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0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1249.8</v>
      </c>
      <c r="V599" s="46">
        <f>IFERROR(Y361*1,"0")+IFERROR(Y365*1,"0")+IFERROR(Y366*1,"0")+IFERROR(Y367*1,"0")</f>
        <v>170.1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195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46">
        <f>IFERROR(Y466*1,"0")+IFERROR(Y470*1,"0")+IFERROR(Y471*1,"0")+IFERROR(Y472*1,"0")+IFERROR(Y473*1,"0")+IFERROR(Y474*1,"0")+IFERROR(Y475*1,"0")+IFERROR(Y479*1,"0")</f>
        <v>0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10.56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16.8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W9w+AhEwRAef+GIkvXMtP0wXndrEnPC8YLD3iquu8U1e0MH9DsqHv3pFFso8B9LIq8UQPCAjuTy1UL7IGhy7pQ==" saltValue="H1lm2/NCJrDVmW2DDq22k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8">
    <mergeCell ref="P365:T365"/>
    <mergeCell ref="P387:V387"/>
    <mergeCell ref="P151:T151"/>
    <mergeCell ref="D97:E97"/>
    <mergeCell ref="D566:E566"/>
    <mergeCell ref="P449:T449"/>
    <mergeCell ref="P76:V76"/>
    <mergeCell ref="A426:Z426"/>
    <mergeCell ref="A255:Z255"/>
    <mergeCell ref="D553:E553"/>
    <mergeCell ref="A364:Z364"/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D110:E110"/>
    <mergeCell ref="X17:X1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D293:E293"/>
    <mergeCell ref="P163:V163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54:E54"/>
    <mergeCell ref="P83:T83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N17:N18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A254:Z254"/>
    <mergeCell ref="P121:T121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  <mergeCell ref="D216:E216"/>
    <mergeCell ref="P300:V300"/>
    <mergeCell ref="A20:Z20"/>
    <mergeCell ref="P493:V493"/>
    <mergeCell ref="D452:E452"/>
    <mergeCell ref="P123:T123"/>
    <mergeCell ref="P529:V529"/>
    <mergeCell ref="P34:T34"/>
    <mergeCell ref="P105:T105"/>
    <mergeCell ref="P547:T547"/>
    <mergeCell ref="D86:E86"/>
    <mergeCell ref="D257:E257"/>
    <mergeCell ref="S597:S598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P286:V286"/>
    <mergeCell ref="P584:V584"/>
    <mergeCell ref="A531:Z531"/>
    <mergeCell ref="P592:V592"/>
    <mergeCell ref="P536:T536"/>
    <mergeCell ref="P358:V358"/>
    <mergeCell ref="A411:O412"/>
    <mergeCell ref="P110:T110"/>
    <mergeCell ref="R597:R598"/>
    <mergeCell ref="A9:C9"/>
    <mergeCell ref="D373:E373"/>
    <mergeCell ref="D58:E58"/>
    <mergeCell ref="D500:E500"/>
    <mergeCell ref="A302:Z302"/>
    <mergeCell ref="A179:Z179"/>
    <mergeCell ref="P112:T112"/>
    <mergeCell ref="D294:E294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P470:T470"/>
    <mergeCell ref="P188:T188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D247:E247"/>
    <mergeCell ref="Y596:AB596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256:E256"/>
    <mergeCell ref="D85:E85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P535:T535"/>
    <mergeCell ref="P212:T212"/>
    <mergeCell ref="P554:T554"/>
    <mergeCell ref="D497:E497"/>
    <mergeCell ref="D586:E586"/>
    <mergeCell ref="P257:T257"/>
    <mergeCell ref="P570:V570"/>
    <mergeCell ref="A346:Z346"/>
    <mergeCell ref="D194:E194"/>
    <mergeCell ref="P100:V100"/>
    <mergeCell ref="P265:V265"/>
    <mergeCell ref="P94:V94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427:Z427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J597:J598"/>
    <mergeCell ref="P549:V549"/>
    <mergeCell ref="A186:Z186"/>
    <mergeCell ref="I596:V596"/>
    <mergeCell ref="A581:Z581"/>
    <mergeCell ref="A277:Z277"/>
    <mergeCell ref="P44:V44"/>
    <mergeCell ref="D367:E367"/>
    <mergeCell ref="I597:I598"/>
    <mergeCell ref="K597:K598"/>
    <mergeCell ref="D299:E299"/>
    <mergeCell ref="A579:O580"/>
    <mergeCell ref="A100:O101"/>
    <mergeCell ref="P211:T211"/>
    <mergeCell ref="A141:O142"/>
    <mergeCell ref="P309:T30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13:M13"/>
    <mergeCell ref="A496:Z496"/>
    <mergeCell ref="A59:O60"/>
    <mergeCell ref="D87:E87"/>
    <mergeCell ref="A401:Z401"/>
    <mergeCell ref="P476:V476"/>
    <mergeCell ref="D222:E222"/>
    <mergeCell ref="P35:T35"/>
    <mergeCell ref="A529:O530"/>
    <mergeCell ref="G17:G18"/>
    <mergeCell ref="P333:T333"/>
    <mergeCell ref="D314:E314"/>
    <mergeCell ref="P184:V184"/>
    <mergeCell ref="A152:O153"/>
    <mergeCell ref="A143:Z143"/>
    <mergeCell ref="P407:V407"/>
    <mergeCell ref="P382:V382"/>
    <mergeCell ref="P357:V357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P124:V124"/>
    <mergeCell ref="D422:E422"/>
    <mergeCell ref="A575:O576"/>
    <mergeCell ref="D391:E391"/>
    <mergeCell ref="P122:T122"/>
    <mergeCell ref="A42:Z42"/>
    <mergeCell ref="P589:V589"/>
    <mergeCell ref="P43:T43"/>
    <mergeCell ref="D328:E328"/>
    <mergeCell ref="P285:T285"/>
    <mergeCell ref="P65:V65"/>
    <mergeCell ref="W597:W598"/>
    <mergeCell ref="A126:Z126"/>
    <mergeCell ref="P501:T501"/>
    <mergeCell ref="D251:E251"/>
    <mergeCell ref="A495:Z495"/>
    <mergeCell ref="A324:Z324"/>
    <mergeCell ref="A109:Z109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D188:E188"/>
    <mergeCell ref="P224:T224"/>
    <mergeCell ref="P491:T491"/>
    <mergeCell ref="P260:T260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A40:O41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50:T450"/>
    <mergeCell ref="D456:E456"/>
    <mergeCell ref="D396:E396"/>
    <mergeCell ref="Q9:R9"/>
    <mergeCell ref="D451:E451"/>
    <mergeCell ref="A331:Z331"/>
    <mergeCell ref="P49:V49"/>
    <mergeCell ref="P36:V36"/>
    <mergeCell ref="A303:Z303"/>
    <mergeCell ref="A159:Z159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P182:T182"/>
    <mergeCell ref="Q12:R12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P246:T246"/>
    <mergeCell ref="P133:V133"/>
    <mergeCell ref="D1:F1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D565:E565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D375:E375"/>
    <mergeCell ref="P258:T258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A169:O170"/>
    <mergeCell ref="A46:Z46"/>
    <mergeCell ref="H1:Q1"/>
    <mergeCell ref="P480:V480"/>
    <mergeCell ref="P280:V280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D5:E5"/>
    <mergeCell ref="P553:T553"/>
    <mergeCell ref="D290:E290"/>
    <mergeCell ref="D361:E361"/>
    <mergeCell ref="D417:E417"/>
    <mergeCell ref="P39:T39"/>
    <mergeCell ref="P537:T537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P565:T565"/>
    <mergeCell ref="P45:V45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D160:E160"/>
    <mergeCell ref="D561:E561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474:E474"/>
    <mergeCell ref="A458:O459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499:E499"/>
    <mergeCell ref="D238:E23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741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8" spans="2:8" x14ac:dyDescent="0.2">
      <c r="B8" s="47" t="s">
        <v>747</v>
      </c>
      <c r="C8" s="47" t="s">
        <v>748</v>
      </c>
      <c r="D8" s="47" t="s">
        <v>749</v>
      </c>
      <c r="E8" s="47"/>
    </row>
    <row r="9" spans="2:8" x14ac:dyDescent="0.2">
      <c r="B9" s="47" t="s">
        <v>750</v>
      </c>
      <c r="C9" s="47" t="s">
        <v>751</v>
      </c>
      <c r="D9" s="47" t="s">
        <v>752</v>
      </c>
      <c r="E9" s="47"/>
    </row>
    <row r="10" spans="2:8" x14ac:dyDescent="0.2">
      <c r="B10" s="47" t="s">
        <v>14</v>
      </c>
      <c r="C10" s="47" t="s">
        <v>753</v>
      </c>
      <c r="D10" s="47" t="s">
        <v>754</v>
      </c>
      <c r="E10" s="47"/>
    </row>
    <row r="11" spans="2:8" x14ac:dyDescent="0.2">
      <c r="B11" s="47" t="s">
        <v>755</v>
      </c>
      <c r="C11" s="47" t="s">
        <v>756</v>
      </c>
      <c r="D11" s="47" t="s">
        <v>757</v>
      </c>
      <c r="E11" s="47"/>
    </row>
    <row r="13" spans="2:8" x14ac:dyDescent="0.2">
      <c r="B13" s="47" t="s">
        <v>758</v>
      </c>
      <c r="C13" s="47" t="s">
        <v>742</v>
      </c>
      <c r="D13" s="47"/>
      <c r="E13" s="47"/>
    </row>
    <row r="15" spans="2:8" x14ac:dyDescent="0.2">
      <c r="B15" s="47" t="s">
        <v>759</v>
      </c>
      <c r="C15" s="47" t="s">
        <v>745</v>
      </c>
      <c r="D15" s="47"/>
      <c r="E15" s="47"/>
    </row>
    <row r="17" spans="2:5" x14ac:dyDescent="0.2">
      <c r="B17" s="47" t="s">
        <v>760</v>
      </c>
      <c r="C17" s="47" t="s">
        <v>748</v>
      </c>
      <c r="D17" s="47"/>
      <c r="E17" s="47"/>
    </row>
    <row r="19" spans="2:5" x14ac:dyDescent="0.2">
      <c r="B19" s="47" t="s">
        <v>761</v>
      </c>
      <c r="C19" s="47" t="s">
        <v>751</v>
      </c>
      <c r="D19" s="47"/>
      <c r="E19" s="47"/>
    </row>
    <row r="21" spans="2:5" x14ac:dyDescent="0.2">
      <c r="B21" s="47" t="s">
        <v>762</v>
      </c>
      <c r="C21" s="47" t="s">
        <v>753</v>
      </c>
      <c r="D21" s="47"/>
      <c r="E21" s="47"/>
    </row>
    <row r="23" spans="2:5" x14ac:dyDescent="0.2">
      <c r="B23" s="47" t="s">
        <v>763</v>
      </c>
      <c r="C23" s="47" t="s">
        <v>756</v>
      </c>
      <c r="D23" s="47"/>
      <c r="E23" s="47"/>
    </row>
    <row r="25" spans="2:5" x14ac:dyDescent="0.2">
      <c r="B25" s="47" t="s">
        <v>764</v>
      </c>
      <c r="C25" s="47"/>
      <c r="D25" s="47"/>
      <c r="E25" s="47"/>
    </row>
    <row r="26" spans="2:5" x14ac:dyDescent="0.2">
      <c r="B26" s="47" t="s">
        <v>765</v>
      </c>
      <c r="C26" s="47"/>
      <c r="D26" s="47"/>
      <c r="E26" s="47"/>
    </row>
    <row r="27" spans="2:5" x14ac:dyDescent="0.2">
      <c r="B27" s="47" t="s">
        <v>766</v>
      </c>
      <c r="C27" s="47"/>
      <c r="D27" s="47"/>
      <c r="E27" s="47"/>
    </row>
    <row r="28" spans="2:5" x14ac:dyDescent="0.2">
      <c r="B28" s="47" t="s">
        <v>767</v>
      </c>
      <c r="C28" s="47"/>
      <c r="D28" s="47"/>
      <c r="E28" s="47"/>
    </row>
    <row r="29" spans="2:5" x14ac:dyDescent="0.2">
      <c r="B29" s="47" t="s">
        <v>768</v>
      </c>
      <c r="C29" s="47"/>
      <c r="D29" s="47"/>
      <c r="E29" s="47"/>
    </row>
    <row r="30" spans="2:5" x14ac:dyDescent="0.2">
      <c r="B30" s="47" t="s">
        <v>769</v>
      </c>
      <c r="C30" s="47"/>
      <c r="D30" s="47"/>
      <c r="E30" s="47"/>
    </row>
    <row r="31" spans="2:5" x14ac:dyDescent="0.2">
      <c r="B31" s="47" t="s">
        <v>770</v>
      </c>
      <c r="C31" s="47"/>
      <c r="D31" s="47"/>
      <c r="E31" s="47"/>
    </row>
    <row r="32" spans="2:5" x14ac:dyDescent="0.2">
      <c r="B32" s="47" t="s">
        <v>771</v>
      </c>
      <c r="C32" s="47"/>
      <c r="D32" s="47"/>
      <c r="E32" s="47"/>
    </row>
    <row r="33" spans="2:5" x14ac:dyDescent="0.2">
      <c r="B33" s="47" t="s">
        <v>772</v>
      </c>
      <c r="C33" s="47"/>
      <c r="D33" s="47"/>
      <c r="E33" s="47"/>
    </row>
    <row r="34" spans="2:5" x14ac:dyDescent="0.2">
      <c r="B34" s="47" t="s">
        <v>773</v>
      </c>
      <c r="C34" s="47"/>
      <c r="D34" s="47"/>
      <c r="E34" s="47"/>
    </row>
    <row r="35" spans="2:5" x14ac:dyDescent="0.2">
      <c r="B35" s="47" t="s">
        <v>774</v>
      </c>
      <c r="C35" s="47"/>
      <c r="D35" s="47"/>
      <c r="E35" s="47"/>
    </row>
  </sheetData>
  <sheetProtection algorithmName="SHA-512" hashValue="I2SfKGqevDvzm1ttWb/J5YAHgxpwDnXfMKLxXFPlHfe6XeZhH7NBp+W8GOLQaCVi7mXnU4J25quoaal6XeuCQw==" saltValue="mZhyg+Mf9TmUCXcrVd2v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2024-09-03T07:55:46Z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