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CEBC941-CEC0-4DBB-8500-C1B7BFBF37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Y583" i="1"/>
  <c r="X583" i="1"/>
  <c r="BP582" i="1"/>
  <c r="BO582" i="1"/>
  <c r="BN582" i="1"/>
  <c r="BM582" i="1"/>
  <c r="Z582" i="1"/>
  <c r="Z583" i="1" s="1"/>
  <c r="Y582" i="1"/>
  <c r="Y584" i="1" s="1"/>
  <c r="X580" i="1"/>
  <c r="X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AE599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Z562" i="1" s="1"/>
  <c r="Y560" i="1"/>
  <c r="Y563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Z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Y398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69" i="1"/>
  <c r="Y368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Y369" i="1" s="1"/>
  <c r="P365" i="1"/>
  <c r="X363" i="1"/>
  <c r="Y362" i="1"/>
  <c r="X362" i="1"/>
  <c r="BP361" i="1"/>
  <c r="BO361" i="1"/>
  <c r="BN361" i="1"/>
  <c r="BM361" i="1"/>
  <c r="Z361" i="1"/>
  <c r="Z362" i="1" s="1"/>
  <c r="Y361" i="1"/>
  <c r="V599" i="1" s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Y352" i="1" s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BO315" i="1"/>
  <c r="BM315" i="1"/>
  <c r="Y315" i="1"/>
  <c r="P315" i="1"/>
  <c r="BP314" i="1"/>
  <c r="BO314" i="1"/>
  <c r="BN314" i="1"/>
  <c r="BM314" i="1"/>
  <c r="Z314" i="1"/>
  <c r="Y314" i="1"/>
  <c r="P314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X280" i="1"/>
  <c r="X279" i="1"/>
  <c r="BO278" i="1"/>
  <c r="BM278" i="1"/>
  <c r="Y278" i="1"/>
  <c r="P278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BO268" i="1"/>
  <c r="BM268" i="1"/>
  <c r="Y268" i="1"/>
  <c r="P268" i="1"/>
  <c r="X265" i="1"/>
  <c r="X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Y218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3" i="1"/>
  <c r="X202" i="1"/>
  <c r="BO201" i="1"/>
  <c r="BM201" i="1"/>
  <c r="Y201" i="1"/>
  <c r="P201" i="1"/>
  <c r="BP200" i="1"/>
  <c r="BO200" i="1"/>
  <c r="BN200" i="1"/>
  <c r="BM200" i="1"/>
  <c r="Z200" i="1"/>
  <c r="Y200" i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X163" i="1"/>
  <c r="X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3" i="1"/>
  <c r="X152" i="1"/>
  <c r="BO151" i="1"/>
  <c r="BM151" i="1"/>
  <c r="Y151" i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X142" i="1"/>
  <c r="X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P130" i="1"/>
  <c r="BO129" i="1"/>
  <c r="BM129" i="1"/>
  <c r="Y129" i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Y133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0" i="1" s="1"/>
  <c r="P78" i="1"/>
  <c r="X76" i="1"/>
  <c r="X75" i="1"/>
  <c r="BO74" i="1"/>
  <c r="BM74" i="1"/>
  <c r="Y74" i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X65" i="1"/>
  <c r="X64" i="1"/>
  <c r="BO63" i="1"/>
  <c r="BM63" i="1"/>
  <c r="Y63" i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P35" i="1"/>
  <c r="BP34" i="1"/>
  <c r="BO34" i="1"/>
  <c r="BN34" i="1"/>
  <c r="BM34" i="1"/>
  <c r="Z34" i="1"/>
  <c r="Y34" i="1"/>
  <c r="P34" i="1"/>
  <c r="BO33" i="1"/>
  <c r="BM33" i="1"/>
  <c r="Y33" i="1"/>
  <c r="BO32" i="1"/>
  <c r="BM32" i="1"/>
  <c r="Y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X24" i="1"/>
  <c r="X589" i="1" s="1"/>
  <c r="X23" i="1"/>
  <c r="X593" i="1" s="1"/>
  <c r="BO22" i="1"/>
  <c r="X591" i="1" s="1"/>
  <c r="BM22" i="1"/>
  <c r="X590" i="1" s="1"/>
  <c r="X592" i="1" s="1"/>
  <c r="Y22" i="1"/>
  <c r="B599" i="1" s="1"/>
  <c r="P22" i="1"/>
  <c r="H10" i="1"/>
  <c r="A9" i="1"/>
  <c r="F10" i="1" s="1"/>
  <c r="D7" i="1"/>
  <c r="Q6" i="1"/>
  <c r="P2" i="1"/>
  <c r="H9" i="1" l="1"/>
  <c r="A10" i="1"/>
  <c r="Y24" i="1"/>
  <c r="BP31" i="1"/>
  <c r="BN31" i="1"/>
  <c r="BP32" i="1"/>
  <c r="BN32" i="1"/>
  <c r="Z32" i="1"/>
  <c r="BP35" i="1"/>
  <c r="BN35" i="1"/>
  <c r="Z35" i="1"/>
  <c r="Y40" i="1"/>
  <c r="BP39" i="1"/>
  <c r="BN39" i="1"/>
  <c r="Z39" i="1"/>
  <c r="Z40" i="1" s="1"/>
  <c r="Y41" i="1"/>
  <c r="Y44" i="1"/>
  <c r="BP43" i="1"/>
  <c r="BN43" i="1"/>
  <c r="Z43" i="1"/>
  <c r="Z44" i="1" s="1"/>
  <c r="Y45" i="1"/>
  <c r="Y48" i="1"/>
  <c r="BP47" i="1"/>
  <c r="BN47" i="1"/>
  <c r="Z47" i="1"/>
  <c r="Z48" i="1" s="1"/>
  <c r="Y49" i="1"/>
  <c r="C599" i="1"/>
  <c r="Y60" i="1"/>
  <c r="BP53" i="1"/>
  <c r="BN53" i="1"/>
  <c r="Z53" i="1"/>
  <c r="BP57" i="1"/>
  <c r="BN57" i="1"/>
  <c r="Z57" i="1"/>
  <c r="BP71" i="1"/>
  <c r="BN71" i="1"/>
  <c r="Z71" i="1"/>
  <c r="BP84" i="1"/>
  <c r="BN84" i="1"/>
  <c r="Z84" i="1"/>
  <c r="Z89" i="1" s="1"/>
  <c r="BP88" i="1"/>
  <c r="BN88" i="1"/>
  <c r="Z88" i="1"/>
  <c r="Y90" i="1"/>
  <c r="Y95" i="1"/>
  <c r="BP92" i="1"/>
  <c r="BN92" i="1"/>
  <c r="Z92" i="1"/>
  <c r="Z94" i="1" s="1"/>
  <c r="Z107" i="1"/>
  <c r="BP105" i="1"/>
  <c r="BN105" i="1"/>
  <c r="Z105" i="1"/>
  <c r="BP113" i="1"/>
  <c r="BN113" i="1"/>
  <c r="Z113" i="1"/>
  <c r="BP122" i="1"/>
  <c r="BN122" i="1"/>
  <c r="Z122" i="1"/>
  <c r="BP136" i="1"/>
  <c r="BN136" i="1"/>
  <c r="Z136" i="1"/>
  <c r="Z141" i="1" s="1"/>
  <c r="BP140" i="1"/>
  <c r="BN140" i="1"/>
  <c r="Z140" i="1"/>
  <c r="Y142" i="1"/>
  <c r="Y147" i="1"/>
  <c r="BP144" i="1"/>
  <c r="BN144" i="1"/>
  <c r="Z144" i="1"/>
  <c r="Z146" i="1" s="1"/>
  <c r="BP161" i="1"/>
  <c r="BN161" i="1"/>
  <c r="Z161" i="1"/>
  <c r="Z162" i="1" s="1"/>
  <c r="Y163" i="1"/>
  <c r="H599" i="1"/>
  <c r="Y169" i="1"/>
  <c r="BP166" i="1"/>
  <c r="BN166" i="1"/>
  <c r="Z166" i="1"/>
  <c r="BP174" i="1"/>
  <c r="BN174" i="1"/>
  <c r="Z174" i="1"/>
  <c r="BP182" i="1"/>
  <c r="BN182" i="1"/>
  <c r="Z182" i="1"/>
  <c r="Y184" i="1"/>
  <c r="I599" i="1"/>
  <c r="Y197" i="1"/>
  <c r="BP188" i="1"/>
  <c r="BN188" i="1"/>
  <c r="Z188" i="1"/>
  <c r="BP192" i="1"/>
  <c r="BN192" i="1"/>
  <c r="Z192" i="1"/>
  <c r="Y196" i="1"/>
  <c r="BP201" i="1"/>
  <c r="BN201" i="1"/>
  <c r="Z201" i="1"/>
  <c r="Z202" i="1" s="1"/>
  <c r="Y203" i="1"/>
  <c r="Y208" i="1"/>
  <c r="BP205" i="1"/>
  <c r="BN205" i="1"/>
  <c r="Z205" i="1"/>
  <c r="Z207" i="1" s="1"/>
  <c r="BP213" i="1"/>
  <c r="BN213" i="1"/>
  <c r="Z213" i="1"/>
  <c r="BP217" i="1"/>
  <c r="BN217" i="1"/>
  <c r="Z217" i="1"/>
  <c r="Y219" i="1"/>
  <c r="Y232" i="1"/>
  <c r="BP221" i="1"/>
  <c r="BN221" i="1"/>
  <c r="Z221" i="1"/>
  <c r="BP225" i="1"/>
  <c r="BN225" i="1"/>
  <c r="Z225" i="1"/>
  <c r="BP229" i="1"/>
  <c r="BN229" i="1"/>
  <c r="Z229" i="1"/>
  <c r="BP237" i="1"/>
  <c r="BN237" i="1"/>
  <c r="Z237" i="1"/>
  <c r="BP246" i="1"/>
  <c r="BN246" i="1"/>
  <c r="Z246" i="1"/>
  <c r="BP250" i="1"/>
  <c r="BN250" i="1"/>
  <c r="Z250" i="1"/>
  <c r="BP259" i="1"/>
  <c r="BN259" i="1"/>
  <c r="Z259" i="1"/>
  <c r="BP263" i="1"/>
  <c r="BN263" i="1"/>
  <c r="Z263" i="1"/>
  <c r="Y265" i="1"/>
  <c r="O599" i="1"/>
  <c r="Y274" i="1"/>
  <c r="BP268" i="1"/>
  <c r="BN268" i="1"/>
  <c r="Z268" i="1"/>
  <c r="BP271" i="1"/>
  <c r="BN271" i="1"/>
  <c r="Z271" i="1"/>
  <c r="BP285" i="1"/>
  <c r="BN285" i="1"/>
  <c r="Z285" i="1"/>
  <c r="Y287" i="1"/>
  <c r="Y295" i="1"/>
  <c r="BP290" i="1"/>
  <c r="BN290" i="1"/>
  <c r="Z290" i="1"/>
  <c r="R599" i="1"/>
  <c r="BP294" i="1"/>
  <c r="BN294" i="1"/>
  <c r="Z294" i="1"/>
  <c r="Y296" i="1"/>
  <c r="S599" i="1"/>
  <c r="Y300" i="1"/>
  <c r="BP299" i="1"/>
  <c r="BN299" i="1"/>
  <c r="Z299" i="1"/>
  <c r="Z300" i="1" s="1"/>
  <c r="Y301" i="1"/>
  <c r="T599" i="1"/>
  <c r="Y305" i="1"/>
  <c r="BP304" i="1"/>
  <c r="BN304" i="1"/>
  <c r="Z304" i="1"/>
  <c r="Z305" i="1" s="1"/>
  <c r="Y306" i="1"/>
  <c r="Y311" i="1"/>
  <c r="BP308" i="1"/>
  <c r="BN308" i="1"/>
  <c r="Z308" i="1"/>
  <c r="Z310" i="1" s="1"/>
  <c r="BP316" i="1"/>
  <c r="BN316" i="1"/>
  <c r="Z316" i="1"/>
  <c r="BP320" i="1"/>
  <c r="BN320" i="1"/>
  <c r="Z320" i="1"/>
  <c r="BP374" i="1"/>
  <c r="BN374" i="1"/>
  <c r="Z374" i="1"/>
  <c r="Z382" i="1" s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Y394" i="1"/>
  <c r="X599" i="1"/>
  <c r="Y407" i="1"/>
  <c r="BP402" i="1"/>
  <c r="BN402" i="1"/>
  <c r="Z402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599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Z599" i="1"/>
  <c r="Y468" i="1"/>
  <c r="Y476" i="1"/>
  <c r="BP470" i="1"/>
  <c r="BN470" i="1"/>
  <c r="Z470" i="1"/>
  <c r="Y477" i="1"/>
  <c r="BP515" i="1"/>
  <c r="BN515" i="1"/>
  <c r="Z515" i="1"/>
  <c r="Y519" i="1"/>
  <c r="F9" i="1"/>
  <c r="J9" i="1"/>
  <c r="Z22" i="1"/>
  <c r="Z23" i="1" s="1"/>
  <c r="BN22" i="1"/>
  <c r="BP22" i="1"/>
  <c r="Y23" i="1"/>
  <c r="Y36" i="1"/>
  <c r="Z27" i="1"/>
  <c r="Z36" i="1" s="1"/>
  <c r="BN27" i="1"/>
  <c r="Z29" i="1"/>
  <c r="BN29" i="1"/>
  <c r="Z31" i="1"/>
  <c r="BP33" i="1"/>
  <c r="BN33" i="1"/>
  <c r="Z33" i="1"/>
  <c r="BP55" i="1"/>
  <c r="BN55" i="1"/>
  <c r="Z55" i="1"/>
  <c r="Y59" i="1"/>
  <c r="BP63" i="1"/>
  <c r="BN63" i="1"/>
  <c r="Z63" i="1"/>
  <c r="Z64" i="1" s="1"/>
  <c r="Y65" i="1"/>
  <c r="BP69" i="1"/>
  <c r="BN69" i="1"/>
  <c r="Z69" i="1"/>
  <c r="Z75" i="1" s="1"/>
  <c r="BP74" i="1"/>
  <c r="BN74" i="1"/>
  <c r="Z74" i="1"/>
  <c r="Y76" i="1"/>
  <c r="Y81" i="1"/>
  <c r="BP78" i="1"/>
  <c r="BN78" i="1"/>
  <c r="Z78" i="1"/>
  <c r="Z80" i="1" s="1"/>
  <c r="BP86" i="1"/>
  <c r="BN86" i="1"/>
  <c r="Z86" i="1"/>
  <c r="Y94" i="1"/>
  <c r="Z100" i="1"/>
  <c r="BP98" i="1"/>
  <c r="BN98" i="1"/>
  <c r="Z98" i="1"/>
  <c r="Y107" i="1"/>
  <c r="BP111" i="1"/>
  <c r="BN111" i="1"/>
  <c r="Z111" i="1"/>
  <c r="Z115" i="1" s="1"/>
  <c r="Y115" i="1"/>
  <c r="Z124" i="1"/>
  <c r="BP120" i="1"/>
  <c r="BN120" i="1"/>
  <c r="Z120" i="1"/>
  <c r="Y124" i="1"/>
  <c r="BP129" i="1"/>
  <c r="BN129" i="1"/>
  <c r="Z129" i="1"/>
  <c r="Z132" i="1" s="1"/>
  <c r="Y141" i="1"/>
  <c r="BP138" i="1"/>
  <c r="BN138" i="1"/>
  <c r="Z138" i="1"/>
  <c r="Y146" i="1"/>
  <c r="BP151" i="1"/>
  <c r="BN151" i="1"/>
  <c r="Z151" i="1"/>
  <c r="Z152" i="1" s="1"/>
  <c r="Y153" i="1"/>
  <c r="Y158" i="1"/>
  <c r="BP155" i="1"/>
  <c r="BN155" i="1"/>
  <c r="Z155" i="1"/>
  <c r="Z157" i="1" s="1"/>
  <c r="Y162" i="1"/>
  <c r="BP168" i="1"/>
  <c r="BN168" i="1"/>
  <c r="Z168" i="1"/>
  <c r="Y170" i="1"/>
  <c r="Y177" i="1"/>
  <c r="BP172" i="1"/>
  <c r="BN172" i="1"/>
  <c r="Z172" i="1"/>
  <c r="Z177" i="1" s="1"/>
  <c r="BP176" i="1"/>
  <c r="BN176" i="1"/>
  <c r="Z176" i="1"/>
  <c r="Y178" i="1"/>
  <c r="Y183" i="1"/>
  <c r="BP180" i="1"/>
  <c r="BN180" i="1"/>
  <c r="Z180" i="1"/>
  <c r="Z183" i="1" s="1"/>
  <c r="BP190" i="1"/>
  <c r="BN190" i="1"/>
  <c r="Z190" i="1"/>
  <c r="BP194" i="1"/>
  <c r="BN194" i="1"/>
  <c r="Z194" i="1"/>
  <c r="Y207" i="1"/>
  <c r="BP211" i="1"/>
  <c r="BN211" i="1"/>
  <c r="Z211" i="1"/>
  <c r="Z218" i="1" s="1"/>
  <c r="BP215" i="1"/>
  <c r="BN215" i="1"/>
  <c r="Z215" i="1"/>
  <c r="BP223" i="1"/>
  <c r="BN223" i="1"/>
  <c r="Z223" i="1"/>
  <c r="BP227" i="1"/>
  <c r="BN227" i="1"/>
  <c r="Z227" i="1"/>
  <c r="BP231" i="1"/>
  <c r="BN231" i="1"/>
  <c r="Z231" i="1"/>
  <c r="Y233" i="1"/>
  <c r="Y240" i="1"/>
  <c r="BP235" i="1"/>
  <c r="BN235" i="1"/>
  <c r="Z235" i="1"/>
  <c r="BP239" i="1"/>
  <c r="BN239" i="1"/>
  <c r="Z239" i="1"/>
  <c r="Y241" i="1"/>
  <c r="K599" i="1"/>
  <c r="Y253" i="1"/>
  <c r="BP244" i="1"/>
  <c r="BN244" i="1"/>
  <c r="Z244" i="1"/>
  <c r="Z252" i="1" s="1"/>
  <c r="BP248" i="1"/>
  <c r="BN248" i="1"/>
  <c r="Z248" i="1"/>
  <c r="Y252" i="1"/>
  <c r="BP257" i="1"/>
  <c r="BN257" i="1"/>
  <c r="Z257" i="1"/>
  <c r="BP261" i="1"/>
  <c r="BN261" i="1"/>
  <c r="Z261" i="1"/>
  <c r="BP269" i="1"/>
  <c r="BN269" i="1"/>
  <c r="Z269" i="1"/>
  <c r="BP273" i="1"/>
  <c r="BN273" i="1"/>
  <c r="Z273" i="1"/>
  <c r="Y275" i="1"/>
  <c r="P599" i="1"/>
  <c r="Y279" i="1"/>
  <c r="BP278" i="1"/>
  <c r="BN278" i="1"/>
  <c r="Z278" i="1"/>
  <c r="Z279" i="1" s="1"/>
  <c r="Y280" i="1"/>
  <c r="Q599" i="1"/>
  <c r="Y286" i="1"/>
  <c r="BP283" i="1"/>
  <c r="BN283" i="1"/>
  <c r="Z283" i="1"/>
  <c r="Z286" i="1" s="1"/>
  <c r="BP292" i="1"/>
  <c r="BN292" i="1"/>
  <c r="Z292" i="1"/>
  <c r="Y310" i="1"/>
  <c r="BP315" i="1"/>
  <c r="BN315" i="1"/>
  <c r="Z315" i="1"/>
  <c r="Z322" i="1" s="1"/>
  <c r="BP318" i="1"/>
  <c r="BN318" i="1"/>
  <c r="Z318" i="1"/>
  <c r="Y323" i="1"/>
  <c r="Y330" i="1"/>
  <c r="BP325" i="1"/>
  <c r="BN325" i="1"/>
  <c r="Z325" i="1"/>
  <c r="Y329" i="1"/>
  <c r="BP333" i="1"/>
  <c r="BN333" i="1"/>
  <c r="Z333" i="1"/>
  <c r="Z338" i="1" s="1"/>
  <c r="BP337" i="1"/>
  <c r="BN337" i="1"/>
  <c r="Z337" i="1"/>
  <c r="Y339" i="1"/>
  <c r="Y344" i="1"/>
  <c r="BP341" i="1"/>
  <c r="BN341" i="1"/>
  <c r="Z341" i="1"/>
  <c r="Y345" i="1"/>
  <c r="BP355" i="1"/>
  <c r="BN355" i="1"/>
  <c r="Z355" i="1"/>
  <c r="Z357" i="1" s="1"/>
  <c r="Y357" i="1"/>
  <c r="Z525" i="1"/>
  <c r="BP523" i="1"/>
  <c r="BN523" i="1"/>
  <c r="Z523" i="1"/>
  <c r="Y525" i="1"/>
  <c r="D599" i="1"/>
  <c r="Y75" i="1"/>
  <c r="E599" i="1"/>
  <c r="Y108" i="1"/>
  <c r="F599" i="1"/>
  <c r="Y125" i="1"/>
  <c r="G599" i="1"/>
  <c r="Y152" i="1"/>
  <c r="J599" i="1"/>
  <c r="Y202" i="1"/>
  <c r="M599" i="1"/>
  <c r="Y264" i="1"/>
  <c r="U599" i="1"/>
  <c r="Y322" i="1"/>
  <c r="BP321" i="1"/>
  <c r="BN321" i="1"/>
  <c r="BP327" i="1"/>
  <c r="BN327" i="1"/>
  <c r="Z327" i="1"/>
  <c r="Y338" i="1"/>
  <c r="BP335" i="1"/>
  <c r="BN335" i="1"/>
  <c r="Z335" i="1"/>
  <c r="BP343" i="1"/>
  <c r="BN343" i="1"/>
  <c r="Z343" i="1"/>
  <c r="BP349" i="1"/>
  <c r="BN349" i="1"/>
  <c r="Z349" i="1"/>
  <c r="Z351" i="1" s="1"/>
  <c r="Y358" i="1"/>
  <c r="BP366" i="1"/>
  <c r="BN366" i="1"/>
  <c r="Z366" i="1"/>
  <c r="Z368" i="1" s="1"/>
  <c r="BP376" i="1"/>
  <c r="BN376" i="1"/>
  <c r="Z376" i="1"/>
  <c r="BP380" i="1"/>
  <c r="BN380" i="1"/>
  <c r="Z380" i="1"/>
  <c r="Y387" i="1"/>
  <c r="BP392" i="1"/>
  <c r="BN392" i="1"/>
  <c r="Z392" i="1"/>
  <c r="Y399" i="1"/>
  <c r="BP396" i="1"/>
  <c r="BN396" i="1"/>
  <c r="Z396" i="1"/>
  <c r="Z398" i="1" s="1"/>
  <c r="BP404" i="1"/>
  <c r="BN404" i="1"/>
  <c r="Z404" i="1"/>
  <c r="Y411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Y458" i="1"/>
  <c r="BP475" i="1"/>
  <c r="BN475" i="1"/>
  <c r="Z475" i="1"/>
  <c r="Y480" i="1"/>
  <c r="BP479" i="1"/>
  <c r="BN479" i="1"/>
  <c r="Z479" i="1"/>
  <c r="Z480" i="1" s="1"/>
  <c r="Y481" i="1"/>
  <c r="AA599" i="1"/>
  <c r="Y487" i="1"/>
  <c r="BP484" i="1"/>
  <c r="BN484" i="1"/>
  <c r="Z484" i="1"/>
  <c r="Y488" i="1"/>
  <c r="BP499" i="1"/>
  <c r="BN499" i="1"/>
  <c r="Z499" i="1"/>
  <c r="BP503" i="1"/>
  <c r="BN503" i="1"/>
  <c r="Z503" i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58" i="1"/>
  <c r="Y569" i="1"/>
  <c r="BP565" i="1"/>
  <c r="BN565" i="1"/>
  <c r="Z565" i="1"/>
  <c r="Y570" i="1"/>
  <c r="BP567" i="1"/>
  <c r="BN567" i="1"/>
  <c r="Z567" i="1"/>
  <c r="Y363" i="1"/>
  <c r="W599" i="1"/>
  <c r="Y383" i="1"/>
  <c r="BP471" i="1"/>
  <c r="BN471" i="1"/>
  <c r="BP473" i="1"/>
  <c r="BN473" i="1"/>
  <c r="Z473" i="1"/>
  <c r="BP486" i="1"/>
  <c r="BN486" i="1"/>
  <c r="Z486" i="1"/>
  <c r="AB599" i="1"/>
  <c r="Y492" i="1"/>
  <c r="BP491" i="1"/>
  <c r="BN491" i="1"/>
  <c r="Z491" i="1"/>
  <c r="Z492" i="1" s="1"/>
  <c r="Y493" i="1"/>
  <c r="AC599" i="1"/>
  <c r="Y506" i="1"/>
  <c r="BP497" i="1"/>
  <c r="BN497" i="1"/>
  <c r="Z497" i="1"/>
  <c r="Z505" i="1" s="1"/>
  <c r="BP501" i="1"/>
  <c r="BN501" i="1"/>
  <c r="Z501" i="1"/>
  <c r="Y505" i="1"/>
  <c r="BP509" i="1"/>
  <c r="BN509" i="1"/>
  <c r="Z509" i="1"/>
  <c r="Z510" i="1" s="1"/>
  <c r="Y511" i="1"/>
  <c r="Y520" i="1"/>
  <c r="BP513" i="1"/>
  <c r="BN513" i="1"/>
  <c r="Z513" i="1"/>
  <c r="Z519" i="1" s="1"/>
  <c r="BP517" i="1"/>
  <c r="BN517" i="1"/>
  <c r="Z517" i="1"/>
  <c r="Y526" i="1"/>
  <c r="Y541" i="1"/>
  <c r="Y542" i="1"/>
  <c r="BP534" i="1"/>
  <c r="BN534" i="1"/>
  <c r="Z534" i="1"/>
  <c r="AD599" i="1"/>
  <c r="BP536" i="1"/>
  <c r="BN536" i="1"/>
  <c r="Z536" i="1"/>
  <c r="BP538" i="1"/>
  <c r="BN538" i="1"/>
  <c r="Z538" i="1"/>
  <c r="BP540" i="1"/>
  <c r="BN540" i="1"/>
  <c r="Z540" i="1"/>
  <c r="Y557" i="1"/>
  <c r="BP551" i="1"/>
  <c r="BN551" i="1"/>
  <c r="Z551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Y576" i="1"/>
  <c r="Z557" i="1" l="1"/>
  <c r="Z541" i="1"/>
  <c r="Z487" i="1"/>
  <c r="Z344" i="1"/>
  <c r="Z329" i="1"/>
  <c r="Z264" i="1"/>
  <c r="Z240" i="1"/>
  <c r="Y593" i="1"/>
  <c r="Y590" i="1"/>
  <c r="Y592" i="1" s="1"/>
  <c r="Z419" i="1"/>
  <c r="Z295" i="1"/>
  <c r="Z232" i="1"/>
  <c r="Z59" i="1"/>
  <c r="Y589" i="1"/>
  <c r="Z569" i="1"/>
  <c r="Y591" i="1"/>
  <c r="Z476" i="1"/>
  <c r="Z453" i="1"/>
  <c r="Z406" i="1"/>
  <c r="Z393" i="1"/>
  <c r="Z274" i="1"/>
  <c r="Z196" i="1"/>
  <c r="Z594" i="1" s="1"/>
  <c r="Z169" i="1"/>
</calcChain>
</file>

<file path=xl/sharedStrings.xml><?xml version="1.0" encoding="utf-8"?>
<sst xmlns="http://schemas.openxmlformats.org/spreadsheetml/2006/main" count="2431" uniqueCount="775">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</sst>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4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9"/>
  <sheetViews>
    <sheetView showGridLines="0" tabSelected="1" topLeftCell="A576" zoomScaleNormal="100" zoomScaleSheetLayoutView="100" workbookViewId="0">
      <selection activeCell="AA595" sqref="AA59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3" t="s">
        <v>0</v>
      </c>
      <c r="E1" s="412"/>
      <c r="F1" s="412"/>
      <c r="G1" s="12" t="s">
        <v>1</v>
      </c>
      <c r="H1" s="463" t="s">
        <v>2</v>
      </c>
      <c r="I1" s="412"/>
      <c r="J1" s="412"/>
      <c r="K1" s="412"/>
      <c r="L1" s="412"/>
      <c r="M1" s="412"/>
      <c r="N1" s="412"/>
      <c r="O1" s="412"/>
      <c r="P1" s="412"/>
      <c r="Q1" s="412"/>
      <c r="R1" s="411" t="s">
        <v>3</v>
      </c>
      <c r="S1" s="412"/>
      <c r="T1" s="4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4" t="s">
        <v>8</v>
      </c>
      <c r="B5" s="525"/>
      <c r="C5" s="526"/>
      <c r="D5" s="467"/>
      <c r="E5" s="468"/>
      <c r="F5" s="718" t="s">
        <v>9</v>
      </c>
      <c r="G5" s="526"/>
      <c r="H5" s="467"/>
      <c r="I5" s="653"/>
      <c r="J5" s="653"/>
      <c r="K5" s="653"/>
      <c r="L5" s="653"/>
      <c r="M5" s="468"/>
      <c r="N5" s="58"/>
      <c r="P5" s="24" t="s">
        <v>10</v>
      </c>
      <c r="Q5" s="736">
        <v>45536</v>
      </c>
      <c r="R5" s="521"/>
      <c r="T5" s="569" t="s">
        <v>11</v>
      </c>
      <c r="U5" s="438"/>
      <c r="V5" s="571" t="s">
        <v>12</v>
      </c>
      <c r="W5" s="521"/>
      <c r="AB5" s="51"/>
      <c r="AC5" s="51"/>
      <c r="AD5" s="51"/>
      <c r="AE5" s="51"/>
    </row>
    <row r="6" spans="1:32" s="370" customFormat="1" ht="24" customHeight="1" x14ac:dyDescent="0.2">
      <c r="A6" s="524" t="s">
        <v>13</v>
      </c>
      <c r="B6" s="525"/>
      <c r="C6" s="526"/>
      <c r="D6" s="655" t="s">
        <v>14</v>
      </c>
      <c r="E6" s="656"/>
      <c r="F6" s="656"/>
      <c r="G6" s="656"/>
      <c r="H6" s="656"/>
      <c r="I6" s="656"/>
      <c r="J6" s="656"/>
      <c r="K6" s="656"/>
      <c r="L6" s="656"/>
      <c r="M6" s="521"/>
      <c r="N6" s="59"/>
      <c r="P6" s="24" t="s">
        <v>15</v>
      </c>
      <c r="Q6" s="750" t="str">
        <f>IF(Q5=0," ",CHOOSE(WEEKDAY(Q5,2),"Понедельник","Вторник","Среда","Четверг","Пятница","Суббота","Воскресенье"))</f>
        <v>Воскресенье</v>
      </c>
      <c r="R6" s="382"/>
      <c r="T6" s="576" t="s">
        <v>16</v>
      </c>
      <c r="U6" s="438"/>
      <c r="V6" s="640" t="s">
        <v>17</v>
      </c>
      <c r="W6" s="433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5" t="str">
        <f>IFERROR(VLOOKUP(DeliveryAddress,Table,3,0),1)</f>
        <v>5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3"/>
      <c r="U7" s="438"/>
      <c r="V7" s="641"/>
      <c r="W7" s="642"/>
      <c r="AB7" s="51"/>
      <c r="AC7" s="51"/>
      <c r="AD7" s="51"/>
      <c r="AE7" s="51"/>
    </row>
    <row r="8" spans="1:32" s="370" customFormat="1" ht="25.5" customHeight="1" x14ac:dyDescent="0.2">
      <c r="A8" s="766" t="s">
        <v>18</v>
      </c>
      <c r="B8" s="399"/>
      <c r="C8" s="400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35">
        <v>0.41666666666666669</v>
      </c>
      <c r="R8" s="447"/>
      <c r="T8" s="393"/>
      <c r="U8" s="438"/>
      <c r="V8" s="641"/>
      <c r="W8" s="642"/>
      <c r="AB8" s="51"/>
      <c r="AC8" s="51"/>
      <c r="AD8" s="51"/>
      <c r="AE8" s="51"/>
    </row>
    <row r="9" spans="1:32" s="370" customFormat="1" ht="39.950000000000003" customHeight="1" x14ac:dyDescent="0.2">
      <c r="A9" s="5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46"/>
      <c r="E9" s="395"/>
      <c r="F9" s="5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5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5"/>
      <c r="L9" s="395"/>
      <c r="M9" s="395"/>
      <c r="N9" s="368"/>
      <c r="P9" s="26" t="s">
        <v>20</v>
      </c>
      <c r="Q9" s="517"/>
      <c r="R9" s="518"/>
      <c r="T9" s="393"/>
      <c r="U9" s="438"/>
      <c r="V9" s="643"/>
      <c r="W9" s="644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46"/>
      <c r="E10" s="395"/>
      <c r="F10" s="5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3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77"/>
      <c r="R10" s="578"/>
      <c r="U10" s="24" t="s">
        <v>22</v>
      </c>
      <c r="V10" s="432" t="s">
        <v>23</v>
      </c>
      <c r="W10" s="433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0"/>
      <c r="R11" s="521"/>
      <c r="U11" s="24" t="s">
        <v>26</v>
      </c>
      <c r="V11" s="682" t="s">
        <v>27</v>
      </c>
      <c r="W11" s="518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5" t="s">
        <v>28</v>
      </c>
      <c r="B12" s="525"/>
      <c r="C12" s="525"/>
      <c r="D12" s="525"/>
      <c r="E12" s="525"/>
      <c r="F12" s="525"/>
      <c r="G12" s="525"/>
      <c r="H12" s="525"/>
      <c r="I12" s="525"/>
      <c r="J12" s="525"/>
      <c r="K12" s="525"/>
      <c r="L12" s="525"/>
      <c r="M12" s="526"/>
      <c r="N12" s="62"/>
      <c r="P12" s="24" t="s">
        <v>29</v>
      </c>
      <c r="Q12" s="535"/>
      <c r="R12" s="447"/>
      <c r="S12" s="23"/>
      <c r="U12" s="24"/>
      <c r="V12" s="412"/>
      <c r="W12" s="393"/>
      <c r="AB12" s="51"/>
      <c r="AC12" s="51"/>
      <c r="AD12" s="51"/>
      <c r="AE12" s="51"/>
    </row>
    <row r="13" spans="1:32" s="370" customFormat="1" ht="23.25" customHeight="1" x14ac:dyDescent="0.2">
      <c r="A13" s="565" t="s">
        <v>30</v>
      </c>
      <c r="B13" s="525"/>
      <c r="C13" s="525"/>
      <c r="D13" s="525"/>
      <c r="E13" s="525"/>
      <c r="F13" s="525"/>
      <c r="G13" s="525"/>
      <c r="H13" s="525"/>
      <c r="I13" s="525"/>
      <c r="J13" s="525"/>
      <c r="K13" s="525"/>
      <c r="L13" s="525"/>
      <c r="M13" s="526"/>
      <c r="N13" s="62"/>
      <c r="O13" s="26"/>
      <c r="P13" s="26" t="s">
        <v>31</v>
      </c>
      <c r="Q13" s="682"/>
      <c r="R13" s="5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5" t="s">
        <v>32</v>
      </c>
      <c r="B14" s="525"/>
      <c r="C14" s="525"/>
      <c r="D14" s="525"/>
      <c r="E14" s="525"/>
      <c r="F14" s="525"/>
      <c r="G14" s="525"/>
      <c r="H14" s="525"/>
      <c r="I14" s="525"/>
      <c r="J14" s="525"/>
      <c r="K14" s="525"/>
      <c r="L14" s="525"/>
      <c r="M14" s="5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96" t="s">
        <v>33</v>
      </c>
      <c r="B15" s="525"/>
      <c r="C15" s="525"/>
      <c r="D15" s="525"/>
      <c r="E15" s="525"/>
      <c r="F15" s="525"/>
      <c r="G15" s="525"/>
      <c r="H15" s="525"/>
      <c r="I15" s="525"/>
      <c r="J15" s="525"/>
      <c r="K15" s="525"/>
      <c r="L15" s="525"/>
      <c r="M15" s="526"/>
      <c r="N15" s="63"/>
      <c r="P15" s="554" t="s">
        <v>34</v>
      </c>
      <c r="Q15" s="412"/>
      <c r="R15" s="412"/>
      <c r="S15" s="412"/>
      <c r="T15" s="4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5"/>
      <c r="Q16" s="555"/>
      <c r="R16" s="555"/>
      <c r="S16" s="555"/>
      <c r="T16" s="5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1" t="s">
        <v>37</v>
      </c>
      <c r="D17" s="427" t="s">
        <v>38</v>
      </c>
      <c r="E17" s="493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492"/>
      <c r="R17" s="492"/>
      <c r="S17" s="492"/>
      <c r="T17" s="493"/>
      <c r="U17" s="760" t="s">
        <v>50</v>
      </c>
      <c r="V17" s="526"/>
      <c r="W17" s="427" t="s">
        <v>51</v>
      </c>
      <c r="X17" s="427" t="s">
        <v>52</v>
      </c>
      <c r="Y17" s="764" t="s">
        <v>53</v>
      </c>
      <c r="Z17" s="427" t="s">
        <v>54</v>
      </c>
      <c r="AA17" s="631" t="s">
        <v>55</v>
      </c>
      <c r="AB17" s="631" t="s">
        <v>56</v>
      </c>
      <c r="AC17" s="631" t="s">
        <v>57</v>
      </c>
      <c r="AD17" s="631" t="s">
        <v>58</v>
      </c>
      <c r="AE17" s="712"/>
      <c r="AF17" s="713"/>
      <c r="AG17" s="510"/>
      <c r="BD17" s="613" t="s">
        <v>59</v>
      </c>
    </row>
    <row r="18" spans="1:68" ht="14.25" customHeight="1" x14ac:dyDescent="0.2">
      <c r="A18" s="428"/>
      <c r="B18" s="428"/>
      <c r="C18" s="428"/>
      <c r="D18" s="494"/>
      <c r="E18" s="496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494"/>
      <c r="Q18" s="495"/>
      <c r="R18" s="495"/>
      <c r="S18" s="495"/>
      <c r="T18" s="496"/>
      <c r="U18" s="371" t="s">
        <v>60</v>
      </c>
      <c r="V18" s="371" t="s">
        <v>61</v>
      </c>
      <c r="W18" s="428"/>
      <c r="X18" s="428"/>
      <c r="Y18" s="765"/>
      <c r="Z18" s="428"/>
      <c r="AA18" s="632"/>
      <c r="AB18" s="632"/>
      <c r="AC18" s="632"/>
      <c r="AD18" s="714"/>
      <c r="AE18" s="715"/>
      <c r="AF18" s="716"/>
      <c r="AG18" s="511"/>
      <c r="BD18" s="393"/>
    </row>
    <row r="19" spans="1:68" ht="27.75" customHeight="1" x14ac:dyDescent="0.2">
      <c r="A19" s="401" t="s">
        <v>62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48"/>
      <c r="AB19" s="48"/>
      <c r="AC19" s="48"/>
    </row>
    <row r="20" spans="1:68" ht="16.5" customHeight="1" x14ac:dyDescent="0.25">
      <c r="A20" s="392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424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1">
        <v>4680115885004</v>
      </c>
      <c r="E22" s="382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15"/>
      <c r="P23" s="398" t="s">
        <v>69</v>
      </c>
      <c r="Q23" s="399"/>
      <c r="R23" s="399"/>
      <c r="S23" s="399"/>
      <c r="T23" s="399"/>
      <c r="U23" s="399"/>
      <c r="V23" s="400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15"/>
      <c r="P24" s="398" t="s">
        <v>69</v>
      </c>
      <c r="Q24" s="399"/>
      <c r="R24" s="399"/>
      <c r="S24" s="399"/>
      <c r="T24" s="399"/>
      <c r="U24" s="399"/>
      <c r="V24" s="400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424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1">
        <v>4680115885912</v>
      </c>
      <c r="E26" s="382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3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4"/>
      <c r="R29" s="384"/>
      <c r="S29" s="384"/>
      <c r="T29" s="385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4"/>
      <c r="R30" s="384"/>
      <c r="S30" s="384"/>
      <c r="T30" s="385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1">
        <v>4680115881990</v>
      </c>
      <c r="E31" s="382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1">
        <v>4680115881853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1">
        <v>4680115885905</v>
      </c>
      <c r="E33" s="382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3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1">
        <v>4607091383911</v>
      </c>
      <c r="E34" s="382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1">
        <v>4607091388244</v>
      </c>
      <c r="E35" s="382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15"/>
      <c r="P36" s="398" t="s">
        <v>69</v>
      </c>
      <c r="Q36" s="399"/>
      <c r="R36" s="399"/>
      <c r="S36" s="399"/>
      <c r="T36" s="399"/>
      <c r="U36" s="399"/>
      <c r="V36" s="400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15"/>
      <c r="P37" s="398" t="s">
        <v>69</v>
      </c>
      <c r="Q37" s="399"/>
      <c r="R37" s="399"/>
      <c r="S37" s="399"/>
      <c r="T37" s="399"/>
      <c r="U37" s="399"/>
      <c r="V37" s="400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424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1">
        <v>4607091388503</v>
      </c>
      <c r="E39" s="382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15"/>
      <c r="P40" s="398" t="s">
        <v>69</v>
      </c>
      <c r="Q40" s="399"/>
      <c r="R40" s="399"/>
      <c r="S40" s="399"/>
      <c r="T40" s="399"/>
      <c r="U40" s="399"/>
      <c r="V40" s="400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15"/>
      <c r="P41" s="398" t="s">
        <v>69</v>
      </c>
      <c r="Q41" s="399"/>
      <c r="R41" s="399"/>
      <c r="S41" s="399"/>
      <c r="T41" s="399"/>
      <c r="U41" s="399"/>
      <c r="V41" s="400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424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1">
        <v>4607091388282</v>
      </c>
      <c r="E43" s="382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15"/>
      <c r="P44" s="398" t="s">
        <v>69</v>
      </c>
      <c r="Q44" s="399"/>
      <c r="R44" s="399"/>
      <c r="S44" s="399"/>
      <c r="T44" s="399"/>
      <c r="U44" s="399"/>
      <c r="V44" s="400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15"/>
      <c r="P45" s="398" t="s">
        <v>69</v>
      </c>
      <c r="Q45" s="399"/>
      <c r="R45" s="399"/>
      <c r="S45" s="399"/>
      <c r="T45" s="399"/>
      <c r="U45" s="399"/>
      <c r="V45" s="400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424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1">
        <v>4607091389111</v>
      </c>
      <c r="E47" s="382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15"/>
      <c r="P48" s="398" t="s">
        <v>69</v>
      </c>
      <c r="Q48" s="399"/>
      <c r="R48" s="399"/>
      <c r="S48" s="399"/>
      <c r="T48" s="399"/>
      <c r="U48" s="399"/>
      <c r="V48" s="400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15"/>
      <c r="P49" s="398" t="s">
        <v>69</v>
      </c>
      <c r="Q49" s="399"/>
      <c r="R49" s="399"/>
      <c r="S49" s="399"/>
      <c r="T49" s="399"/>
      <c r="U49" s="399"/>
      <c r="V49" s="400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01" t="s">
        <v>107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48"/>
      <c r="AB50" s="48"/>
      <c r="AC50" s="48"/>
    </row>
    <row r="51" spans="1:68" ht="16.5" customHeight="1" x14ac:dyDescent="0.25">
      <c r="A51" s="392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424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1">
        <v>4607091385670</v>
      </c>
      <c r="E53" s="382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4"/>
      <c r="R53" s="384"/>
      <c r="S53" s="384"/>
      <c r="T53" s="385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1">
        <v>4607091385670</v>
      </c>
      <c r="E54" s="382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4"/>
      <c r="R54" s="384"/>
      <c r="S54" s="384"/>
      <c r="T54" s="385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1">
        <v>4680115883956</v>
      </c>
      <c r="E55" s="382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1">
        <v>4607091385687</v>
      </c>
      <c r="E56" s="382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4"/>
      <c r="R56" s="384"/>
      <c r="S56" s="384"/>
      <c r="T56" s="385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1">
        <v>4680115882539</v>
      </c>
      <c r="E57" s="382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4"/>
      <c r="R57" s="384"/>
      <c r="S57" s="384"/>
      <c r="T57" s="385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1">
        <v>4680115883949</v>
      </c>
      <c r="E58" s="382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15"/>
      <c r="P59" s="398" t="s">
        <v>69</v>
      </c>
      <c r="Q59" s="399"/>
      <c r="R59" s="399"/>
      <c r="S59" s="399"/>
      <c r="T59" s="399"/>
      <c r="U59" s="399"/>
      <c r="V59" s="400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15"/>
      <c r="P60" s="398" t="s">
        <v>69</v>
      </c>
      <c r="Q60" s="399"/>
      <c r="R60" s="399"/>
      <c r="S60" s="399"/>
      <c r="T60" s="399"/>
      <c r="U60" s="399"/>
      <c r="V60" s="400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customHeight="1" x14ac:dyDescent="0.25">
      <c r="A61" s="424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1">
        <v>4680115885233</v>
      </c>
      <c r="E62" s="382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1">
        <v>4680115884915</v>
      </c>
      <c r="E63" s="382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15"/>
      <c r="P64" s="398" t="s">
        <v>69</v>
      </c>
      <c r="Q64" s="399"/>
      <c r="R64" s="399"/>
      <c r="S64" s="399"/>
      <c r="T64" s="399"/>
      <c r="U64" s="399"/>
      <c r="V64" s="400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15"/>
      <c r="P65" s="398" t="s">
        <v>69</v>
      </c>
      <c r="Q65" s="399"/>
      <c r="R65" s="399"/>
      <c r="S65" s="399"/>
      <c r="T65" s="399"/>
      <c r="U65" s="399"/>
      <c r="V65" s="400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392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424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1">
        <v>4680115885899</v>
      </c>
      <c r="E68" s="382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0" t="s">
        <v>132</v>
      </c>
      <c r="Q68" s="384"/>
      <c r="R68" s="384"/>
      <c r="S68" s="384"/>
      <c r="T68" s="385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1">
        <v>4680115881426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1">
        <v>4680115881426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4"/>
      <c r="R70" s="384"/>
      <c r="S70" s="384"/>
      <c r="T70" s="385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1">
        <v>4680115880283</v>
      </c>
      <c r="E71" s="382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4"/>
      <c r="R71" s="384"/>
      <c r="S71" s="384"/>
      <c r="T71" s="385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1">
        <v>4680115882720</v>
      </c>
      <c r="E72" s="382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4"/>
      <c r="R72" s="384"/>
      <c r="S72" s="384"/>
      <c r="T72" s="385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81">
        <v>4680115881525</v>
      </c>
      <c r="E73" s="382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">
        <v>144</v>
      </c>
      <c r="Q73" s="384"/>
      <c r="R73" s="384"/>
      <c r="S73" s="384"/>
      <c r="T73" s="385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145</v>
      </c>
      <c r="B74" s="54" t="s">
        <v>146</v>
      </c>
      <c r="C74" s="31">
        <v>4301011437</v>
      </c>
      <c r="D74" s="381">
        <v>4680115881419</v>
      </c>
      <c r="E74" s="382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4"/>
      <c r="R74" s="384"/>
      <c r="S74" s="384"/>
      <c r="T74" s="385"/>
      <c r="U74" s="34"/>
      <c r="V74" s="34"/>
      <c r="W74" s="35" t="s">
        <v>68</v>
      </c>
      <c r="X74" s="377">
        <v>199</v>
      </c>
      <c r="Y74" s="378">
        <f t="shared" si="11"/>
        <v>202.5</v>
      </c>
      <c r="Z74" s="36">
        <f>IFERROR(IF(Y74=0,"",ROUNDUP(Y74/H74,0)*0.00937),"")</f>
        <v>0.42164999999999997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209.61333333333334</v>
      </c>
      <c r="BN74" s="64">
        <f t="shared" si="13"/>
        <v>213.3</v>
      </c>
      <c r="BO74" s="64">
        <f t="shared" si="14"/>
        <v>0.36851851851851852</v>
      </c>
      <c r="BP74" s="64">
        <f t="shared" si="15"/>
        <v>0.375</v>
      </c>
    </row>
    <row r="75" spans="1:68" x14ac:dyDescent="0.2">
      <c r="A75" s="414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15"/>
      <c r="P75" s="398" t="s">
        <v>69</v>
      </c>
      <c r="Q75" s="399"/>
      <c r="R75" s="399"/>
      <c r="S75" s="399"/>
      <c r="T75" s="399"/>
      <c r="U75" s="399"/>
      <c r="V75" s="400"/>
      <c r="W75" s="37" t="s">
        <v>70</v>
      </c>
      <c r="X75" s="379">
        <f>IFERROR(X68/H68,"0")+IFERROR(X69/H69,"0")+IFERROR(X70/H70,"0")+IFERROR(X71/H71,"0")+IFERROR(X72/H72,"0")+IFERROR(X73/H73,"0")+IFERROR(X74/H74,"0")</f>
        <v>44.222222222222221</v>
      </c>
      <c r="Y75" s="379">
        <f>IFERROR(Y68/H68,"0")+IFERROR(Y69/H69,"0")+IFERROR(Y70/H70,"0")+IFERROR(Y71/H71,"0")+IFERROR(Y72/H72,"0")+IFERROR(Y73/H73,"0")+IFERROR(Y74/H74,"0")</f>
        <v>45</v>
      </c>
      <c r="Z75" s="379">
        <f>IFERROR(IF(Z68="",0,Z68),"0")+IFERROR(IF(Z69="",0,Z69),"0")+IFERROR(IF(Z70="",0,Z70),"0")+IFERROR(IF(Z71="",0,Z71),"0")+IFERROR(IF(Z72="",0,Z72),"0")+IFERROR(IF(Z73="",0,Z73),"0")+IFERROR(IF(Z74="",0,Z74),"0")</f>
        <v>0.42164999999999997</v>
      </c>
      <c r="AA75" s="380"/>
      <c r="AB75" s="380"/>
      <c r="AC75" s="380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15"/>
      <c r="P76" s="398" t="s">
        <v>69</v>
      </c>
      <c r="Q76" s="399"/>
      <c r="R76" s="399"/>
      <c r="S76" s="399"/>
      <c r="T76" s="399"/>
      <c r="U76" s="399"/>
      <c r="V76" s="400"/>
      <c r="W76" s="37" t="s">
        <v>68</v>
      </c>
      <c r="X76" s="379">
        <f>IFERROR(SUM(X68:X74),"0")</f>
        <v>199</v>
      </c>
      <c r="Y76" s="379">
        <f>IFERROR(SUM(Y68:Y74),"0")</f>
        <v>202.5</v>
      </c>
      <c r="Z76" s="37"/>
      <c r="AA76" s="380"/>
      <c r="AB76" s="380"/>
      <c r="AC76" s="380"/>
    </row>
    <row r="77" spans="1:68" ht="14.25" customHeight="1" x14ac:dyDescent="0.25">
      <c r="A77" s="424" t="s">
        <v>147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73"/>
      <c r="AB77" s="373"/>
      <c r="AC77" s="373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81">
        <v>4680115881440</v>
      </c>
      <c r="E78" s="382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7">
        <v>75</v>
      </c>
      <c r="Y78" s="378">
        <f>IFERROR(IF(X78="",0,CEILING((X78/$H78),1)*$H78),"")</f>
        <v>75.600000000000009</v>
      </c>
      <c r="Z78" s="36">
        <f>IFERROR(IF(Y78=0,"",ROUNDUP(Y78/H78,0)*0.02175),"")</f>
        <v>0.15225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78.333333333333329</v>
      </c>
      <c r="BN78" s="64">
        <f>IFERROR(Y78*I78/H78,"0")</f>
        <v>78.959999999999994</v>
      </c>
      <c r="BO78" s="64">
        <f>IFERROR(1/J78*(X78/H78),"0")</f>
        <v>0.12400793650793648</v>
      </c>
      <c r="BP78" s="64">
        <f>IFERROR(1/J78*(Y78/H78),"0")</f>
        <v>0.125</v>
      </c>
    </row>
    <row r="79" spans="1:68" ht="27" customHeight="1" x14ac:dyDescent="0.25">
      <c r="A79" s="54" t="s">
        <v>150</v>
      </c>
      <c r="B79" s="54" t="s">
        <v>151</v>
      </c>
      <c r="C79" s="31">
        <v>4301020296</v>
      </c>
      <c r="D79" s="381">
        <v>4680115881433</v>
      </c>
      <c r="E79" s="382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4"/>
      <c r="R79" s="384"/>
      <c r="S79" s="384"/>
      <c r="T79" s="385"/>
      <c r="U79" s="34"/>
      <c r="V79" s="34"/>
      <c r="W79" s="35" t="s">
        <v>68</v>
      </c>
      <c r="X79" s="377">
        <v>38</v>
      </c>
      <c r="Y79" s="378">
        <f>IFERROR(IF(X79="",0,CEILING((X79/$H79),1)*$H79),"")</f>
        <v>40.5</v>
      </c>
      <c r="Z79" s="36">
        <f>IFERROR(IF(Y79=0,"",ROUNDUP(Y79/H79,0)*0.00753),"")</f>
        <v>0.11295000000000001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40.814814814814817</v>
      </c>
      <c r="BN79" s="64">
        <f>IFERROR(Y79*I79/H79,"0")</f>
        <v>43.5</v>
      </c>
      <c r="BO79" s="64">
        <f>IFERROR(1/J79*(X79/H79),"0")</f>
        <v>9.0218423551756868E-2</v>
      </c>
      <c r="BP79" s="64">
        <f>IFERROR(1/J79*(Y79/H79),"0")</f>
        <v>9.6153846153846145E-2</v>
      </c>
    </row>
    <row r="80" spans="1:68" x14ac:dyDescent="0.2">
      <c r="A80" s="414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415"/>
      <c r="P80" s="398" t="s">
        <v>69</v>
      </c>
      <c r="Q80" s="399"/>
      <c r="R80" s="399"/>
      <c r="S80" s="399"/>
      <c r="T80" s="399"/>
      <c r="U80" s="399"/>
      <c r="V80" s="400"/>
      <c r="W80" s="37" t="s">
        <v>70</v>
      </c>
      <c r="X80" s="379">
        <f>IFERROR(X78/H78,"0")+IFERROR(X79/H79,"0")</f>
        <v>21.018518518518515</v>
      </c>
      <c r="Y80" s="379">
        <f>IFERROR(Y78/H78,"0")+IFERROR(Y79/H79,"0")</f>
        <v>22</v>
      </c>
      <c r="Z80" s="379">
        <f>IFERROR(IF(Z78="",0,Z78),"0")+IFERROR(IF(Z79="",0,Z79),"0")</f>
        <v>0.26519999999999999</v>
      </c>
      <c r="AA80" s="380"/>
      <c r="AB80" s="380"/>
      <c r="AC80" s="380"/>
    </row>
    <row r="81" spans="1:68" x14ac:dyDescent="0.2">
      <c r="A81" s="39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15"/>
      <c r="P81" s="398" t="s">
        <v>69</v>
      </c>
      <c r="Q81" s="399"/>
      <c r="R81" s="399"/>
      <c r="S81" s="399"/>
      <c r="T81" s="399"/>
      <c r="U81" s="399"/>
      <c r="V81" s="400"/>
      <c r="W81" s="37" t="s">
        <v>68</v>
      </c>
      <c r="X81" s="379">
        <f>IFERROR(SUM(X78:X79),"0")</f>
        <v>113</v>
      </c>
      <c r="Y81" s="379">
        <f>IFERROR(SUM(Y78:Y79),"0")</f>
        <v>116.10000000000001</v>
      </c>
      <c r="Z81" s="37"/>
      <c r="AA81" s="380"/>
      <c r="AB81" s="380"/>
      <c r="AC81" s="380"/>
    </row>
    <row r="82" spans="1:68" ht="14.25" customHeight="1" x14ac:dyDescent="0.25">
      <c r="A82" s="424" t="s">
        <v>63</v>
      </c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393"/>
      <c r="V82" s="393"/>
      <c r="W82" s="393"/>
      <c r="X82" s="393"/>
      <c r="Y82" s="393"/>
      <c r="Z82" s="393"/>
      <c r="AA82" s="373"/>
      <c r="AB82" s="373"/>
      <c r="AC82" s="373"/>
    </row>
    <row r="83" spans="1:68" ht="16.5" customHeight="1" x14ac:dyDescent="0.25">
      <c r="A83" s="54" t="s">
        <v>152</v>
      </c>
      <c r="B83" s="54" t="s">
        <v>153</v>
      </c>
      <c r="C83" s="31">
        <v>4301031242</v>
      </c>
      <c r="D83" s="381">
        <v>4680115885066</v>
      </c>
      <c r="E83" s="382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154</v>
      </c>
      <c r="B84" s="54" t="s">
        <v>155</v>
      </c>
      <c r="C84" s="31">
        <v>4301031240</v>
      </c>
      <c r="D84" s="381">
        <v>4680115885042</v>
      </c>
      <c r="E84" s="382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4301031315</v>
      </c>
      <c r="D85" s="381">
        <v>4680115885080</v>
      </c>
      <c r="E85" s="382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158</v>
      </c>
      <c r="B86" s="54" t="s">
        <v>159</v>
      </c>
      <c r="C86" s="31">
        <v>4301031243</v>
      </c>
      <c r="D86" s="381">
        <v>4680115885073</v>
      </c>
      <c r="E86" s="382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4301031241</v>
      </c>
      <c r="D87" s="381">
        <v>4680115885059</v>
      </c>
      <c r="E87" s="382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4301031316</v>
      </c>
      <c r="D88" s="381">
        <v>4680115885097</v>
      </c>
      <c r="E88" s="382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4"/>
      <c r="R88" s="384"/>
      <c r="S88" s="384"/>
      <c r="T88" s="385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4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415"/>
      <c r="P89" s="398" t="s">
        <v>69</v>
      </c>
      <c r="Q89" s="399"/>
      <c r="R89" s="399"/>
      <c r="S89" s="399"/>
      <c r="T89" s="399"/>
      <c r="U89" s="399"/>
      <c r="V89" s="400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15"/>
      <c r="P90" s="398" t="s">
        <v>69</v>
      </c>
      <c r="Q90" s="399"/>
      <c r="R90" s="399"/>
      <c r="S90" s="399"/>
      <c r="T90" s="399"/>
      <c r="U90" s="399"/>
      <c r="V90" s="400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customHeight="1" x14ac:dyDescent="0.25">
      <c r="A91" s="424" t="s">
        <v>71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93"/>
      <c r="AA91" s="373"/>
      <c r="AB91" s="373"/>
      <c r="AC91" s="373"/>
    </row>
    <row r="92" spans="1:68" ht="16.5" customHeight="1" x14ac:dyDescent="0.25">
      <c r="A92" s="54" t="s">
        <v>164</v>
      </c>
      <c r="B92" s="54" t="s">
        <v>165</v>
      </c>
      <c r="C92" s="31">
        <v>4301051827</v>
      </c>
      <c r="D92" s="381">
        <v>4680115884403</v>
      </c>
      <c r="E92" s="382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166</v>
      </c>
      <c r="B93" s="54" t="s">
        <v>167</v>
      </c>
      <c r="C93" s="31">
        <v>4301051837</v>
      </c>
      <c r="D93" s="381">
        <v>4680115884311</v>
      </c>
      <c r="E93" s="382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4"/>
      <c r="R93" s="384"/>
      <c r="S93" s="384"/>
      <c r="T93" s="385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415"/>
      <c r="P94" s="398" t="s">
        <v>69</v>
      </c>
      <c r="Q94" s="399"/>
      <c r="R94" s="399"/>
      <c r="S94" s="399"/>
      <c r="T94" s="399"/>
      <c r="U94" s="399"/>
      <c r="V94" s="400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15"/>
      <c r="P95" s="398" t="s">
        <v>69</v>
      </c>
      <c r="Q95" s="399"/>
      <c r="R95" s="399"/>
      <c r="S95" s="399"/>
      <c r="T95" s="399"/>
      <c r="U95" s="399"/>
      <c r="V95" s="400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customHeight="1" x14ac:dyDescent="0.25">
      <c r="A96" s="424" t="s">
        <v>168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393"/>
      <c r="AA96" s="373"/>
      <c r="AB96" s="373"/>
      <c r="AC96" s="373"/>
    </row>
    <row r="97" spans="1:68" ht="27" customHeight="1" x14ac:dyDescent="0.25">
      <c r="A97" s="54" t="s">
        <v>169</v>
      </c>
      <c r="B97" s="54" t="s">
        <v>170</v>
      </c>
      <c r="C97" s="31">
        <v>4301060366</v>
      </c>
      <c r="D97" s="381">
        <v>4680115881532</v>
      </c>
      <c r="E97" s="382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169</v>
      </c>
      <c r="B98" s="54" t="s">
        <v>171</v>
      </c>
      <c r="C98" s="31">
        <v>4301060371</v>
      </c>
      <c r="D98" s="381">
        <v>4680115881532</v>
      </c>
      <c r="E98" s="382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0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172</v>
      </c>
      <c r="B99" s="54" t="s">
        <v>173</v>
      </c>
      <c r="C99" s="31">
        <v>4301060351</v>
      </c>
      <c r="D99" s="381">
        <v>4680115881464</v>
      </c>
      <c r="E99" s="382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4"/>
      <c r="R99" s="384"/>
      <c r="S99" s="384"/>
      <c r="T99" s="385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415"/>
      <c r="P100" s="398" t="s">
        <v>69</v>
      </c>
      <c r="Q100" s="399"/>
      <c r="R100" s="399"/>
      <c r="S100" s="399"/>
      <c r="T100" s="399"/>
      <c r="U100" s="399"/>
      <c r="V100" s="400"/>
      <c r="W100" s="37" t="s">
        <v>70</v>
      </c>
      <c r="X100" s="379">
        <f>IFERROR(X97/H97,"0")+IFERROR(X98/H98,"0")+IFERROR(X99/H99,"0")</f>
        <v>0</v>
      </c>
      <c r="Y100" s="379">
        <f>IFERROR(Y97/H97,"0")+IFERROR(Y98/H98,"0")+IFERROR(Y99/H99,"0")</f>
        <v>0</v>
      </c>
      <c r="Z100" s="379">
        <f>IFERROR(IF(Z97="",0,Z97),"0")+IFERROR(IF(Z98="",0,Z98),"0")+IFERROR(IF(Z99="",0,Z99),"0")</f>
        <v>0</v>
      </c>
      <c r="AA100" s="380"/>
      <c r="AB100" s="380"/>
      <c r="AC100" s="380"/>
    </row>
    <row r="101" spans="1:68" x14ac:dyDescent="0.2">
      <c r="A101" s="39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15"/>
      <c r="P101" s="398" t="s">
        <v>69</v>
      </c>
      <c r="Q101" s="399"/>
      <c r="R101" s="399"/>
      <c r="S101" s="399"/>
      <c r="T101" s="399"/>
      <c r="U101" s="399"/>
      <c r="V101" s="400"/>
      <c r="W101" s="37" t="s">
        <v>68</v>
      </c>
      <c r="X101" s="379">
        <f>IFERROR(SUM(X97:X99),"0")</f>
        <v>0</v>
      </c>
      <c r="Y101" s="379">
        <f>IFERROR(SUM(Y97:Y99),"0")</f>
        <v>0</v>
      </c>
      <c r="Z101" s="37"/>
      <c r="AA101" s="380"/>
      <c r="AB101" s="380"/>
      <c r="AC101" s="380"/>
    </row>
    <row r="102" spans="1:68" ht="16.5" customHeight="1" x14ac:dyDescent="0.25">
      <c r="A102" s="392" t="s">
        <v>174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2"/>
      <c r="AB102" s="372"/>
      <c r="AC102" s="372"/>
    </row>
    <row r="103" spans="1:68" ht="14.25" customHeight="1" x14ac:dyDescent="0.25">
      <c r="A103" s="424" t="s">
        <v>109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3"/>
      <c r="AB103" s="373"/>
      <c r="AC103" s="373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81">
        <v>4680115881327</v>
      </c>
      <c r="E104" s="382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7">
        <v>0</v>
      </c>
      <c r="Y104" s="3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177</v>
      </c>
      <c r="B105" s="54" t="s">
        <v>178</v>
      </c>
      <c r="C105" s="31">
        <v>4301011476</v>
      </c>
      <c r="D105" s="381">
        <v>4680115881518</v>
      </c>
      <c r="E105" s="382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4"/>
      <c r="R105" s="384"/>
      <c r="S105" s="384"/>
      <c r="T105" s="385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4301011443</v>
      </c>
      <c r="D106" s="381">
        <v>4680115881303</v>
      </c>
      <c r="E106" s="382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4"/>
      <c r="R106" s="384"/>
      <c r="S106" s="384"/>
      <c r="T106" s="385"/>
      <c r="U106" s="34"/>
      <c r="V106" s="34"/>
      <c r="W106" s="35" t="s">
        <v>68</v>
      </c>
      <c r="X106" s="377">
        <v>229</v>
      </c>
      <c r="Y106" s="378">
        <f>IFERROR(IF(X106="",0,CEILING((X106/$H106),1)*$H106),"")</f>
        <v>229.5</v>
      </c>
      <c r="Z106" s="36">
        <f>IFERROR(IF(Y106=0,"",ROUNDUP(Y106/H106,0)*0.00937),"")</f>
        <v>0.47787000000000002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239.68666666666664</v>
      </c>
      <c r="BN106" s="64">
        <f>IFERROR(Y106*I106/H106,"0")</f>
        <v>240.20999999999998</v>
      </c>
      <c r="BO106" s="64">
        <f>IFERROR(1/J106*(X106/H106),"0")</f>
        <v>0.42407407407407405</v>
      </c>
      <c r="BP106" s="64">
        <f>IFERROR(1/J106*(Y106/H106),"0")</f>
        <v>0.42499999999999999</v>
      </c>
    </row>
    <row r="107" spans="1:68" x14ac:dyDescent="0.2">
      <c r="A107" s="414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415"/>
      <c r="P107" s="398" t="s">
        <v>69</v>
      </c>
      <c r="Q107" s="399"/>
      <c r="R107" s="399"/>
      <c r="S107" s="399"/>
      <c r="T107" s="399"/>
      <c r="U107" s="399"/>
      <c r="V107" s="400"/>
      <c r="W107" s="37" t="s">
        <v>70</v>
      </c>
      <c r="X107" s="379">
        <f>IFERROR(X104/H104,"0")+IFERROR(X105/H105,"0")+IFERROR(X106/H106,"0")</f>
        <v>50.888888888888886</v>
      </c>
      <c r="Y107" s="379">
        <f>IFERROR(Y104/H104,"0")+IFERROR(Y105/H105,"0")+IFERROR(Y106/H106,"0")</f>
        <v>51</v>
      </c>
      <c r="Z107" s="379">
        <f>IFERROR(IF(Z104="",0,Z104),"0")+IFERROR(IF(Z105="",0,Z105),"0")+IFERROR(IF(Z106="",0,Z106),"0")</f>
        <v>0.47787000000000002</v>
      </c>
      <c r="AA107" s="380"/>
      <c r="AB107" s="380"/>
      <c r="AC107" s="380"/>
    </row>
    <row r="108" spans="1:68" x14ac:dyDescent="0.2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415"/>
      <c r="P108" s="398" t="s">
        <v>69</v>
      </c>
      <c r="Q108" s="399"/>
      <c r="R108" s="399"/>
      <c r="S108" s="399"/>
      <c r="T108" s="399"/>
      <c r="U108" s="399"/>
      <c r="V108" s="400"/>
      <c r="W108" s="37" t="s">
        <v>68</v>
      </c>
      <c r="X108" s="379">
        <f>IFERROR(SUM(X104:X106),"0")</f>
        <v>229</v>
      </c>
      <c r="Y108" s="379">
        <f>IFERROR(SUM(Y104:Y106),"0")</f>
        <v>229.5</v>
      </c>
      <c r="Z108" s="37"/>
      <c r="AA108" s="380"/>
      <c r="AB108" s="380"/>
      <c r="AC108" s="380"/>
    </row>
    <row r="109" spans="1:68" ht="14.25" customHeight="1" x14ac:dyDescent="0.25">
      <c r="A109" s="424" t="s">
        <v>71</v>
      </c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3"/>
      <c r="P109" s="393"/>
      <c r="Q109" s="393"/>
      <c r="R109" s="393"/>
      <c r="S109" s="393"/>
      <c r="T109" s="393"/>
      <c r="U109" s="393"/>
      <c r="V109" s="393"/>
      <c r="W109" s="393"/>
      <c r="X109" s="393"/>
      <c r="Y109" s="393"/>
      <c r="Z109" s="393"/>
      <c r="AA109" s="373"/>
      <c r="AB109" s="373"/>
      <c r="AC109" s="373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81">
        <v>4607091386967</v>
      </c>
      <c r="E110" s="382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3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1">
        <v>4607091386967</v>
      </c>
      <c r="E111" s="382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7">
        <v>0</v>
      </c>
      <c r="Y111" s="378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7">
        <v>77</v>
      </c>
      <c r="Y112" s="378">
        <f>IFERROR(IF(X112="",0,CEILING((X112/$H112),1)*$H112),"")</f>
        <v>78.300000000000011</v>
      </c>
      <c r="Z112" s="36">
        <f>IFERROR(IF(Y112=0,"",ROUNDUP(Y112/H112,0)*0.00753),"")</f>
        <v>0.21837000000000001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84.757037037037023</v>
      </c>
      <c r="BN112" s="64">
        <f>IFERROR(Y112*I112/H112,"0")</f>
        <v>86.188000000000017</v>
      </c>
      <c r="BO112" s="64">
        <f>IFERROR(1/J112*(X112/H112),"0")</f>
        <v>0.18281101614434944</v>
      </c>
      <c r="BP112" s="64">
        <f>IFERROR(1/J112*(Y112/H112),"0")</f>
        <v>0.1858974358974359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81">
        <v>4680115880894</v>
      </c>
      <c r="E113" s="382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81">
        <v>4680115880214</v>
      </c>
      <c r="E114" s="382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415"/>
      <c r="P115" s="398" t="s">
        <v>69</v>
      </c>
      <c r="Q115" s="399"/>
      <c r="R115" s="399"/>
      <c r="S115" s="399"/>
      <c r="T115" s="399"/>
      <c r="U115" s="399"/>
      <c r="V115" s="400"/>
      <c r="W115" s="37" t="s">
        <v>70</v>
      </c>
      <c r="X115" s="379">
        <f>IFERROR(X110/H110,"0")+IFERROR(X111/H111,"0")+IFERROR(X112/H112,"0")+IFERROR(X113/H113,"0")+IFERROR(X114/H114,"0")</f>
        <v>28.518518518518515</v>
      </c>
      <c r="Y115" s="379">
        <f>IFERROR(Y110/H110,"0")+IFERROR(Y111/H111,"0")+IFERROR(Y112/H112,"0")+IFERROR(Y113/H113,"0")+IFERROR(Y114/H114,"0")</f>
        <v>29.000000000000004</v>
      </c>
      <c r="Z115" s="379">
        <f>IFERROR(IF(Z110="",0,Z110),"0")+IFERROR(IF(Z111="",0,Z111),"0")+IFERROR(IF(Z112="",0,Z112),"0")+IFERROR(IF(Z113="",0,Z113),"0")+IFERROR(IF(Z114="",0,Z114),"0")</f>
        <v>0.21837000000000001</v>
      </c>
      <c r="AA115" s="380"/>
      <c r="AB115" s="380"/>
      <c r="AC115" s="380"/>
    </row>
    <row r="116" spans="1:68" x14ac:dyDescent="0.2">
      <c r="A116" s="393"/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415"/>
      <c r="P116" s="398" t="s">
        <v>69</v>
      </c>
      <c r="Q116" s="399"/>
      <c r="R116" s="399"/>
      <c r="S116" s="399"/>
      <c r="T116" s="399"/>
      <c r="U116" s="399"/>
      <c r="V116" s="400"/>
      <c r="W116" s="37" t="s">
        <v>68</v>
      </c>
      <c r="X116" s="379">
        <f>IFERROR(SUM(X110:X114),"0")</f>
        <v>77</v>
      </c>
      <c r="Y116" s="379">
        <f>IFERROR(SUM(Y110:Y114),"0")</f>
        <v>78.300000000000011</v>
      </c>
      <c r="Z116" s="37"/>
      <c r="AA116" s="380"/>
      <c r="AB116" s="380"/>
      <c r="AC116" s="380"/>
    </row>
    <row r="117" spans="1:68" ht="16.5" customHeight="1" x14ac:dyDescent="0.25">
      <c r="A117" s="392" t="s">
        <v>190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2"/>
      <c r="AB117" s="372"/>
      <c r="AC117" s="372"/>
    </row>
    <row r="118" spans="1:68" ht="14.25" customHeight="1" x14ac:dyDescent="0.25">
      <c r="A118" s="424" t="s">
        <v>109</v>
      </c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393"/>
      <c r="P118" s="393"/>
      <c r="Q118" s="393"/>
      <c r="R118" s="393"/>
      <c r="S118" s="393"/>
      <c r="T118" s="393"/>
      <c r="U118" s="393"/>
      <c r="V118" s="393"/>
      <c r="W118" s="393"/>
      <c r="X118" s="393"/>
      <c r="Y118" s="393"/>
      <c r="Z118" s="393"/>
      <c r="AA118" s="373"/>
      <c r="AB118" s="373"/>
      <c r="AC118" s="373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81">
        <v>4680115882133</v>
      </c>
      <c r="E119" s="382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3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1">
        <v>4680115882133</v>
      </c>
      <c r="E120" s="382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81">
        <v>4680115880269</v>
      </c>
      <c r="E121" s="382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1">
        <v>4680115880429</v>
      </c>
      <c r="E122" s="382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81">
        <v>4680115881457</v>
      </c>
      <c r="E123" s="382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415"/>
      <c r="P124" s="398" t="s">
        <v>69</v>
      </c>
      <c r="Q124" s="399"/>
      <c r="R124" s="399"/>
      <c r="S124" s="399"/>
      <c r="T124" s="399"/>
      <c r="U124" s="399"/>
      <c r="V124" s="400"/>
      <c r="W124" s="37" t="s">
        <v>70</v>
      </c>
      <c r="X124" s="379">
        <f>IFERROR(X119/H119,"0")+IFERROR(X120/H120,"0")+IFERROR(X121/H121,"0")+IFERROR(X122/H122,"0")+IFERROR(X123/H123,"0")</f>
        <v>0</v>
      </c>
      <c r="Y124" s="379">
        <f>IFERROR(Y119/H119,"0")+IFERROR(Y120/H120,"0")+IFERROR(Y121/H121,"0")+IFERROR(Y122/H122,"0")+IFERROR(Y123/H123,"0")</f>
        <v>0</v>
      </c>
      <c r="Z124" s="379">
        <f>IFERROR(IF(Z119="",0,Z119),"0")+IFERROR(IF(Z120="",0,Z120),"0")+IFERROR(IF(Z121="",0,Z121),"0")+IFERROR(IF(Z122="",0,Z122),"0")+IFERROR(IF(Z123="",0,Z123),"0")</f>
        <v>0</v>
      </c>
      <c r="AA124" s="380"/>
      <c r="AB124" s="380"/>
      <c r="AC124" s="380"/>
    </row>
    <row r="125" spans="1:68" x14ac:dyDescent="0.2">
      <c r="A125" s="393"/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415"/>
      <c r="P125" s="398" t="s">
        <v>69</v>
      </c>
      <c r="Q125" s="399"/>
      <c r="R125" s="399"/>
      <c r="S125" s="399"/>
      <c r="T125" s="399"/>
      <c r="U125" s="399"/>
      <c r="V125" s="400"/>
      <c r="W125" s="37" t="s">
        <v>68</v>
      </c>
      <c r="X125" s="379">
        <f>IFERROR(SUM(X119:X123),"0")</f>
        <v>0</v>
      </c>
      <c r="Y125" s="379">
        <f>IFERROR(SUM(Y119:Y123),"0")</f>
        <v>0</v>
      </c>
      <c r="Z125" s="37"/>
      <c r="AA125" s="380"/>
      <c r="AB125" s="380"/>
      <c r="AC125" s="380"/>
    </row>
    <row r="126" spans="1:68" ht="14.25" customHeight="1" x14ac:dyDescent="0.25">
      <c r="A126" s="424" t="s">
        <v>147</v>
      </c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3"/>
      <c r="X126" s="393"/>
      <c r="Y126" s="393"/>
      <c r="Z126" s="393"/>
      <c r="AA126" s="373"/>
      <c r="AB126" s="373"/>
      <c r="AC126" s="373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81">
        <v>4680115881488</v>
      </c>
      <c r="E127" s="382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200</v>
      </c>
      <c r="B128" s="54" t="s">
        <v>202</v>
      </c>
      <c r="C128" s="31">
        <v>4301020345</v>
      </c>
      <c r="D128" s="381">
        <v>4680115881488</v>
      </c>
      <c r="E128" s="382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11" t="s">
        <v>203</v>
      </c>
      <c r="Q128" s="384"/>
      <c r="R128" s="384"/>
      <c r="S128" s="384"/>
      <c r="T128" s="385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4301020258</v>
      </c>
      <c r="D129" s="381">
        <v>4680115882775</v>
      </c>
      <c r="E129" s="382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4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4"/>
      <c r="R129" s="384"/>
      <c r="S129" s="384"/>
      <c r="T129" s="385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4301020217</v>
      </c>
      <c r="D130" s="381">
        <v>4680115880658</v>
      </c>
      <c r="E130" s="382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4"/>
      <c r="R130" s="384"/>
      <c r="S130" s="384"/>
      <c r="T130" s="385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4301020344</v>
      </c>
      <c r="D131" s="381">
        <v>4680115880658</v>
      </c>
      <c r="E131" s="382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504" t="s">
        <v>209</v>
      </c>
      <c r="Q131" s="384"/>
      <c r="R131" s="384"/>
      <c r="S131" s="384"/>
      <c r="T131" s="385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4"/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415"/>
      <c r="P132" s="398" t="s">
        <v>69</v>
      </c>
      <c r="Q132" s="399"/>
      <c r="R132" s="399"/>
      <c r="S132" s="399"/>
      <c r="T132" s="399"/>
      <c r="U132" s="399"/>
      <c r="V132" s="400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x14ac:dyDescent="0.2">
      <c r="A133" s="393"/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415"/>
      <c r="P133" s="398" t="s">
        <v>69</v>
      </c>
      <c r="Q133" s="399"/>
      <c r="R133" s="399"/>
      <c r="S133" s="399"/>
      <c r="T133" s="399"/>
      <c r="U133" s="399"/>
      <c r="V133" s="400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customHeight="1" x14ac:dyDescent="0.25">
      <c r="A134" s="424" t="s">
        <v>71</v>
      </c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3"/>
      <c r="P134" s="393"/>
      <c r="Q134" s="393"/>
      <c r="R134" s="393"/>
      <c r="S134" s="393"/>
      <c r="T134" s="393"/>
      <c r="U134" s="393"/>
      <c r="V134" s="393"/>
      <c r="W134" s="393"/>
      <c r="X134" s="393"/>
      <c r="Y134" s="393"/>
      <c r="Z134" s="393"/>
      <c r="AA134" s="373"/>
      <c r="AB134" s="373"/>
      <c r="AC134" s="373"/>
    </row>
    <row r="135" spans="1:68" ht="16.5" customHeight="1" x14ac:dyDescent="0.25">
      <c r="A135" s="54" t="s">
        <v>211</v>
      </c>
      <c r="B135" s="54" t="s">
        <v>212</v>
      </c>
      <c r="C135" s="31">
        <v>4301051360</v>
      </c>
      <c r="D135" s="381">
        <v>4607091385168</v>
      </c>
      <c r="E135" s="382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211</v>
      </c>
      <c r="B136" s="54" t="s">
        <v>213</v>
      </c>
      <c r="C136" s="31">
        <v>4301051612</v>
      </c>
      <c r="D136" s="381">
        <v>4607091385168</v>
      </c>
      <c r="E136" s="382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4"/>
      <c r="R136" s="384"/>
      <c r="S136" s="384"/>
      <c r="T136" s="385"/>
      <c r="U136" s="34"/>
      <c r="V136" s="34"/>
      <c r="W136" s="35" t="s">
        <v>68</v>
      </c>
      <c r="X136" s="377">
        <v>0</v>
      </c>
      <c r="Y136" s="378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214</v>
      </c>
      <c r="B137" s="54" t="s">
        <v>215</v>
      </c>
      <c r="C137" s="31">
        <v>4301051362</v>
      </c>
      <c r="D137" s="381">
        <v>4607091383256</v>
      </c>
      <c r="E137" s="382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4"/>
      <c r="R137" s="384"/>
      <c r="S137" s="384"/>
      <c r="T137" s="385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216</v>
      </c>
      <c r="B138" s="54" t="s">
        <v>217</v>
      </c>
      <c r="C138" s="31">
        <v>4301051358</v>
      </c>
      <c r="D138" s="381">
        <v>4607091385748</v>
      </c>
      <c r="E138" s="382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6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4"/>
      <c r="R138" s="384"/>
      <c r="S138" s="384"/>
      <c r="T138" s="385"/>
      <c r="U138" s="34"/>
      <c r="V138" s="34"/>
      <c r="W138" s="35" t="s">
        <v>68</v>
      </c>
      <c r="X138" s="377">
        <v>187</v>
      </c>
      <c r="Y138" s="378">
        <f t="shared" si="21"/>
        <v>189</v>
      </c>
      <c r="Z138" s="36">
        <f>IFERROR(IF(Y138=0,"",ROUNDUP(Y138/H138,0)*0.00753),"")</f>
        <v>0.52710000000000001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205.8385185185185</v>
      </c>
      <c r="BN138" s="64">
        <f t="shared" si="23"/>
        <v>208.03999999999996</v>
      </c>
      <c r="BO138" s="64">
        <f t="shared" si="24"/>
        <v>0.44396961063627727</v>
      </c>
      <c r="BP138" s="64">
        <f t="shared" si="25"/>
        <v>0.44871794871794868</v>
      </c>
    </row>
    <row r="139" spans="1:68" ht="16.5" customHeight="1" x14ac:dyDescent="0.25">
      <c r="A139" s="54" t="s">
        <v>218</v>
      </c>
      <c r="B139" s="54" t="s">
        <v>219</v>
      </c>
      <c r="C139" s="31">
        <v>4301051738</v>
      </c>
      <c r="D139" s="381">
        <v>4680115884533</v>
      </c>
      <c r="E139" s="382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4"/>
      <c r="R139" s="384"/>
      <c r="S139" s="384"/>
      <c r="T139" s="385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220</v>
      </c>
      <c r="B140" s="54" t="s">
        <v>221</v>
      </c>
      <c r="C140" s="31">
        <v>4301051480</v>
      </c>
      <c r="D140" s="381">
        <v>4680115882645</v>
      </c>
      <c r="E140" s="382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4"/>
      <c r="R140" s="384"/>
      <c r="S140" s="384"/>
      <c r="T140" s="385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415"/>
      <c r="P141" s="398" t="s">
        <v>69</v>
      </c>
      <c r="Q141" s="399"/>
      <c r="R141" s="399"/>
      <c r="S141" s="399"/>
      <c r="T141" s="399"/>
      <c r="U141" s="399"/>
      <c r="V141" s="400"/>
      <c r="W141" s="37" t="s">
        <v>70</v>
      </c>
      <c r="X141" s="379">
        <f>IFERROR(X135/H135,"0")+IFERROR(X136/H136,"0")+IFERROR(X137/H137,"0")+IFERROR(X138/H138,"0")+IFERROR(X139/H139,"0")+IFERROR(X140/H140,"0")</f>
        <v>69.259259259259252</v>
      </c>
      <c r="Y141" s="379">
        <f>IFERROR(Y135/H135,"0")+IFERROR(Y136/H136,"0")+IFERROR(Y137/H137,"0")+IFERROR(Y138/H138,"0")+IFERROR(Y139/H139,"0")+IFERROR(Y140/H140,"0")</f>
        <v>70</v>
      </c>
      <c r="Z141" s="379">
        <f>IFERROR(IF(Z135="",0,Z135),"0")+IFERROR(IF(Z136="",0,Z136),"0")+IFERROR(IF(Z137="",0,Z137),"0")+IFERROR(IF(Z138="",0,Z138),"0")+IFERROR(IF(Z139="",0,Z139),"0")+IFERROR(IF(Z140="",0,Z140),"0")</f>
        <v>0.52710000000000001</v>
      </c>
      <c r="AA141" s="380"/>
      <c r="AB141" s="380"/>
      <c r="AC141" s="380"/>
    </row>
    <row r="142" spans="1:68" x14ac:dyDescent="0.2">
      <c r="A142" s="393"/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415"/>
      <c r="P142" s="398" t="s">
        <v>69</v>
      </c>
      <c r="Q142" s="399"/>
      <c r="R142" s="399"/>
      <c r="S142" s="399"/>
      <c r="T142" s="399"/>
      <c r="U142" s="399"/>
      <c r="V142" s="400"/>
      <c r="W142" s="37" t="s">
        <v>68</v>
      </c>
      <c r="X142" s="379">
        <f>IFERROR(SUM(X135:X140),"0")</f>
        <v>187</v>
      </c>
      <c r="Y142" s="379">
        <f>IFERROR(SUM(Y135:Y140),"0")</f>
        <v>189</v>
      </c>
      <c r="Z142" s="37"/>
      <c r="AA142" s="380"/>
      <c r="AB142" s="380"/>
      <c r="AC142" s="380"/>
    </row>
    <row r="143" spans="1:68" ht="14.25" customHeight="1" x14ac:dyDescent="0.25">
      <c r="A143" s="424" t="s">
        <v>168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93"/>
      <c r="AA143" s="373"/>
      <c r="AB143" s="373"/>
      <c r="AC143" s="373"/>
    </row>
    <row r="144" spans="1:68" ht="27" customHeight="1" x14ac:dyDescent="0.25">
      <c r="A144" s="54" t="s">
        <v>222</v>
      </c>
      <c r="B144" s="54" t="s">
        <v>223</v>
      </c>
      <c r="C144" s="31">
        <v>4301060356</v>
      </c>
      <c r="D144" s="381">
        <v>4680115882652</v>
      </c>
      <c r="E144" s="382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4"/>
      <c r="R144" s="384"/>
      <c r="S144" s="384"/>
      <c r="T144" s="385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224</v>
      </c>
      <c r="B145" s="54" t="s">
        <v>225</v>
      </c>
      <c r="C145" s="31">
        <v>4301060309</v>
      </c>
      <c r="D145" s="381">
        <v>4680115880238</v>
      </c>
      <c r="E145" s="382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3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4"/>
      <c r="R145" s="384"/>
      <c r="S145" s="384"/>
      <c r="T145" s="385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4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15"/>
      <c r="P146" s="398" t="s">
        <v>69</v>
      </c>
      <c r="Q146" s="399"/>
      <c r="R146" s="399"/>
      <c r="S146" s="399"/>
      <c r="T146" s="399"/>
      <c r="U146" s="399"/>
      <c r="V146" s="400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15"/>
      <c r="P147" s="398" t="s">
        <v>69</v>
      </c>
      <c r="Q147" s="399"/>
      <c r="R147" s="399"/>
      <c r="S147" s="399"/>
      <c r="T147" s="399"/>
      <c r="U147" s="399"/>
      <c r="V147" s="400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customHeight="1" x14ac:dyDescent="0.25">
      <c r="A148" s="392" t="s">
        <v>226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72"/>
      <c r="AB148" s="372"/>
      <c r="AC148" s="372"/>
    </row>
    <row r="149" spans="1:68" ht="14.25" customHeight="1" x14ac:dyDescent="0.25">
      <c r="A149" s="424" t="s">
        <v>109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93"/>
      <c r="AA149" s="373"/>
      <c r="AB149" s="373"/>
      <c r="AC149" s="373"/>
    </row>
    <row r="150" spans="1:68" ht="27" customHeight="1" x14ac:dyDescent="0.25">
      <c r="A150" s="54" t="s">
        <v>227</v>
      </c>
      <c r="B150" s="54" t="s">
        <v>228</v>
      </c>
      <c r="C150" s="31">
        <v>4301011562</v>
      </c>
      <c r="D150" s="381">
        <v>4680115882577</v>
      </c>
      <c r="E150" s="382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4"/>
      <c r="R150" s="384"/>
      <c r="S150" s="384"/>
      <c r="T150" s="385"/>
      <c r="U150" s="34"/>
      <c r="V150" s="34"/>
      <c r="W150" s="35" t="s">
        <v>68</v>
      </c>
      <c r="X150" s="377">
        <v>6</v>
      </c>
      <c r="Y150" s="378">
        <f>IFERROR(IF(X150="",0,CEILING((X150/$H150),1)*$H150),"")</f>
        <v>6.4</v>
      </c>
      <c r="Z150" s="36">
        <f>IFERROR(IF(Y150=0,"",ROUNDUP(Y150/H150,0)*0.00753),"")</f>
        <v>1.506E-2</v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6.3749999999999991</v>
      </c>
      <c r="BN150" s="64">
        <f>IFERROR(Y150*I150/H150,"0")</f>
        <v>6.8</v>
      </c>
      <c r="BO150" s="64">
        <f>IFERROR(1/J150*(X150/H150),"0")</f>
        <v>1.2019230769230768E-2</v>
      </c>
      <c r="BP150" s="64">
        <f>IFERROR(1/J150*(Y150/H150),"0")</f>
        <v>1.282051282051282E-2</v>
      </c>
    </row>
    <row r="151" spans="1:68" ht="27" customHeight="1" x14ac:dyDescent="0.25">
      <c r="A151" s="54" t="s">
        <v>227</v>
      </c>
      <c r="B151" s="54" t="s">
        <v>229</v>
      </c>
      <c r="C151" s="31">
        <v>4301011564</v>
      </c>
      <c r="D151" s="381">
        <v>4680115882577</v>
      </c>
      <c r="E151" s="382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6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4"/>
      <c r="R151" s="384"/>
      <c r="S151" s="384"/>
      <c r="T151" s="385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15"/>
      <c r="P152" s="398" t="s">
        <v>69</v>
      </c>
      <c r="Q152" s="399"/>
      <c r="R152" s="399"/>
      <c r="S152" s="399"/>
      <c r="T152" s="399"/>
      <c r="U152" s="399"/>
      <c r="V152" s="400"/>
      <c r="W152" s="37" t="s">
        <v>70</v>
      </c>
      <c r="X152" s="379">
        <f>IFERROR(X150/H150,"0")+IFERROR(X151/H151,"0")</f>
        <v>1.875</v>
      </c>
      <c r="Y152" s="379">
        <f>IFERROR(Y150/H150,"0")+IFERROR(Y151/H151,"0")</f>
        <v>2</v>
      </c>
      <c r="Z152" s="379">
        <f>IFERROR(IF(Z150="",0,Z150),"0")+IFERROR(IF(Z151="",0,Z151),"0")</f>
        <v>1.506E-2</v>
      </c>
      <c r="AA152" s="380"/>
      <c r="AB152" s="380"/>
      <c r="AC152" s="380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415"/>
      <c r="P153" s="398" t="s">
        <v>69</v>
      </c>
      <c r="Q153" s="399"/>
      <c r="R153" s="399"/>
      <c r="S153" s="399"/>
      <c r="T153" s="399"/>
      <c r="U153" s="399"/>
      <c r="V153" s="400"/>
      <c r="W153" s="37" t="s">
        <v>68</v>
      </c>
      <c r="X153" s="379">
        <f>IFERROR(SUM(X150:X151),"0")</f>
        <v>6</v>
      </c>
      <c r="Y153" s="379">
        <f>IFERROR(SUM(Y150:Y151),"0")</f>
        <v>6.4</v>
      </c>
      <c r="Z153" s="37"/>
      <c r="AA153" s="380"/>
      <c r="AB153" s="380"/>
      <c r="AC153" s="380"/>
    </row>
    <row r="154" spans="1:68" ht="14.25" customHeight="1" x14ac:dyDescent="0.25">
      <c r="A154" s="424" t="s">
        <v>63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73"/>
      <c r="AB154" s="373"/>
      <c r="AC154" s="373"/>
    </row>
    <row r="155" spans="1:68" ht="27" customHeight="1" x14ac:dyDescent="0.25">
      <c r="A155" s="54" t="s">
        <v>230</v>
      </c>
      <c r="B155" s="54" t="s">
        <v>231</v>
      </c>
      <c r="C155" s="31">
        <v>4301031234</v>
      </c>
      <c r="D155" s="381">
        <v>4680115883444</v>
      </c>
      <c r="E155" s="382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4"/>
      <c r="R155" s="384"/>
      <c r="S155" s="384"/>
      <c r="T155" s="385"/>
      <c r="U155" s="34"/>
      <c r="V155" s="34"/>
      <c r="W155" s="35" t="s">
        <v>68</v>
      </c>
      <c r="X155" s="377">
        <v>6</v>
      </c>
      <c r="Y155" s="378">
        <f>IFERROR(IF(X155="",0,CEILING((X155/$H155),1)*$H155),"")</f>
        <v>8.3999999999999986</v>
      </c>
      <c r="Z155" s="36">
        <f>IFERROR(IF(Y155=0,"",ROUNDUP(Y155/H155,0)*0.00753),"")</f>
        <v>2.2589999999999999E-2</v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6.6171428571428574</v>
      </c>
      <c r="BN155" s="64">
        <f>IFERROR(Y155*I155/H155,"0")</f>
        <v>9.2639999999999993</v>
      </c>
      <c r="BO155" s="64">
        <f>IFERROR(1/J155*(X155/H155),"0")</f>
        <v>1.3736263736263736E-2</v>
      </c>
      <c r="BP155" s="64">
        <f>IFERROR(1/J155*(Y155/H155),"0")</f>
        <v>1.9230769230769228E-2</v>
      </c>
    </row>
    <row r="156" spans="1:68" ht="27" customHeight="1" x14ac:dyDescent="0.25">
      <c r="A156" s="54" t="s">
        <v>230</v>
      </c>
      <c r="B156" s="54" t="s">
        <v>232</v>
      </c>
      <c r="C156" s="31">
        <v>4301031235</v>
      </c>
      <c r="D156" s="381">
        <v>4680115883444</v>
      </c>
      <c r="E156" s="382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4"/>
      <c r="R156" s="384"/>
      <c r="S156" s="384"/>
      <c r="T156" s="385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4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15"/>
      <c r="P157" s="398" t="s">
        <v>69</v>
      </c>
      <c r="Q157" s="399"/>
      <c r="R157" s="399"/>
      <c r="S157" s="399"/>
      <c r="T157" s="399"/>
      <c r="U157" s="399"/>
      <c r="V157" s="400"/>
      <c r="W157" s="37" t="s">
        <v>70</v>
      </c>
      <c r="X157" s="379">
        <f>IFERROR(X155/H155,"0")+IFERROR(X156/H156,"0")</f>
        <v>2.1428571428571428</v>
      </c>
      <c r="Y157" s="379">
        <f>IFERROR(Y155/H155,"0")+IFERROR(Y156/H156,"0")</f>
        <v>2.9999999999999996</v>
      </c>
      <c r="Z157" s="379">
        <f>IFERROR(IF(Z155="",0,Z155),"0")+IFERROR(IF(Z156="",0,Z156),"0")</f>
        <v>2.2589999999999999E-2</v>
      </c>
      <c r="AA157" s="380"/>
      <c r="AB157" s="380"/>
      <c r="AC157" s="380"/>
    </row>
    <row r="158" spans="1:68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15"/>
      <c r="P158" s="398" t="s">
        <v>69</v>
      </c>
      <c r="Q158" s="399"/>
      <c r="R158" s="399"/>
      <c r="S158" s="399"/>
      <c r="T158" s="399"/>
      <c r="U158" s="399"/>
      <c r="V158" s="400"/>
      <c r="W158" s="37" t="s">
        <v>68</v>
      </c>
      <c r="X158" s="379">
        <f>IFERROR(SUM(X155:X156),"0")</f>
        <v>6</v>
      </c>
      <c r="Y158" s="379">
        <f>IFERROR(SUM(Y155:Y156),"0")</f>
        <v>8.3999999999999986</v>
      </c>
      <c r="Z158" s="37"/>
      <c r="AA158" s="380"/>
      <c r="AB158" s="380"/>
      <c r="AC158" s="380"/>
    </row>
    <row r="159" spans="1:68" ht="14.25" customHeight="1" x14ac:dyDescent="0.25">
      <c r="A159" s="424" t="s">
        <v>71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73"/>
      <c r="AB159" s="373"/>
      <c r="AC159" s="373"/>
    </row>
    <row r="160" spans="1:68" ht="16.5" customHeight="1" x14ac:dyDescent="0.25">
      <c r="A160" s="54" t="s">
        <v>233</v>
      </c>
      <c r="B160" s="54" t="s">
        <v>234</v>
      </c>
      <c r="C160" s="31">
        <v>4301051477</v>
      </c>
      <c r="D160" s="381">
        <v>4680115882584</v>
      </c>
      <c r="E160" s="382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4"/>
      <c r="R160" s="384"/>
      <c r="S160" s="384"/>
      <c r="T160" s="385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233</v>
      </c>
      <c r="B161" s="54" t="s">
        <v>235</v>
      </c>
      <c r="C161" s="31">
        <v>4301051476</v>
      </c>
      <c r="D161" s="381">
        <v>4680115882584</v>
      </c>
      <c r="E161" s="382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4"/>
      <c r="R161" s="384"/>
      <c r="S161" s="384"/>
      <c r="T161" s="385"/>
      <c r="U161" s="34"/>
      <c r="V161" s="34"/>
      <c r="W161" s="35" t="s">
        <v>68</v>
      </c>
      <c r="X161" s="377">
        <v>60</v>
      </c>
      <c r="Y161" s="378">
        <f>IFERROR(IF(X161="",0,CEILING((X161/$H161),1)*$H161),"")</f>
        <v>60.720000000000006</v>
      </c>
      <c r="Z161" s="36">
        <f>IFERROR(IF(Y161=0,"",ROUNDUP(Y161/H161,0)*0.00753),"")</f>
        <v>0.17319000000000001</v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66.545454545454547</v>
      </c>
      <c r="BN161" s="64">
        <f>IFERROR(Y161*I161/H161,"0")</f>
        <v>67.343999999999994</v>
      </c>
      <c r="BO161" s="64">
        <f>IFERROR(1/J161*(X161/H161),"0")</f>
        <v>0.14568764568764567</v>
      </c>
      <c r="BP161" s="64">
        <f>IFERROR(1/J161*(Y161/H161),"0")</f>
        <v>0.14743589743589744</v>
      </c>
    </row>
    <row r="162" spans="1:68" x14ac:dyDescent="0.2">
      <c r="A162" s="414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15"/>
      <c r="P162" s="398" t="s">
        <v>69</v>
      </c>
      <c r="Q162" s="399"/>
      <c r="R162" s="399"/>
      <c r="S162" s="399"/>
      <c r="T162" s="399"/>
      <c r="U162" s="399"/>
      <c r="V162" s="400"/>
      <c r="W162" s="37" t="s">
        <v>70</v>
      </c>
      <c r="X162" s="379">
        <f>IFERROR(X160/H160,"0")+IFERROR(X161/H161,"0")</f>
        <v>22.727272727272727</v>
      </c>
      <c r="Y162" s="379">
        <f>IFERROR(Y160/H160,"0")+IFERROR(Y161/H161,"0")</f>
        <v>23</v>
      </c>
      <c r="Z162" s="379">
        <f>IFERROR(IF(Z160="",0,Z160),"0")+IFERROR(IF(Z161="",0,Z161),"0")</f>
        <v>0.17319000000000001</v>
      </c>
      <c r="AA162" s="380"/>
      <c r="AB162" s="380"/>
      <c r="AC162" s="380"/>
    </row>
    <row r="163" spans="1:68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15"/>
      <c r="P163" s="398" t="s">
        <v>69</v>
      </c>
      <c r="Q163" s="399"/>
      <c r="R163" s="399"/>
      <c r="S163" s="399"/>
      <c r="T163" s="399"/>
      <c r="U163" s="399"/>
      <c r="V163" s="400"/>
      <c r="W163" s="37" t="s">
        <v>68</v>
      </c>
      <c r="X163" s="379">
        <f>IFERROR(SUM(X160:X161),"0")</f>
        <v>60</v>
      </c>
      <c r="Y163" s="379">
        <f>IFERROR(SUM(Y160:Y161),"0")</f>
        <v>60.720000000000006</v>
      </c>
      <c r="Z163" s="37"/>
      <c r="AA163" s="380"/>
      <c r="AB163" s="380"/>
      <c r="AC163" s="380"/>
    </row>
    <row r="164" spans="1:68" ht="16.5" customHeight="1" x14ac:dyDescent="0.25">
      <c r="A164" s="392" t="s">
        <v>107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72"/>
      <c r="AB164" s="372"/>
      <c r="AC164" s="372"/>
    </row>
    <row r="165" spans="1:68" ht="14.25" customHeight="1" x14ac:dyDescent="0.25">
      <c r="A165" s="424" t="s">
        <v>109</v>
      </c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/>
      <c r="X165" s="393"/>
      <c r="Y165" s="393"/>
      <c r="Z165" s="393"/>
      <c r="AA165" s="373"/>
      <c r="AB165" s="373"/>
      <c r="AC165" s="373"/>
    </row>
    <row r="166" spans="1:68" ht="27" customHeight="1" x14ac:dyDescent="0.25">
      <c r="A166" s="54" t="s">
        <v>236</v>
      </c>
      <c r="B166" s="54" t="s">
        <v>237</v>
      </c>
      <c r="C166" s="31">
        <v>4301011623</v>
      </c>
      <c r="D166" s="381">
        <v>4607091382945</v>
      </c>
      <c r="E166" s="382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71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238</v>
      </c>
      <c r="B167" s="54" t="s">
        <v>239</v>
      </c>
      <c r="C167" s="31">
        <v>4301011192</v>
      </c>
      <c r="D167" s="381">
        <v>4607091382952</v>
      </c>
      <c r="E167" s="382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4"/>
      <c r="R167" s="384"/>
      <c r="S167" s="384"/>
      <c r="T167" s="385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240</v>
      </c>
      <c r="B168" s="54" t="s">
        <v>241</v>
      </c>
      <c r="C168" s="31">
        <v>4301011705</v>
      </c>
      <c r="D168" s="381">
        <v>4607091384604</v>
      </c>
      <c r="E168" s="382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4"/>
      <c r="R168" s="384"/>
      <c r="S168" s="384"/>
      <c r="T168" s="385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415"/>
      <c r="P169" s="398" t="s">
        <v>69</v>
      </c>
      <c r="Q169" s="399"/>
      <c r="R169" s="399"/>
      <c r="S169" s="399"/>
      <c r="T169" s="399"/>
      <c r="U169" s="399"/>
      <c r="V169" s="400"/>
      <c r="W169" s="37" t="s">
        <v>70</v>
      </c>
      <c r="X169" s="379">
        <f>IFERROR(X166/H166,"0")+IFERROR(X167/H167,"0")+IFERROR(X168/H168,"0")</f>
        <v>0</v>
      </c>
      <c r="Y169" s="379">
        <f>IFERROR(Y166/H166,"0")+IFERROR(Y167/H167,"0")+IFERROR(Y168/H168,"0")</f>
        <v>0</v>
      </c>
      <c r="Z169" s="379">
        <f>IFERROR(IF(Z166="",0,Z166),"0")+IFERROR(IF(Z167="",0,Z167),"0")+IFERROR(IF(Z168="",0,Z168),"0")</f>
        <v>0</v>
      </c>
      <c r="AA169" s="380"/>
      <c r="AB169" s="380"/>
      <c r="AC169" s="380"/>
    </row>
    <row r="170" spans="1:68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15"/>
      <c r="P170" s="398" t="s">
        <v>69</v>
      </c>
      <c r="Q170" s="399"/>
      <c r="R170" s="399"/>
      <c r="S170" s="399"/>
      <c r="T170" s="399"/>
      <c r="U170" s="399"/>
      <c r="V170" s="400"/>
      <c r="W170" s="37" t="s">
        <v>68</v>
      </c>
      <c r="X170" s="379">
        <f>IFERROR(SUM(X166:X168),"0")</f>
        <v>0</v>
      </c>
      <c r="Y170" s="379">
        <f>IFERROR(SUM(Y166:Y168),"0")</f>
        <v>0</v>
      </c>
      <c r="Z170" s="37"/>
      <c r="AA170" s="380"/>
      <c r="AB170" s="380"/>
      <c r="AC170" s="380"/>
    </row>
    <row r="171" spans="1:68" ht="14.25" customHeight="1" x14ac:dyDescent="0.25">
      <c r="A171" s="424" t="s">
        <v>63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93"/>
      <c r="AA171" s="373"/>
      <c r="AB171" s="373"/>
      <c r="AC171" s="373"/>
    </row>
    <row r="172" spans="1:68" ht="16.5" customHeight="1" x14ac:dyDescent="0.25">
      <c r="A172" s="54" t="s">
        <v>242</v>
      </c>
      <c r="B172" s="54" t="s">
        <v>243</v>
      </c>
      <c r="C172" s="31">
        <v>4301030895</v>
      </c>
      <c r="D172" s="381">
        <v>4607091387667</v>
      </c>
      <c r="E172" s="382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244</v>
      </c>
      <c r="B173" s="54" t="s">
        <v>245</v>
      </c>
      <c r="C173" s="31">
        <v>4301030961</v>
      </c>
      <c r="D173" s="381">
        <v>4607091387636</v>
      </c>
      <c r="E173" s="382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246</v>
      </c>
      <c r="B174" s="54" t="s">
        <v>247</v>
      </c>
      <c r="C174" s="31">
        <v>4301030963</v>
      </c>
      <c r="D174" s="381">
        <v>4607091382426</v>
      </c>
      <c r="E174" s="382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248</v>
      </c>
      <c r="B175" s="54" t="s">
        <v>249</v>
      </c>
      <c r="C175" s="31">
        <v>4301030962</v>
      </c>
      <c r="D175" s="381">
        <v>4607091386547</v>
      </c>
      <c r="E175" s="382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4"/>
      <c r="R175" s="384"/>
      <c r="S175" s="384"/>
      <c r="T175" s="385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250</v>
      </c>
      <c r="B176" s="54" t="s">
        <v>251</v>
      </c>
      <c r="C176" s="31">
        <v>4301030964</v>
      </c>
      <c r="D176" s="381">
        <v>4607091382464</v>
      </c>
      <c r="E176" s="382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4"/>
      <c r="R176" s="384"/>
      <c r="S176" s="384"/>
      <c r="T176" s="385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415"/>
      <c r="P177" s="398" t="s">
        <v>69</v>
      </c>
      <c r="Q177" s="399"/>
      <c r="R177" s="399"/>
      <c r="S177" s="399"/>
      <c r="T177" s="399"/>
      <c r="U177" s="399"/>
      <c r="V177" s="400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x14ac:dyDescent="0.2">
      <c r="A178" s="393"/>
      <c r="B178" s="393"/>
      <c r="C178" s="393"/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415"/>
      <c r="P178" s="398" t="s">
        <v>69</v>
      </c>
      <c r="Q178" s="399"/>
      <c r="R178" s="399"/>
      <c r="S178" s="399"/>
      <c r="T178" s="399"/>
      <c r="U178" s="399"/>
      <c r="V178" s="400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customHeight="1" x14ac:dyDescent="0.25">
      <c r="A179" s="424" t="s">
        <v>71</v>
      </c>
      <c r="B179" s="393"/>
      <c r="C179" s="393"/>
      <c r="D179" s="393"/>
      <c r="E179" s="393"/>
      <c r="F179" s="393"/>
      <c r="G179" s="393"/>
      <c r="H179" s="393"/>
      <c r="I179" s="393"/>
      <c r="J179" s="393"/>
      <c r="K179" s="393"/>
      <c r="L179" s="393"/>
      <c r="M179" s="393"/>
      <c r="N179" s="393"/>
      <c r="O179" s="393"/>
      <c r="P179" s="393"/>
      <c r="Q179" s="393"/>
      <c r="R179" s="393"/>
      <c r="S179" s="393"/>
      <c r="T179" s="393"/>
      <c r="U179" s="393"/>
      <c r="V179" s="393"/>
      <c r="W179" s="393"/>
      <c r="X179" s="393"/>
      <c r="Y179" s="393"/>
      <c r="Z179" s="393"/>
      <c r="AA179" s="373"/>
      <c r="AB179" s="373"/>
      <c r="AC179" s="373"/>
    </row>
    <row r="180" spans="1:68" ht="16.5" customHeight="1" x14ac:dyDescent="0.25">
      <c r="A180" s="54" t="s">
        <v>252</v>
      </c>
      <c r="B180" s="54" t="s">
        <v>253</v>
      </c>
      <c r="C180" s="31">
        <v>4301051611</v>
      </c>
      <c r="D180" s="381">
        <v>4607091385304</v>
      </c>
      <c r="E180" s="382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2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4"/>
      <c r="R180" s="384"/>
      <c r="S180" s="384"/>
      <c r="T180" s="385"/>
      <c r="U180" s="34"/>
      <c r="V180" s="34"/>
      <c r="W180" s="35" t="s">
        <v>68</v>
      </c>
      <c r="X180" s="377">
        <v>0</v>
      </c>
      <c r="Y180" s="378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254</v>
      </c>
      <c r="B181" s="54" t="s">
        <v>255</v>
      </c>
      <c r="C181" s="31">
        <v>4301051648</v>
      </c>
      <c r="D181" s="381">
        <v>4607091386264</v>
      </c>
      <c r="E181" s="382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4"/>
      <c r="R181" s="384"/>
      <c r="S181" s="384"/>
      <c r="T181" s="385"/>
      <c r="U181" s="34"/>
      <c r="V181" s="34"/>
      <c r="W181" s="35" t="s">
        <v>68</v>
      </c>
      <c r="X181" s="377">
        <v>5</v>
      </c>
      <c r="Y181" s="378">
        <f>IFERROR(IF(X181="",0,CEILING((X181/$H181),1)*$H181),"")</f>
        <v>6</v>
      </c>
      <c r="Z181" s="36">
        <f>IFERROR(IF(Y181=0,"",ROUNDUP(Y181/H181,0)*0.00753),"")</f>
        <v>1.506E-2</v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5.4633333333333338</v>
      </c>
      <c r="BN181" s="64">
        <f>IFERROR(Y181*I181/H181,"0")</f>
        <v>6.556</v>
      </c>
      <c r="BO181" s="64">
        <f>IFERROR(1/J181*(X181/H181),"0")</f>
        <v>1.0683760683760684E-2</v>
      </c>
      <c r="BP181" s="64">
        <f>IFERROR(1/J181*(Y181/H181),"0")</f>
        <v>1.282051282051282E-2</v>
      </c>
    </row>
    <row r="182" spans="1:68" ht="16.5" customHeight="1" x14ac:dyDescent="0.25">
      <c r="A182" s="54" t="s">
        <v>256</v>
      </c>
      <c r="B182" s="54" t="s">
        <v>257</v>
      </c>
      <c r="C182" s="31">
        <v>4301051313</v>
      </c>
      <c r="D182" s="381">
        <v>4607091385427</v>
      </c>
      <c r="E182" s="382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4"/>
      <c r="R182" s="384"/>
      <c r="S182" s="384"/>
      <c r="T182" s="385"/>
      <c r="U182" s="34"/>
      <c r="V182" s="34"/>
      <c r="W182" s="35" t="s">
        <v>68</v>
      </c>
      <c r="X182" s="377">
        <v>50</v>
      </c>
      <c r="Y182" s="378">
        <f>IFERROR(IF(X182="",0,CEILING((X182/$H182),1)*$H182),"")</f>
        <v>51</v>
      </c>
      <c r="Z182" s="36">
        <f>IFERROR(IF(Y182=0,"",ROUNDUP(Y182/H182,0)*0.00753),"")</f>
        <v>0.12801000000000001</v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54.533333333333331</v>
      </c>
      <c r="BN182" s="64">
        <f>IFERROR(Y182*I182/H182,"0")</f>
        <v>55.623999999999995</v>
      </c>
      <c r="BO182" s="64">
        <f>IFERROR(1/J182*(X182/H182),"0")</f>
        <v>0.10683760683760685</v>
      </c>
      <c r="BP182" s="64">
        <f>IFERROR(1/J182*(Y182/H182),"0")</f>
        <v>0.10897435897435898</v>
      </c>
    </row>
    <row r="183" spans="1:68" x14ac:dyDescent="0.2">
      <c r="A183" s="414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15"/>
      <c r="P183" s="398" t="s">
        <v>69</v>
      </c>
      <c r="Q183" s="399"/>
      <c r="R183" s="399"/>
      <c r="S183" s="399"/>
      <c r="T183" s="399"/>
      <c r="U183" s="399"/>
      <c r="V183" s="400"/>
      <c r="W183" s="37" t="s">
        <v>70</v>
      </c>
      <c r="X183" s="379">
        <f>IFERROR(X180/H180,"0")+IFERROR(X181/H181,"0")+IFERROR(X182/H182,"0")</f>
        <v>18.333333333333336</v>
      </c>
      <c r="Y183" s="379">
        <f>IFERROR(Y180/H180,"0")+IFERROR(Y181/H181,"0")+IFERROR(Y182/H182,"0")</f>
        <v>19</v>
      </c>
      <c r="Z183" s="379">
        <f>IFERROR(IF(Z180="",0,Z180),"0")+IFERROR(IF(Z181="",0,Z181),"0")+IFERROR(IF(Z182="",0,Z182),"0")</f>
        <v>0.14307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15"/>
      <c r="P184" s="398" t="s">
        <v>69</v>
      </c>
      <c r="Q184" s="399"/>
      <c r="R184" s="399"/>
      <c r="S184" s="399"/>
      <c r="T184" s="399"/>
      <c r="U184" s="399"/>
      <c r="V184" s="400"/>
      <c r="W184" s="37" t="s">
        <v>68</v>
      </c>
      <c r="X184" s="379">
        <f>IFERROR(SUM(X180:X182),"0")</f>
        <v>55</v>
      </c>
      <c r="Y184" s="379">
        <f>IFERROR(SUM(Y180:Y182),"0")</f>
        <v>57</v>
      </c>
      <c r="Z184" s="37"/>
      <c r="AA184" s="380"/>
      <c r="AB184" s="380"/>
      <c r="AC184" s="380"/>
    </row>
    <row r="185" spans="1:68" ht="27.75" customHeight="1" x14ac:dyDescent="0.2">
      <c r="A185" s="401" t="s">
        <v>258</v>
      </c>
      <c r="B185" s="402"/>
      <c r="C185" s="402"/>
      <c r="D185" s="402"/>
      <c r="E185" s="402"/>
      <c r="F185" s="402"/>
      <c r="G185" s="402"/>
      <c r="H185" s="402"/>
      <c r="I185" s="402"/>
      <c r="J185" s="402"/>
      <c r="K185" s="402"/>
      <c r="L185" s="402"/>
      <c r="M185" s="402"/>
      <c r="N185" s="402"/>
      <c r="O185" s="402"/>
      <c r="P185" s="402"/>
      <c r="Q185" s="402"/>
      <c r="R185" s="402"/>
      <c r="S185" s="402"/>
      <c r="T185" s="402"/>
      <c r="U185" s="402"/>
      <c r="V185" s="402"/>
      <c r="W185" s="402"/>
      <c r="X185" s="402"/>
      <c r="Y185" s="402"/>
      <c r="Z185" s="402"/>
      <c r="AA185" s="48"/>
      <c r="AB185" s="48"/>
      <c r="AC185" s="48"/>
    </row>
    <row r="186" spans="1:68" ht="16.5" customHeight="1" x14ac:dyDescent="0.25">
      <c r="A186" s="392" t="s">
        <v>259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2"/>
      <c r="AB186" s="372"/>
      <c r="AC186" s="372"/>
    </row>
    <row r="187" spans="1:68" ht="14.25" customHeight="1" x14ac:dyDescent="0.25">
      <c r="A187" s="424" t="s">
        <v>63</v>
      </c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3"/>
      <c r="P187" s="393"/>
      <c r="Q187" s="393"/>
      <c r="R187" s="393"/>
      <c r="S187" s="393"/>
      <c r="T187" s="393"/>
      <c r="U187" s="393"/>
      <c r="V187" s="393"/>
      <c r="W187" s="393"/>
      <c r="X187" s="393"/>
      <c r="Y187" s="393"/>
      <c r="Z187" s="393"/>
      <c r="AA187" s="373"/>
      <c r="AB187" s="373"/>
      <c r="AC187" s="373"/>
    </row>
    <row r="188" spans="1:68" ht="27" customHeight="1" x14ac:dyDescent="0.25">
      <c r="A188" s="54" t="s">
        <v>260</v>
      </c>
      <c r="B188" s="54" t="s">
        <v>261</v>
      </c>
      <c r="C188" s="31">
        <v>4301031191</v>
      </c>
      <c r="D188" s="381">
        <v>4680115880993</v>
      </c>
      <c r="E188" s="382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4"/>
      <c r="R188" s="384"/>
      <c r="S188" s="384"/>
      <c r="T188" s="385"/>
      <c r="U188" s="34"/>
      <c r="V188" s="34"/>
      <c r="W188" s="35" t="s">
        <v>68</v>
      </c>
      <c r="X188" s="377">
        <v>0</v>
      </c>
      <c r="Y188" s="378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262</v>
      </c>
      <c r="B189" s="54" t="s">
        <v>263</v>
      </c>
      <c r="C189" s="31">
        <v>4301031204</v>
      </c>
      <c r="D189" s="381">
        <v>4680115881761</v>
      </c>
      <c r="E189" s="382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4"/>
      <c r="R189" s="384"/>
      <c r="S189" s="384"/>
      <c r="T189" s="385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264</v>
      </c>
      <c r="B190" s="54" t="s">
        <v>265</v>
      </c>
      <c r="C190" s="31">
        <v>4301031201</v>
      </c>
      <c r="D190" s="381">
        <v>4680115881563</v>
      </c>
      <c r="E190" s="382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7">
        <v>0</v>
      </c>
      <c r="Y190" s="378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266</v>
      </c>
      <c r="B191" s="54" t="s">
        <v>267</v>
      </c>
      <c r="C191" s="31">
        <v>4301031199</v>
      </c>
      <c r="D191" s="381">
        <v>4680115880986</v>
      </c>
      <c r="E191" s="382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4"/>
      <c r="R191" s="384"/>
      <c r="S191" s="384"/>
      <c r="T191" s="385"/>
      <c r="U191" s="34"/>
      <c r="V191" s="34"/>
      <c r="W191" s="35" t="s">
        <v>68</v>
      </c>
      <c r="X191" s="377">
        <v>17</v>
      </c>
      <c r="Y191" s="378">
        <f t="shared" si="26"/>
        <v>18.900000000000002</v>
      </c>
      <c r="Z191" s="36">
        <f>IFERROR(IF(Y191=0,"",ROUNDUP(Y191/H191,0)*0.00502),"")</f>
        <v>4.5179999999999998E-2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18.05238095238095</v>
      </c>
      <c r="BN191" s="64">
        <f t="shared" si="28"/>
        <v>20.07</v>
      </c>
      <c r="BO191" s="64">
        <f t="shared" si="29"/>
        <v>3.4595034595034595E-2</v>
      </c>
      <c r="BP191" s="64">
        <f t="shared" si="30"/>
        <v>3.8461538461538464E-2</v>
      </c>
    </row>
    <row r="192" spans="1:68" ht="27" customHeight="1" x14ac:dyDescent="0.25">
      <c r="A192" s="54" t="s">
        <v>268</v>
      </c>
      <c r="B192" s="54" t="s">
        <v>269</v>
      </c>
      <c r="C192" s="31">
        <v>4301031205</v>
      </c>
      <c r="D192" s="381">
        <v>4680115881785</v>
      </c>
      <c r="E192" s="382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270</v>
      </c>
      <c r="B193" s="54" t="s">
        <v>271</v>
      </c>
      <c r="C193" s="31">
        <v>4301031202</v>
      </c>
      <c r="D193" s="381">
        <v>4680115881679</v>
      </c>
      <c r="E193" s="382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4"/>
      <c r="R193" s="384"/>
      <c r="S193" s="384"/>
      <c r="T193" s="385"/>
      <c r="U193" s="34"/>
      <c r="V193" s="34"/>
      <c r="W193" s="35" t="s">
        <v>68</v>
      </c>
      <c r="X193" s="377">
        <v>10</v>
      </c>
      <c r="Y193" s="378">
        <f t="shared" si="26"/>
        <v>10.5</v>
      </c>
      <c r="Z193" s="36">
        <f>IFERROR(IF(Y193=0,"",ROUNDUP(Y193/H193,0)*0.00502),"")</f>
        <v>2.5100000000000001E-2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10.476190476190476</v>
      </c>
      <c r="BN193" s="64">
        <f t="shared" si="28"/>
        <v>11</v>
      </c>
      <c r="BO193" s="64">
        <f t="shared" si="29"/>
        <v>2.0350020350020353E-2</v>
      </c>
      <c r="BP193" s="64">
        <f t="shared" si="30"/>
        <v>2.1367521367521368E-2</v>
      </c>
    </row>
    <row r="194" spans="1:68" ht="27" customHeight="1" x14ac:dyDescent="0.25">
      <c r="A194" s="54" t="s">
        <v>272</v>
      </c>
      <c r="B194" s="54" t="s">
        <v>273</v>
      </c>
      <c r="C194" s="31">
        <v>4301031158</v>
      </c>
      <c r="D194" s="381">
        <v>4680115880191</v>
      </c>
      <c r="E194" s="382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4"/>
      <c r="R194" s="384"/>
      <c r="S194" s="384"/>
      <c r="T194" s="385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274</v>
      </c>
      <c r="B195" s="54" t="s">
        <v>275</v>
      </c>
      <c r="C195" s="31">
        <v>4301031245</v>
      </c>
      <c r="D195" s="381">
        <v>4680115883963</v>
      </c>
      <c r="E195" s="382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4"/>
      <c r="R195" s="384"/>
      <c r="S195" s="384"/>
      <c r="T195" s="385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415"/>
      <c r="P196" s="398" t="s">
        <v>69</v>
      </c>
      <c r="Q196" s="399"/>
      <c r="R196" s="399"/>
      <c r="S196" s="399"/>
      <c r="T196" s="399"/>
      <c r="U196" s="399"/>
      <c r="V196" s="400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12.857142857142858</v>
      </c>
      <c r="Y196" s="379">
        <f>IFERROR(Y188/H188,"0")+IFERROR(Y189/H189,"0")+IFERROR(Y190/H190,"0")+IFERROR(Y191/H191,"0")+IFERROR(Y192/H192,"0")+IFERROR(Y193/H193,"0")+IFERROR(Y194/H194,"0")+IFERROR(Y195/H195,"0")</f>
        <v>14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7.0279999999999995E-2</v>
      </c>
      <c r="AA196" s="380"/>
      <c r="AB196" s="380"/>
      <c r="AC196" s="380"/>
    </row>
    <row r="197" spans="1:68" x14ac:dyDescent="0.2">
      <c r="A197" s="393"/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3"/>
      <c r="N197" s="393"/>
      <c r="O197" s="415"/>
      <c r="P197" s="398" t="s">
        <v>69</v>
      </c>
      <c r="Q197" s="399"/>
      <c r="R197" s="399"/>
      <c r="S197" s="399"/>
      <c r="T197" s="399"/>
      <c r="U197" s="399"/>
      <c r="V197" s="400"/>
      <c r="W197" s="37" t="s">
        <v>68</v>
      </c>
      <c r="X197" s="379">
        <f>IFERROR(SUM(X188:X195),"0")</f>
        <v>27</v>
      </c>
      <c r="Y197" s="379">
        <f>IFERROR(SUM(Y188:Y195),"0")</f>
        <v>29.400000000000002</v>
      </c>
      <c r="Z197" s="37"/>
      <c r="AA197" s="380"/>
      <c r="AB197" s="380"/>
      <c r="AC197" s="380"/>
    </row>
    <row r="198" spans="1:68" ht="16.5" customHeight="1" x14ac:dyDescent="0.25">
      <c r="A198" s="392" t="s">
        <v>276</v>
      </c>
      <c r="B198" s="393"/>
      <c r="C198" s="393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393"/>
      <c r="O198" s="393"/>
      <c r="P198" s="393"/>
      <c r="Q198" s="393"/>
      <c r="R198" s="393"/>
      <c r="S198" s="393"/>
      <c r="T198" s="393"/>
      <c r="U198" s="393"/>
      <c r="V198" s="393"/>
      <c r="W198" s="393"/>
      <c r="X198" s="393"/>
      <c r="Y198" s="393"/>
      <c r="Z198" s="393"/>
      <c r="AA198" s="372"/>
      <c r="AB198" s="372"/>
      <c r="AC198" s="372"/>
    </row>
    <row r="199" spans="1:68" ht="14.25" customHeight="1" x14ac:dyDescent="0.25">
      <c r="A199" s="424" t="s">
        <v>109</v>
      </c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3"/>
      <c r="P199" s="393"/>
      <c r="Q199" s="393"/>
      <c r="R199" s="393"/>
      <c r="S199" s="393"/>
      <c r="T199" s="393"/>
      <c r="U199" s="393"/>
      <c r="V199" s="393"/>
      <c r="W199" s="393"/>
      <c r="X199" s="393"/>
      <c r="Y199" s="393"/>
      <c r="Z199" s="393"/>
      <c r="AA199" s="373"/>
      <c r="AB199" s="373"/>
      <c r="AC199" s="373"/>
    </row>
    <row r="200" spans="1:68" ht="16.5" customHeight="1" x14ac:dyDescent="0.25">
      <c r="A200" s="54" t="s">
        <v>277</v>
      </c>
      <c r="B200" s="54" t="s">
        <v>278</v>
      </c>
      <c r="C200" s="31">
        <v>4301011450</v>
      </c>
      <c r="D200" s="381">
        <v>4680115881402</v>
      </c>
      <c r="E200" s="382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4"/>
      <c r="R200" s="384"/>
      <c r="S200" s="384"/>
      <c r="T200" s="385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279</v>
      </c>
      <c r="B201" s="54" t="s">
        <v>280</v>
      </c>
      <c r="C201" s="31">
        <v>4301011767</v>
      </c>
      <c r="D201" s="381">
        <v>4680115881396</v>
      </c>
      <c r="E201" s="382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4"/>
      <c r="R201" s="384"/>
      <c r="S201" s="384"/>
      <c r="T201" s="385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15"/>
      <c r="P202" s="398" t="s">
        <v>69</v>
      </c>
      <c r="Q202" s="399"/>
      <c r="R202" s="399"/>
      <c r="S202" s="399"/>
      <c r="T202" s="399"/>
      <c r="U202" s="399"/>
      <c r="V202" s="400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415"/>
      <c r="P203" s="398" t="s">
        <v>69</v>
      </c>
      <c r="Q203" s="399"/>
      <c r="R203" s="399"/>
      <c r="S203" s="399"/>
      <c r="T203" s="399"/>
      <c r="U203" s="399"/>
      <c r="V203" s="400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customHeight="1" x14ac:dyDescent="0.25">
      <c r="A204" s="424" t="s">
        <v>147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73"/>
      <c r="AB204" s="373"/>
      <c r="AC204" s="373"/>
    </row>
    <row r="205" spans="1:68" ht="16.5" customHeight="1" x14ac:dyDescent="0.25">
      <c r="A205" s="54" t="s">
        <v>281</v>
      </c>
      <c r="B205" s="54" t="s">
        <v>282</v>
      </c>
      <c r="C205" s="31">
        <v>4301020262</v>
      </c>
      <c r="D205" s="381">
        <v>4680115882935</v>
      </c>
      <c r="E205" s="382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4"/>
      <c r="R205" s="384"/>
      <c r="S205" s="384"/>
      <c r="T205" s="385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283</v>
      </c>
      <c r="B206" s="54" t="s">
        <v>284</v>
      </c>
      <c r="C206" s="31">
        <v>4301020220</v>
      </c>
      <c r="D206" s="381">
        <v>4680115880764</v>
      </c>
      <c r="E206" s="382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4"/>
      <c r="R206" s="384"/>
      <c r="S206" s="384"/>
      <c r="T206" s="385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15"/>
      <c r="P207" s="398" t="s">
        <v>69</v>
      </c>
      <c r="Q207" s="399"/>
      <c r="R207" s="399"/>
      <c r="S207" s="399"/>
      <c r="T207" s="399"/>
      <c r="U207" s="399"/>
      <c r="V207" s="400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15"/>
      <c r="P208" s="398" t="s">
        <v>69</v>
      </c>
      <c r="Q208" s="399"/>
      <c r="R208" s="399"/>
      <c r="S208" s="399"/>
      <c r="T208" s="399"/>
      <c r="U208" s="399"/>
      <c r="V208" s="400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customHeight="1" x14ac:dyDescent="0.25">
      <c r="A209" s="424" t="s">
        <v>63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73"/>
      <c r="AB209" s="373"/>
      <c r="AC209" s="373"/>
    </row>
    <row r="210" spans="1:68" ht="27" customHeight="1" x14ac:dyDescent="0.25">
      <c r="A210" s="54" t="s">
        <v>285</v>
      </c>
      <c r="B210" s="54" t="s">
        <v>286</v>
      </c>
      <c r="C210" s="31">
        <v>4301031224</v>
      </c>
      <c r="D210" s="381">
        <v>4680115882683</v>
      </c>
      <c r="E210" s="382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7">
        <v>0</v>
      </c>
      <c r="Y210" s="378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customHeight="1" x14ac:dyDescent="0.25">
      <c r="A211" s="54" t="s">
        <v>287</v>
      </c>
      <c r="B211" s="54" t="s">
        <v>288</v>
      </c>
      <c r="C211" s="31">
        <v>4301031230</v>
      </c>
      <c r="D211" s="381">
        <v>4680115882690</v>
      </c>
      <c r="E211" s="382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7">
        <v>0</v>
      </c>
      <c r="Y211" s="378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289</v>
      </c>
      <c r="B212" s="54" t="s">
        <v>290</v>
      </c>
      <c r="C212" s="31">
        <v>4301031220</v>
      </c>
      <c r="D212" s="381">
        <v>4680115882669</v>
      </c>
      <c r="E212" s="382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7">
        <v>0</v>
      </c>
      <c r="Y212" s="378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291</v>
      </c>
      <c r="B213" s="54" t="s">
        <v>292</v>
      </c>
      <c r="C213" s="31">
        <v>4301031221</v>
      </c>
      <c r="D213" s="381">
        <v>4680115882676</v>
      </c>
      <c r="E213" s="382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7">
        <v>0</v>
      </c>
      <c r="Y213" s="378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293</v>
      </c>
      <c r="B214" s="54" t="s">
        <v>294</v>
      </c>
      <c r="C214" s="31">
        <v>4301031223</v>
      </c>
      <c r="D214" s="381">
        <v>4680115884014</v>
      </c>
      <c r="E214" s="382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295</v>
      </c>
      <c r="B215" s="54" t="s">
        <v>296</v>
      </c>
      <c r="C215" s="31">
        <v>4301031222</v>
      </c>
      <c r="D215" s="381">
        <v>4680115884007</v>
      </c>
      <c r="E215" s="382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297</v>
      </c>
      <c r="B216" s="54" t="s">
        <v>298</v>
      </c>
      <c r="C216" s="31">
        <v>4301031229</v>
      </c>
      <c r="D216" s="381">
        <v>4680115884038</v>
      </c>
      <c r="E216" s="382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4"/>
      <c r="R216" s="384"/>
      <c r="S216" s="384"/>
      <c r="T216" s="385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299</v>
      </c>
      <c r="B217" s="54" t="s">
        <v>300</v>
      </c>
      <c r="C217" s="31">
        <v>4301031225</v>
      </c>
      <c r="D217" s="381">
        <v>4680115884021</v>
      </c>
      <c r="E217" s="382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1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4"/>
      <c r="R217" s="384"/>
      <c r="S217" s="384"/>
      <c r="T217" s="385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415"/>
      <c r="P218" s="398" t="s">
        <v>69</v>
      </c>
      <c r="Q218" s="399"/>
      <c r="R218" s="399"/>
      <c r="S218" s="399"/>
      <c r="T218" s="399"/>
      <c r="U218" s="399"/>
      <c r="V218" s="400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0</v>
      </c>
      <c r="Y218" s="379">
        <f>IFERROR(Y210/H210,"0")+IFERROR(Y211/H211,"0")+IFERROR(Y212/H212,"0")+IFERROR(Y213/H213,"0")+IFERROR(Y214/H214,"0")+IFERROR(Y215/H215,"0")+IFERROR(Y216/H216,"0")+IFERROR(Y217/H217,"0")</f>
        <v>0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0"/>
      <c r="AB218" s="380"/>
      <c r="AC218" s="380"/>
    </row>
    <row r="219" spans="1:68" x14ac:dyDescent="0.2">
      <c r="A219" s="39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15"/>
      <c r="P219" s="398" t="s">
        <v>69</v>
      </c>
      <c r="Q219" s="399"/>
      <c r="R219" s="399"/>
      <c r="S219" s="399"/>
      <c r="T219" s="399"/>
      <c r="U219" s="399"/>
      <c r="V219" s="400"/>
      <c r="W219" s="37" t="s">
        <v>68</v>
      </c>
      <c r="X219" s="379">
        <f>IFERROR(SUM(X210:X217),"0")</f>
        <v>0</v>
      </c>
      <c r="Y219" s="379">
        <f>IFERROR(SUM(Y210:Y217),"0")</f>
        <v>0</v>
      </c>
      <c r="Z219" s="37"/>
      <c r="AA219" s="380"/>
      <c r="AB219" s="380"/>
      <c r="AC219" s="380"/>
    </row>
    <row r="220" spans="1:68" ht="14.25" customHeight="1" x14ac:dyDescent="0.25">
      <c r="A220" s="424" t="s">
        <v>71</v>
      </c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393"/>
      <c r="P220" s="393"/>
      <c r="Q220" s="393"/>
      <c r="R220" s="393"/>
      <c r="S220" s="393"/>
      <c r="T220" s="393"/>
      <c r="U220" s="393"/>
      <c r="V220" s="393"/>
      <c r="W220" s="393"/>
      <c r="X220" s="393"/>
      <c r="Y220" s="393"/>
      <c r="Z220" s="393"/>
      <c r="AA220" s="373"/>
      <c r="AB220" s="373"/>
      <c r="AC220" s="373"/>
    </row>
    <row r="221" spans="1:68" ht="27" customHeight="1" x14ac:dyDescent="0.25">
      <c r="A221" s="54" t="s">
        <v>301</v>
      </c>
      <c r="B221" s="54" t="s">
        <v>302</v>
      </c>
      <c r="C221" s="31">
        <v>4301051408</v>
      </c>
      <c r="D221" s="381">
        <v>4680115881594</v>
      </c>
      <c r="E221" s="382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6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4"/>
      <c r="R221" s="384"/>
      <c r="S221" s="384"/>
      <c r="T221" s="385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303</v>
      </c>
      <c r="B222" s="54" t="s">
        <v>304</v>
      </c>
      <c r="C222" s="31">
        <v>4301051754</v>
      </c>
      <c r="D222" s="381">
        <v>4680115880962</v>
      </c>
      <c r="E222" s="382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4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4"/>
      <c r="R222" s="384"/>
      <c r="S222" s="384"/>
      <c r="T222" s="385"/>
      <c r="U222" s="34"/>
      <c r="V222" s="34"/>
      <c r="W222" s="35" t="s">
        <v>68</v>
      </c>
      <c r="X222" s="377">
        <v>0</v>
      </c>
      <c r="Y222" s="378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305</v>
      </c>
      <c r="B223" s="54" t="s">
        <v>306</v>
      </c>
      <c r="C223" s="31">
        <v>4301051411</v>
      </c>
      <c r="D223" s="381">
        <v>4680115881617</v>
      </c>
      <c r="E223" s="382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4"/>
      <c r="R223" s="384"/>
      <c r="S223" s="384"/>
      <c r="T223" s="385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307</v>
      </c>
      <c r="B224" s="54" t="s">
        <v>308</v>
      </c>
      <c r="C224" s="31">
        <v>4301051632</v>
      </c>
      <c r="D224" s="381">
        <v>4680115880573</v>
      </c>
      <c r="E224" s="382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7">
        <v>111</v>
      </c>
      <c r="Y224" s="378">
        <f t="shared" si="36"/>
        <v>113.1</v>
      </c>
      <c r="Z224" s="36">
        <f>IFERROR(IF(Y224=0,"",ROUNDUP(Y224/H224,0)*0.02175),"")</f>
        <v>0.28275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118.19586206896551</v>
      </c>
      <c r="BN224" s="64">
        <f t="shared" si="38"/>
        <v>120.432</v>
      </c>
      <c r="BO224" s="64">
        <f t="shared" si="39"/>
        <v>0.22783251231527094</v>
      </c>
      <c r="BP224" s="64">
        <f t="shared" si="40"/>
        <v>0.23214285714285712</v>
      </c>
    </row>
    <row r="225" spans="1:68" ht="27" customHeight="1" x14ac:dyDescent="0.25">
      <c r="A225" s="54" t="s">
        <v>309</v>
      </c>
      <c r="B225" s="54" t="s">
        <v>310</v>
      </c>
      <c r="C225" s="31">
        <v>4301051407</v>
      </c>
      <c r="D225" s="381">
        <v>4680115882195</v>
      </c>
      <c r="E225" s="382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7">
        <v>0</v>
      </c>
      <c r="Y225" s="378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311</v>
      </c>
      <c r="B226" s="54" t="s">
        <v>312</v>
      </c>
      <c r="C226" s="31">
        <v>4301051752</v>
      </c>
      <c r="D226" s="381">
        <v>4680115882607</v>
      </c>
      <c r="E226" s="382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313</v>
      </c>
      <c r="B227" s="54" t="s">
        <v>314</v>
      </c>
      <c r="C227" s="31">
        <v>4301051630</v>
      </c>
      <c r="D227" s="381">
        <v>4680115880092</v>
      </c>
      <c r="E227" s="382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7">
        <v>134</v>
      </c>
      <c r="Y227" s="378">
        <f t="shared" si="36"/>
        <v>134.4</v>
      </c>
      <c r="Z227" s="36">
        <f t="shared" si="41"/>
        <v>0.42168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149.18666666666667</v>
      </c>
      <c r="BN227" s="64">
        <f t="shared" si="38"/>
        <v>149.63200000000001</v>
      </c>
      <c r="BO227" s="64">
        <f t="shared" si="39"/>
        <v>0.35790598290598291</v>
      </c>
      <c r="BP227" s="64">
        <f t="shared" si="40"/>
        <v>0.35897435897435903</v>
      </c>
    </row>
    <row r="228" spans="1:68" ht="27" customHeight="1" x14ac:dyDescent="0.25">
      <c r="A228" s="54" t="s">
        <v>315</v>
      </c>
      <c r="B228" s="54" t="s">
        <v>316</v>
      </c>
      <c r="C228" s="31">
        <v>4301051631</v>
      </c>
      <c r="D228" s="381">
        <v>4680115880221</v>
      </c>
      <c r="E228" s="382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4"/>
      <c r="R228" s="384"/>
      <c r="S228" s="384"/>
      <c r="T228" s="385"/>
      <c r="U228" s="34"/>
      <c r="V228" s="34"/>
      <c r="W228" s="35" t="s">
        <v>68</v>
      </c>
      <c r="X228" s="377">
        <v>0</v>
      </c>
      <c r="Y228" s="378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317</v>
      </c>
      <c r="B229" s="54" t="s">
        <v>318</v>
      </c>
      <c r="C229" s="31">
        <v>4301051749</v>
      </c>
      <c r="D229" s="381">
        <v>4680115882942</v>
      </c>
      <c r="E229" s="382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59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319</v>
      </c>
      <c r="B230" s="54" t="s">
        <v>320</v>
      </c>
      <c r="C230" s="31">
        <v>4301051753</v>
      </c>
      <c r="D230" s="381">
        <v>4680115880504</v>
      </c>
      <c r="E230" s="382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4"/>
      <c r="R230" s="384"/>
      <c r="S230" s="384"/>
      <c r="T230" s="385"/>
      <c r="U230" s="34"/>
      <c r="V230" s="34"/>
      <c r="W230" s="35" t="s">
        <v>68</v>
      </c>
      <c r="X230" s="377">
        <v>0</v>
      </c>
      <c r="Y230" s="378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321</v>
      </c>
      <c r="B231" s="54" t="s">
        <v>322</v>
      </c>
      <c r="C231" s="31">
        <v>4301051410</v>
      </c>
      <c r="D231" s="381">
        <v>4680115882164</v>
      </c>
      <c r="E231" s="382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4"/>
      <c r="R231" s="384"/>
      <c r="S231" s="384"/>
      <c r="T231" s="385"/>
      <c r="U231" s="34"/>
      <c r="V231" s="34"/>
      <c r="W231" s="35" t="s">
        <v>68</v>
      </c>
      <c r="X231" s="377">
        <v>0</v>
      </c>
      <c r="Y231" s="378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14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415"/>
      <c r="P232" s="398" t="s">
        <v>69</v>
      </c>
      <c r="Q232" s="399"/>
      <c r="R232" s="399"/>
      <c r="S232" s="399"/>
      <c r="T232" s="399"/>
      <c r="U232" s="399"/>
      <c r="V232" s="400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68.591954022988503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69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0.70443</v>
      </c>
      <c r="AA232" s="380"/>
      <c r="AB232" s="380"/>
      <c r="AC232" s="380"/>
    </row>
    <row r="233" spans="1:68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415"/>
      <c r="P233" s="398" t="s">
        <v>69</v>
      </c>
      <c r="Q233" s="399"/>
      <c r="R233" s="399"/>
      <c r="S233" s="399"/>
      <c r="T233" s="399"/>
      <c r="U233" s="399"/>
      <c r="V233" s="400"/>
      <c r="W233" s="37" t="s">
        <v>68</v>
      </c>
      <c r="X233" s="379">
        <f>IFERROR(SUM(X221:X231),"0")</f>
        <v>245</v>
      </c>
      <c r="Y233" s="379">
        <f>IFERROR(SUM(Y221:Y231),"0")</f>
        <v>247.5</v>
      </c>
      <c r="Z233" s="37"/>
      <c r="AA233" s="380"/>
      <c r="AB233" s="380"/>
      <c r="AC233" s="380"/>
    </row>
    <row r="234" spans="1:68" ht="14.25" customHeight="1" x14ac:dyDescent="0.25">
      <c r="A234" s="424" t="s">
        <v>168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373"/>
      <c r="AB234" s="373"/>
      <c r="AC234" s="373"/>
    </row>
    <row r="235" spans="1:68" ht="16.5" customHeight="1" x14ac:dyDescent="0.25">
      <c r="A235" s="54" t="s">
        <v>323</v>
      </c>
      <c r="B235" s="54" t="s">
        <v>324</v>
      </c>
      <c r="C235" s="31">
        <v>4301060404</v>
      </c>
      <c r="D235" s="381">
        <v>4680115882874</v>
      </c>
      <c r="E235" s="382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323</v>
      </c>
      <c r="B236" s="54" t="s">
        <v>325</v>
      </c>
      <c r="C236" s="31">
        <v>4301060360</v>
      </c>
      <c r="D236" s="381">
        <v>4680115882874</v>
      </c>
      <c r="E236" s="382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326</v>
      </c>
      <c r="B237" s="54" t="s">
        <v>327</v>
      </c>
      <c r="C237" s="31">
        <v>4301060359</v>
      </c>
      <c r="D237" s="381">
        <v>4680115884434</v>
      </c>
      <c r="E237" s="382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5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7">
        <v>27</v>
      </c>
      <c r="Y237" s="378">
        <f>IFERROR(IF(X237="",0,CEILING((X237/$H237),1)*$H237),"")</f>
        <v>28.8</v>
      </c>
      <c r="Z237" s="36">
        <f>IFERROR(IF(Y237=0,"",ROUNDUP(Y237/H237,0)*0.00937),"")</f>
        <v>8.4330000000000002E-2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29.244375000000002</v>
      </c>
      <c r="BN237" s="64">
        <f>IFERROR(Y237*I237/H237,"0")</f>
        <v>31.193999999999999</v>
      </c>
      <c r="BO237" s="64">
        <f>IFERROR(1/J237*(X237/H237),"0")</f>
        <v>7.03125E-2</v>
      </c>
      <c r="BP237" s="64">
        <f>IFERROR(1/J237*(Y237/H237),"0")</f>
        <v>7.4999999999999997E-2</v>
      </c>
    </row>
    <row r="238" spans="1:68" ht="27" customHeight="1" x14ac:dyDescent="0.25">
      <c r="A238" s="54" t="s">
        <v>328</v>
      </c>
      <c r="B238" s="54" t="s">
        <v>329</v>
      </c>
      <c r="C238" s="31">
        <v>4301060375</v>
      </c>
      <c r="D238" s="381">
        <v>4680115880818</v>
      </c>
      <c r="E238" s="382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4"/>
      <c r="R238" s="384"/>
      <c r="S238" s="384"/>
      <c r="T238" s="385"/>
      <c r="U238" s="34"/>
      <c r="V238" s="34"/>
      <c r="W238" s="35" t="s">
        <v>68</v>
      </c>
      <c r="X238" s="377">
        <v>0</v>
      </c>
      <c r="Y238" s="378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330</v>
      </c>
      <c r="B239" s="54" t="s">
        <v>331</v>
      </c>
      <c r="C239" s="31">
        <v>4301060389</v>
      </c>
      <c r="D239" s="381">
        <v>4680115880801</v>
      </c>
      <c r="E239" s="382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4"/>
      <c r="R239" s="384"/>
      <c r="S239" s="384"/>
      <c r="T239" s="385"/>
      <c r="U239" s="34"/>
      <c r="V239" s="34"/>
      <c r="W239" s="35" t="s">
        <v>68</v>
      </c>
      <c r="X239" s="377">
        <v>11</v>
      </c>
      <c r="Y239" s="378">
        <f>IFERROR(IF(X239="",0,CEILING((X239/$H239),1)*$H239),"")</f>
        <v>12</v>
      </c>
      <c r="Z239" s="36">
        <f>IFERROR(IF(Y239=0,"",ROUNDUP(Y239/H239,0)*0.00753),"")</f>
        <v>3.7650000000000003E-2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12.246666666666668</v>
      </c>
      <c r="BN239" s="64">
        <f>IFERROR(Y239*I239/H239,"0")</f>
        <v>13.360000000000001</v>
      </c>
      <c r="BO239" s="64">
        <f>IFERROR(1/J239*(X239/H239),"0")</f>
        <v>2.9380341880341884E-2</v>
      </c>
      <c r="BP239" s="64">
        <f>IFERROR(1/J239*(Y239/H239),"0")</f>
        <v>3.2051282051282048E-2</v>
      </c>
    </row>
    <row r="240" spans="1:68" x14ac:dyDescent="0.2">
      <c r="A240" s="414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15"/>
      <c r="P240" s="398" t="s">
        <v>69</v>
      </c>
      <c r="Q240" s="399"/>
      <c r="R240" s="399"/>
      <c r="S240" s="399"/>
      <c r="T240" s="399"/>
      <c r="U240" s="399"/>
      <c r="V240" s="400"/>
      <c r="W240" s="37" t="s">
        <v>70</v>
      </c>
      <c r="X240" s="379">
        <f>IFERROR(X235/H235,"0")+IFERROR(X236/H236,"0")+IFERROR(X237/H237,"0")+IFERROR(X238/H238,"0")+IFERROR(X239/H239,"0")</f>
        <v>13.020833333333334</v>
      </c>
      <c r="Y240" s="379">
        <f>IFERROR(Y235/H235,"0")+IFERROR(Y236/H236,"0")+IFERROR(Y237/H237,"0")+IFERROR(Y238/H238,"0")+IFERROR(Y239/H239,"0")</f>
        <v>14</v>
      </c>
      <c r="Z240" s="379">
        <f>IFERROR(IF(Z235="",0,Z235),"0")+IFERROR(IF(Z236="",0,Z236),"0")+IFERROR(IF(Z237="",0,Z237),"0")+IFERROR(IF(Z238="",0,Z238),"0")+IFERROR(IF(Z239="",0,Z239),"0")</f>
        <v>0.12198000000000001</v>
      </c>
      <c r="AA240" s="380"/>
      <c r="AB240" s="380"/>
      <c r="AC240" s="380"/>
    </row>
    <row r="241" spans="1:68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415"/>
      <c r="P241" s="398" t="s">
        <v>69</v>
      </c>
      <c r="Q241" s="399"/>
      <c r="R241" s="399"/>
      <c r="S241" s="399"/>
      <c r="T241" s="399"/>
      <c r="U241" s="399"/>
      <c r="V241" s="400"/>
      <c r="W241" s="37" t="s">
        <v>68</v>
      </c>
      <c r="X241" s="379">
        <f>IFERROR(SUM(X235:X239),"0")</f>
        <v>38</v>
      </c>
      <c r="Y241" s="379">
        <f>IFERROR(SUM(Y235:Y239),"0")</f>
        <v>40.799999999999997</v>
      </c>
      <c r="Z241" s="37"/>
      <c r="AA241" s="380"/>
      <c r="AB241" s="380"/>
      <c r="AC241" s="380"/>
    </row>
    <row r="242" spans="1:68" ht="16.5" customHeight="1" x14ac:dyDescent="0.25">
      <c r="A242" s="392" t="s">
        <v>332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2"/>
      <c r="AB242" s="372"/>
      <c r="AC242" s="372"/>
    </row>
    <row r="243" spans="1:68" ht="14.25" customHeight="1" x14ac:dyDescent="0.25">
      <c r="A243" s="424" t="s">
        <v>109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93"/>
      <c r="AA243" s="373"/>
      <c r="AB243" s="373"/>
      <c r="AC243" s="373"/>
    </row>
    <row r="244" spans="1:68" ht="27" customHeight="1" x14ac:dyDescent="0.25">
      <c r="A244" s="54" t="s">
        <v>333</v>
      </c>
      <c r="B244" s="54" t="s">
        <v>334</v>
      </c>
      <c r="C244" s="31">
        <v>4301011945</v>
      </c>
      <c r="D244" s="381">
        <v>4680115884274</v>
      </c>
      <c r="E244" s="382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38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333</v>
      </c>
      <c r="B245" s="54" t="s">
        <v>335</v>
      </c>
      <c r="C245" s="31">
        <v>4301011717</v>
      </c>
      <c r="D245" s="381">
        <v>4680115884274</v>
      </c>
      <c r="E245" s="382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336</v>
      </c>
      <c r="B246" s="54" t="s">
        <v>337</v>
      </c>
      <c r="C246" s="31">
        <v>4301011719</v>
      </c>
      <c r="D246" s="381">
        <v>4680115884298</v>
      </c>
      <c r="E246" s="382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338</v>
      </c>
      <c r="B247" s="54" t="s">
        <v>339</v>
      </c>
      <c r="C247" s="31">
        <v>4301011944</v>
      </c>
      <c r="D247" s="381">
        <v>4680115884250</v>
      </c>
      <c r="E247" s="382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4301011733</v>
      </c>
      <c r="D248" s="381">
        <v>4680115884250</v>
      </c>
      <c r="E248" s="382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0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4301011718</v>
      </c>
      <c r="D249" s="381">
        <v>4680115884281</v>
      </c>
      <c r="E249" s="382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4301011720</v>
      </c>
      <c r="D250" s="381">
        <v>4680115884199</v>
      </c>
      <c r="E250" s="382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4"/>
      <c r="R250" s="384"/>
      <c r="S250" s="384"/>
      <c r="T250" s="385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345</v>
      </c>
      <c r="B251" s="54" t="s">
        <v>346</v>
      </c>
      <c r="C251" s="31">
        <v>4301011716</v>
      </c>
      <c r="D251" s="381">
        <v>4680115884267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4"/>
      <c r="R251" s="384"/>
      <c r="S251" s="384"/>
      <c r="T251" s="385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4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15"/>
      <c r="P252" s="398" t="s">
        <v>69</v>
      </c>
      <c r="Q252" s="399"/>
      <c r="R252" s="399"/>
      <c r="S252" s="399"/>
      <c r="T252" s="399"/>
      <c r="U252" s="399"/>
      <c r="V252" s="400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0</v>
      </c>
      <c r="Y252" s="379">
        <f>IFERROR(Y244/H244,"0")+IFERROR(Y245/H245,"0")+IFERROR(Y246/H246,"0")+IFERROR(Y247/H247,"0")+IFERROR(Y248/H248,"0")+IFERROR(Y249/H249,"0")+IFERROR(Y250/H250,"0")+IFERROR(Y251/H251,"0")</f>
        <v>0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0"/>
      <c r="AB252" s="380"/>
      <c r="AC252" s="380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415"/>
      <c r="P253" s="398" t="s">
        <v>69</v>
      </c>
      <c r="Q253" s="399"/>
      <c r="R253" s="399"/>
      <c r="S253" s="399"/>
      <c r="T253" s="399"/>
      <c r="U253" s="399"/>
      <c r="V253" s="400"/>
      <c r="W253" s="37" t="s">
        <v>68</v>
      </c>
      <c r="X253" s="379">
        <f>IFERROR(SUM(X244:X251),"0")</f>
        <v>0</v>
      </c>
      <c r="Y253" s="379">
        <f>IFERROR(SUM(Y244:Y251),"0")</f>
        <v>0</v>
      </c>
      <c r="Z253" s="37"/>
      <c r="AA253" s="380"/>
      <c r="AB253" s="380"/>
      <c r="AC253" s="380"/>
    </row>
    <row r="254" spans="1:68" ht="16.5" customHeight="1" x14ac:dyDescent="0.25">
      <c r="A254" s="392" t="s">
        <v>347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2"/>
      <c r="AB254" s="372"/>
      <c r="AC254" s="372"/>
    </row>
    <row r="255" spans="1:68" ht="14.25" customHeight="1" x14ac:dyDescent="0.25">
      <c r="A255" s="424" t="s">
        <v>109</v>
      </c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373"/>
      <c r="AB255" s="373"/>
      <c r="AC255" s="373"/>
    </row>
    <row r="256" spans="1:68" ht="27" customHeight="1" x14ac:dyDescent="0.25">
      <c r="A256" s="54" t="s">
        <v>348</v>
      </c>
      <c r="B256" s="54" t="s">
        <v>349</v>
      </c>
      <c r="C256" s="31">
        <v>4301011942</v>
      </c>
      <c r="D256" s="381">
        <v>4680115884137</v>
      </c>
      <c r="E256" s="382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348</v>
      </c>
      <c r="B257" s="54" t="s">
        <v>350</v>
      </c>
      <c r="C257" s="31">
        <v>4301011826</v>
      </c>
      <c r="D257" s="381">
        <v>4680115884137</v>
      </c>
      <c r="E257" s="382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351</v>
      </c>
      <c r="B258" s="54" t="s">
        <v>352</v>
      </c>
      <c r="C258" s="31">
        <v>4301011724</v>
      </c>
      <c r="D258" s="381">
        <v>4680115884236</v>
      </c>
      <c r="E258" s="382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353</v>
      </c>
      <c r="B259" s="54" t="s">
        <v>354</v>
      </c>
      <c r="C259" s="31">
        <v>4301011721</v>
      </c>
      <c r="D259" s="381">
        <v>4680115884175</v>
      </c>
      <c r="E259" s="382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355</v>
      </c>
      <c r="B260" s="54" t="s">
        <v>356</v>
      </c>
      <c r="C260" s="31">
        <v>4301011824</v>
      </c>
      <c r="D260" s="381">
        <v>4680115884144</v>
      </c>
      <c r="E260" s="382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7">
        <v>0</v>
      </c>
      <c r="Y260" s="378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357</v>
      </c>
      <c r="B261" s="54" t="s">
        <v>358</v>
      </c>
      <c r="C261" s="31">
        <v>4301011963</v>
      </c>
      <c r="D261" s="381">
        <v>4680115885288</v>
      </c>
      <c r="E261" s="382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4301011726</v>
      </c>
      <c r="D262" s="381">
        <v>4680115884182</v>
      </c>
      <c r="E262" s="382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4"/>
      <c r="R262" s="384"/>
      <c r="S262" s="384"/>
      <c r="T262" s="385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361</v>
      </c>
      <c r="B263" s="54" t="s">
        <v>362</v>
      </c>
      <c r="C263" s="31">
        <v>4301011722</v>
      </c>
      <c r="D263" s="381">
        <v>4680115884205</v>
      </c>
      <c r="E263" s="382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4"/>
      <c r="R263" s="384"/>
      <c r="S263" s="384"/>
      <c r="T263" s="385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4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415"/>
      <c r="P264" s="398" t="s">
        <v>69</v>
      </c>
      <c r="Q264" s="399"/>
      <c r="R264" s="399"/>
      <c r="S264" s="399"/>
      <c r="T264" s="399"/>
      <c r="U264" s="399"/>
      <c r="V264" s="400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0</v>
      </c>
      <c r="Y264" s="379">
        <f>IFERROR(Y256/H256,"0")+IFERROR(Y257/H257,"0")+IFERROR(Y258/H258,"0")+IFERROR(Y259/H259,"0")+IFERROR(Y260/H260,"0")+IFERROR(Y261/H261,"0")+IFERROR(Y262/H262,"0")+IFERROR(Y263/H263,"0")</f>
        <v>0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0"/>
      <c r="AB264" s="380"/>
      <c r="AC264" s="380"/>
    </row>
    <row r="265" spans="1:68" x14ac:dyDescent="0.2">
      <c r="A265" s="393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415"/>
      <c r="P265" s="398" t="s">
        <v>69</v>
      </c>
      <c r="Q265" s="399"/>
      <c r="R265" s="399"/>
      <c r="S265" s="399"/>
      <c r="T265" s="399"/>
      <c r="U265" s="399"/>
      <c r="V265" s="400"/>
      <c r="W265" s="37" t="s">
        <v>68</v>
      </c>
      <c r="X265" s="379">
        <f>IFERROR(SUM(X256:X263),"0")</f>
        <v>0</v>
      </c>
      <c r="Y265" s="379">
        <f>IFERROR(SUM(Y256:Y263),"0")</f>
        <v>0</v>
      </c>
      <c r="Z265" s="37"/>
      <c r="AA265" s="380"/>
      <c r="AB265" s="380"/>
      <c r="AC265" s="380"/>
    </row>
    <row r="266" spans="1:68" ht="16.5" customHeight="1" x14ac:dyDescent="0.25">
      <c r="A266" s="392" t="s">
        <v>363</v>
      </c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393"/>
      <c r="P266" s="393"/>
      <c r="Q266" s="393"/>
      <c r="R266" s="393"/>
      <c r="S266" s="393"/>
      <c r="T266" s="393"/>
      <c r="U266" s="393"/>
      <c r="V266" s="393"/>
      <c r="W266" s="393"/>
      <c r="X266" s="393"/>
      <c r="Y266" s="393"/>
      <c r="Z266" s="393"/>
      <c r="AA266" s="372"/>
      <c r="AB266" s="372"/>
      <c r="AC266" s="372"/>
    </row>
    <row r="267" spans="1:68" ht="14.25" customHeight="1" x14ac:dyDescent="0.25">
      <c r="A267" s="424" t="s">
        <v>109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93"/>
      <c r="AA267" s="373"/>
      <c r="AB267" s="373"/>
      <c r="AC267" s="373"/>
    </row>
    <row r="268" spans="1:68" ht="27" customHeight="1" x14ac:dyDescent="0.25">
      <c r="A268" s="54" t="s">
        <v>364</v>
      </c>
      <c r="B268" s="54" t="s">
        <v>365</v>
      </c>
      <c r="C268" s="31">
        <v>4301011855</v>
      </c>
      <c r="D268" s="381">
        <v>4680115885837</v>
      </c>
      <c r="E268" s="382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366</v>
      </c>
      <c r="B269" s="54" t="s">
        <v>367</v>
      </c>
      <c r="C269" s="31">
        <v>4301011910</v>
      </c>
      <c r="D269" s="381">
        <v>4680115885806</v>
      </c>
      <c r="E269" s="382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68" t="s">
        <v>368</v>
      </c>
      <c r="Q269" s="384"/>
      <c r="R269" s="384"/>
      <c r="S269" s="384"/>
      <c r="T269" s="385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366</v>
      </c>
      <c r="B270" s="54" t="s">
        <v>369</v>
      </c>
      <c r="C270" s="31">
        <v>4301011850</v>
      </c>
      <c r="D270" s="381">
        <v>4680115885806</v>
      </c>
      <c r="E270" s="382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370</v>
      </c>
      <c r="B271" s="54" t="s">
        <v>371</v>
      </c>
      <c r="C271" s="31">
        <v>4301011853</v>
      </c>
      <c r="D271" s="381">
        <v>4680115885851</v>
      </c>
      <c r="E271" s="382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4"/>
      <c r="R271" s="384"/>
      <c r="S271" s="384"/>
      <c r="T271" s="385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4301011852</v>
      </c>
      <c r="D272" s="381">
        <v>4680115885844</v>
      </c>
      <c r="E272" s="382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4"/>
      <c r="R272" s="384"/>
      <c r="S272" s="384"/>
      <c r="T272" s="385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4301011851</v>
      </c>
      <c r="D273" s="381">
        <v>4680115885820</v>
      </c>
      <c r="E273" s="382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4"/>
      <c r="R273" s="384"/>
      <c r="S273" s="384"/>
      <c r="T273" s="385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15"/>
      <c r="P274" s="398" t="s">
        <v>69</v>
      </c>
      <c r="Q274" s="399"/>
      <c r="R274" s="399"/>
      <c r="S274" s="399"/>
      <c r="T274" s="399"/>
      <c r="U274" s="399"/>
      <c r="V274" s="400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415"/>
      <c r="P275" s="398" t="s">
        <v>69</v>
      </c>
      <c r="Q275" s="399"/>
      <c r="R275" s="399"/>
      <c r="S275" s="399"/>
      <c r="T275" s="399"/>
      <c r="U275" s="399"/>
      <c r="V275" s="400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customHeight="1" x14ac:dyDescent="0.25">
      <c r="A276" s="392" t="s">
        <v>376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2"/>
      <c r="AB276" s="372"/>
      <c r="AC276" s="372"/>
    </row>
    <row r="277" spans="1:68" ht="14.25" customHeight="1" x14ac:dyDescent="0.25">
      <c r="A277" s="424" t="s">
        <v>109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3"/>
      <c r="AB277" s="373"/>
      <c r="AC277" s="373"/>
    </row>
    <row r="278" spans="1:68" ht="27" customHeight="1" x14ac:dyDescent="0.25">
      <c r="A278" s="54" t="s">
        <v>377</v>
      </c>
      <c r="B278" s="54" t="s">
        <v>378</v>
      </c>
      <c r="C278" s="31">
        <v>4301011876</v>
      </c>
      <c r="D278" s="381">
        <v>4680115885707</v>
      </c>
      <c r="E278" s="382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4"/>
      <c r="R278" s="384"/>
      <c r="S278" s="384"/>
      <c r="T278" s="385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15"/>
      <c r="P279" s="398" t="s">
        <v>69</v>
      </c>
      <c r="Q279" s="399"/>
      <c r="R279" s="399"/>
      <c r="S279" s="399"/>
      <c r="T279" s="399"/>
      <c r="U279" s="399"/>
      <c r="V279" s="400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15"/>
      <c r="P280" s="398" t="s">
        <v>69</v>
      </c>
      <c r="Q280" s="399"/>
      <c r="R280" s="399"/>
      <c r="S280" s="399"/>
      <c r="T280" s="399"/>
      <c r="U280" s="399"/>
      <c r="V280" s="400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customHeight="1" x14ac:dyDescent="0.25">
      <c r="A281" s="392" t="s">
        <v>379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72"/>
      <c r="AB281" s="372"/>
      <c r="AC281" s="372"/>
    </row>
    <row r="282" spans="1:68" ht="14.25" customHeight="1" x14ac:dyDescent="0.25">
      <c r="A282" s="424" t="s">
        <v>109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73"/>
      <c r="AB282" s="373"/>
      <c r="AC282" s="373"/>
    </row>
    <row r="283" spans="1:68" ht="27" customHeight="1" x14ac:dyDescent="0.25">
      <c r="A283" s="54" t="s">
        <v>380</v>
      </c>
      <c r="B283" s="54" t="s">
        <v>381</v>
      </c>
      <c r="C283" s="31">
        <v>4301011223</v>
      </c>
      <c r="D283" s="381">
        <v>4607091383423</v>
      </c>
      <c r="E283" s="382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4"/>
      <c r="R283" s="384"/>
      <c r="S283" s="384"/>
      <c r="T283" s="385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382</v>
      </c>
      <c r="B284" s="54" t="s">
        <v>383</v>
      </c>
      <c r="C284" s="31">
        <v>4301011879</v>
      </c>
      <c r="D284" s="381">
        <v>4680115885691</v>
      </c>
      <c r="E284" s="382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4"/>
      <c r="R284" s="384"/>
      <c r="S284" s="384"/>
      <c r="T284" s="385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384</v>
      </c>
      <c r="B285" s="54" t="s">
        <v>385</v>
      </c>
      <c r="C285" s="31">
        <v>4301011878</v>
      </c>
      <c r="D285" s="381">
        <v>4680115885660</v>
      </c>
      <c r="E285" s="382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4"/>
      <c r="R285" s="384"/>
      <c r="S285" s="384"/>
      <c r="T285" s="385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415"/>
      <c r="P286" s="398" t="s">
        <v>69</v>
      </c>
      <c r="Q286" s="399"/>
      <c r="R286" s="399"/>
      <c r="S286" s="399"/>
      <c r="T286" s="399"/>
      <c r="U286" s="399"/>
      <c r="V286" s="400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15"/>
      <c r="P287" s="398" t="s">
        <v>69</v>
      </c>
      <c r="Q287" s="399"/>
      <c r="R287" s="399"/>
      <c r="S287" s="399"/>
      <c r="T287" s="399"/>
      <c r="U287" s="399"/>
      <c r="V287" s="400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customHeight="1" x14ac:dyDescent="0.25">
      <c r="A288" s="392" t="s">
        <v>386</v>
      </c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393"/>
      <c r="P288" s="393"/>
      <c r="Q288" s="393"/>
      <c r="R288" s="393"/>
      <c r="S288" s="393"/>
      <c r="T288" s="393"/>
      <c r="U288" s="393"/>
      <c r="V288" s="393"/>
      <c r="W288" s="393"/>
      <c r="X288" s="393"/>
      <c r="Y288" s="393"/>
      <c r="Z288" s="393"/>
      <c r="AA288" s="372"/>
      <c r="AB288" s="372"/>
      <c r="AC288" s="372"/>
    </row>
    <row r="289" spans="1:68" ht="14.25" customHeight="1" x14ac:dyDescent="0.25">
      <c r="A289" s="424" t="s">
        <v>71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3"/>
      <c r="AB289" s="373"/>
      <c r="AC289" s="373"/>
    </row>
    <row r="290" spans="1:68" ht="27" customHeight="1" x14ac:dyDescent="0.25">
      <c r="A290" s="54" t="s">
        <v>387</v>
      </c>
      <c r="B290" s="54" t="s">
        <v>388</v>
      </c>
      <c r="C290" s="31">
        <v>4301051409</v>
      </c>
      <c r="D290" s="381">
        <v>4680115881556</v>
      </c>
      <c r="E290" s="382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4"/>
      <c r="R290" s="384"/>
      <c r="S290" s="384"/>
      <c r="T290" s="385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389</v>
      </c>
      <c r="B291" s="54" t="s">
        <v>390</v>
      </c>
      <c r="C291" s="31">
        <v>4301051506</v>
      </c>
      <c r="D291" s="381">
        <v>4680115881037</v>
      </c>
      <c r="E291" s="382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4"/>
      <c r="R291" s="384"/>
      <c r="S291" s="384"/>
      <c r="T291" s="385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391</v>
      </c>
      <c r="B292" s="54" t="s">
        <v>392</v>
      </c>
      <c r="C292" s="31">
        <v>4301051487</v>
      </c>
      <c r="D292" s="381">
        <v>4680115881228</v>
      </c>
      <c r="E292" s="382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4"/>
      <c r="R292" s="384"/>
      <c r="S292" s="384"/>
      <c r="T292" s="385"/>
      <c r="U292" s="34"/>
      <c r="V292" s="34"/>
      <c r="W292" s="35" t="s">
        <v>68</v>
      </c>
      <c r="X292" s="377">
        <v>0</v>
      </c>
      <c r="Y292" s="378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393</v>
      </c>
      <c r="B293" s="54" t="s">
        <v>394</v>
      </c>
      <c r="C293" s="31">
        <v>4301051384</v>
      </c>
      <c r="D293" s="381">
        <v>4680115881211</v>
      </c>
      <c r="E293" s="382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4"/>
      <c r="R293" s="384"/>
      <c r="S293" s="384"/>
      <c r="T293" s="385"/>
      <c r="U293" s="34"/>
      <c r="V293" s="34"/>
      <c r="W293" s="35" t="s">
        <v>68</v>
      </c>
      <c r="X293" s="377">
        <v>0</v>
      </c>
      <c r="Y293" s="378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395</v>
      </c>
      <c r="B294" s="54" t="s">
        <v>396</v>
      </c>
      <c r="C294" s="31">
        <v>4301051378</v>
      </c>
      <c r="D294" s="381">
        <v>4680115881020</v>
      </c>
      <c r="E294" s="382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4"/>
      <c r="R294" s="384"/>
      <c r="S294" s="384"/>
      <c r="T294" s="385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3"/>
      <c r="O295" s="415"/>
      <c r="P295" s="398" t="s">
        <v>69</v>
      </c>
      <c r="Q295" s="399"/>
      <c r="R295" s="399"/>
      <c r="S295" s="399"/>
      <c r="T295" s="399"/>
      <c r="U295" s="399"/>
      <c r="V295" s="400"/>
      <c r="W295" s="37" t="s">
        <v>70</v>
      </c>
      <c r="X295" s="379">
        <f>IFERROR(X290/H290,"0")+IFERROR(X291/H291,"0")+IFERROR(X292/H292,"0")+IFERROR(X293/H293,"0")+IFERROR(X294/H294,"0")</f>
        <v>0</v>
      </c>
      <c r="Y295" s="379">
        <f>IFERROR(Y290/H290,"0")+IFERROR(Y291/H291,"0")+IFERROR(Y292/H292,"0")+IFERROR(Y293/H293,"0")+IFERROR(Y294/H294,"0")</f>
        <v>0</v>
      </c>
      <c r="Z295" s="379">
        <f>IFERROR(IF(Z290="",0,Z290),"0")+IFERROR(IF(Z291="",0,Z291),"0")+IFERROR(IF(Z292="",0,Z292),"0")+IFERROR(IF(Z293="",0,Z293),"0")+IFERROR(IF(Z294="",0,Z294),"0")</f>
        <v>0</v>
      </c>
      <c r="AA295" s="380"/>
      <c r="AB295" s="380"/>
      <c r="AC295" s="380"/>
    </row>
    <row r="296" spans="1:68" x14ac:dyDescent="0.2">
      <c r="A296" s="393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415"/>
      <c r="P296" s="398" t="s">
        <v>69</v>
      </c>
      <c r="Q296" s="399"/>
      <c r="R296" s="399"/>
      <c r="S296" s="399"/>
      <c r="T296" s="399"/>
      <c r="U296" s="399"/>
      <c r="V296" s="400"/>
      <c r="W296" s="37" t="s">
        <v>68</v>
      </c>
      <c r="X296" s="379">
        <f>IFERROR(SUM(X290:X294),"0")</f>
        <v>0</v>
      </c>
      <c r="Y296" s="379">
        <f>IFERROR(SUM(Y290:Y294),"0")</f>
        <v>0</v>
      </c>
      <c r="Z296" s="37"/>
      <c r="AA296" s="380"/>
      <c r="AB296" s="380"/>
      <c r="AC296" s="380"/>
    </row>
    <row r="297" spans="1:68" ht="16.5" customHeight="1" x14ac:dyDescent="0.25">
      <c r="A297" s="392" t="s">
        <v>397</v>
      </c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3"/>
      <c r="P297" s="393"/>
      <c r="Q297" s="393"/>
      <c r="R297" s="393"/>
      <c r="S297" s="393"/>
      <c r="T297" s="393"/>
      <c r="U297" s="393"/>
      <c r="V297" s="393"/>
      <c r="W297" s="393"/>
      <c r="X297" s="393"/>
      <c r="Y297" s="393"/>
      <c r="Z297" s="393"/>
      <c r="AA297" s="372"/>
      <c r="AB297" s="372"/>
      <c r="AC297" s="372"/>
    </row>
    <row r="298" spans="1:68" ht="14.25" customHeight="1" x14ac:dyDescent="0.25">
      <c r="A298" s="424" t="s">
        <v>71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3"/>
      <c r="AB298" s="373"/>
      <c r="AC298" s="373"/>
    </row>
    <row r="299" spans="1:68" ht="27" customHeight="1" x14ac:dyDescent="0.25">
      <c r="A299" s="54" t="s">
        <v>398</v>
      </c>
      <c r="B299" s="54" t="s">
        <v>399</v>
      </c>
      <c r="C299" s="31">
        <v>4301051731</v>
      </c>
      <c r="D299" s="381">
        <v>4680115884618</v>
      </c>
      <c r="E299" s="382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4"/>
      <c r="R299" s="384"/>
      <c r="S299" s="384"/>
      <c r="T299" s="385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15"/>
      <c r="P300" s="398" t="s">
        <v>69</v>
      </c>
      <c r="Q300" s="399"/>
      <c r="R300" s="399"/>
      <c r="S300" s="399"/>
      <c r="T300" s="399"/>
      <c r="U300" s="399"/>
      <c r="V300" s="400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15"/>
      <c r="P301" s="398" t="s">
        <v>69</v>
      </c>
      <c r="Q301" s="399"/>
      <c r="R301" s="399"/>
      <c r="S301" s="399"/>
      <c r="T301" s="399"/>
      <c r="U301" s="399"/>
      <c r="V301" s="400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customHeight="1" x14ac:dyDescent="0.25">
      <c r="A302" s="392" t="s">
        <v>400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72"/>
      <c r="AB302" s="372"/>
      <c r="AC302" s="372"/>
    </row>
    <row r="303" spans="1:68" ht="14.25" customHeight="1" x14ac:dyDescent="0.25">
      <c r="A303" s="424" t="s">
        <v>109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customHeight="1" x14ac:dyDescent="0.25">
      <c r="A304" s="54" t="s">
        <v>401</v>
      </c>
      <c r="B304" s="54" t="s">
        <v>402</v>
      </c>
      <c r="C304" s="31">
        <v>4301011593</v>
      </c>
      <c r="D304" s="381">
        <v>4680115882973</v>
      </c>
      <c r="E304" s="382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4"/>
      <c r="R304" s="384"/>
      <c r="S304" s="384"/>
      <c r="T304" s="385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15"/>
      <c r="P305" s="398" t="s">
        <v>69</v>
      </c>
      <c r="Q305" s="399"/>
      <c r="R305" s="399"/>
      <c r="S305" s="399"/>
      <c r="T305" s="399"/>
      <c r="U305" s="399"/>
      <c r="V305" s="400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15"/>
      <c r="P306" s="398" t="s">
        <v>69</v>
      </c>
      <c r="Q306" s="399"/>
      <c r="R306" s="399"/>
      <c r="S306" s="399"/>
      <c r="T306" s="399"/>
      <c r="U306" s="399"/>
      <c r="V306" s="400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customHeight="1" x14ac:dyDescent="0.25">
      <c r="A307" s="424" t="s">
        <v>63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73"/>
      <c r="AB307" s="373"/>
      <c r="AC307" s="373"/>
    </row>
    <row r="308" spans="1:68" ht="27" customHeight="1" x14ac:dyDescent="0.25">
      <c r="A308" s="54" t="s">
        <v>403</v>
      </c>
      <c r="B308" s="54" t="s">
        <v>404</v>
      </c>
      <c r="C308" s="31">
        <v>4301031305</v>
      </c>
      <c r="D308" s="381">
        <v>4607091389845</v>
      </c>
      <c r="E308" s="382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5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4"/>
      <c r="R308" s="384"/>
      <c r="S308" s="384"/>
      <c r="T308" s="385"/>
      <c r="U308" s="34"/>
      <c r="V308" s="34"/>
      <c r="W308" s="35" t="s">
        <v>68</v>
      </c>
      <c r="X308" s="377">
        <v>10</v>
      </c>
      <c r="Y308" s="378">
        <f>IFERROR(IF(X308="",0,CEILING((X308/$H308),1)*$H308),"")</f>
        <v>10.5</v>
      </c>
      <c r="Z308" s="36">
        <f>IFERROR(IF(Y308=0,"",ROUNDUP(Y308/H308,0)*0.00502),"")</f>
        <v>2.5100000000000001E-2</v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10.476190476190476</v>
      </c>
      <c r="BN308" s="64">
        <f>IFERROR(Y308*I308/H308,"0")</f>
        <v>11</v>
      </c>
      <c r="BO308" s="64">
        <f>IFERROR(1/J308*(X308/H308),"0")</f>
        <v>2.0350020350020353E-2</v>
      </c>
      <c r="BP308" s="64">
        <f>IFERROR(1/J308*(Y308/H308),"0")</f>
        <v>2.1367521367521368E-2</v>
      </c>
    </row>
    <row r="309" spans="1:68" ht="27" customHeight="1" x14ac:dyDescent="0.25">
      <c r="A309" s="54" t="s">
        <v>405</v>
      </c>
      <c r="B309" s="54" t="s">
        <v>406</v>
      </c>
      <c r="C309" s="31">
        <v>4301031306</v>
      </c>
      <c r="D309" s="381">
        <v>4680115882881</v>
      </c>
      <c r="E309" s="382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4"/>
      <c r="R309" s="384"/>
      <c r="S309" s="384"/>
      <c r="T309" s="385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15"/>
      <c r="P310" s="398" t="s">
        <v>69</v>
      </c>
      <c r="Q310" s="399"/>
      <c r="R310" s="399"/>
      <c r="S310" s="399"/>
      <c r="T310" s="399"/>
      <c r="U310" s="399"/>
      <c r="V310" s="400"/>
      <c r="W310" s="37" t="s">
        <v>70</v>
      </c>
      <c r="X310" s="379">
        <f>IFERROR(X308/H308,"0")+IFERROR(X309/H309,"0")</f>
        <v>4.7619047619047619</v>
      </c>
      <c r="Y310" s="379">
        <f>IFERROR(Y308/H308,"0")+IFERROR(Y309/H309,"0")</f>
        <v>5</v>
      </c>
      <c r="Z310" s="379">
        <f>IFERROR(IF(Z308="",0,Z308),"0")+IFERROR(IF(Z309="",0,Z309),"0")</f>
        <v>2.5100000000000001E-2</v>
      </c>
      <c r="AA310" s="380"/>
      <c r="AB310" s="380"/>
      <c r="AC310" s="380"/>
    </row>
    <row r="311" spans="1:68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15"/>
      <c r="P311" s="398" t="s">
        <v>69</v>
      </c>
      <c r="Q311" s="399"/>
      <c r="R311" s="399"/>
      <c r="S311" s="399"/>
      <c r="T311" s="399"/>
      <c r="U311" s="399"/>
      <c r="V311" s="400"/>
      <c r="W311" s="37" t="s">
        <v>68</v>
      </c>
      <c r="X311" s="379">
        <f>IFERROR(SUM(X308:X309),"0")</f>
        <v>10</v>
      </c>
      <c r="Y311" s="379">
        <f>IFERROR(SUM(Y308:Y309),"0")</f>
        <v>10.5</v>
      </c>
      <c r="Z311" s="37"/>
      <c r="AA311" s="380"/>
      <c r="AB311" s="380"/>
      <c r="AC311" s="380"/>
    </row>
    <row r="312" spans="1:68" ht="16.5" customHeight="1" x14ac:dyDescent="0.25">
      <c r="A312" s="392" t="s">
        <v>407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372"/>
      <c r="AB312" s="372"/>
      <c r="AC312" s="372"/>
    </row>
    <row r="313" spans="1:68" ht="14.25" customHeight="1" x14ac:dyDescent="0.25">
      <c r="A313" s="424" t="s">
        <v>109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393"/>
      <c r="AA313" s="373"/>
      <c r="AB313" s="373"/>
      <c r="AC313" s="373"/>
    </row>
    <row r="314" spans="1:68" ht="27" customHeight="1" x14ac:dyDescent="0.25">
      <c r="A314" s="54" t="s">
        <v>408</v>
      </c>
      <c r="B314" s="54" t="s">
        <v>409</v>
      </c>
      <c r="C314" s="31">
        <v>4301012024</v>
      </c>
      <c r="D314" s="381">
        <v>4680115885615</v>
      </c>
      <c r="E314" s="382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7">
        <v>0</v>
      </c>
      <c r="Y314" s="378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410</v>
      </c>
      <c r="B315" s="54" t="s">
        <v>411</v>
      </c>
      <c r="C315" s="31">
        <v>4301011858</v>
      </c>
      <c r="D315" s="381">
        <v>4680115885646</v>
      </c>
      <c r="E315" s="382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7">
        <v>0</v>
      </c>
      <c r="Y315" s="378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412</v>
      </c>
      <c r="B316" s="54" t="s">
        <v>413</v>
      </c>
      <c r="C316" s="31">
        <v>4301011911</v>
      </c>
      <c r="D316" s="381">
        <v>4680115885554</v>
      </c>
      <c r="E316" s="382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436" t="s">
        <v>414</v>
      </c>
      <c r="Q316" s="384"/>
      <c r="R316" s="384"/>
      <c r="S316" s="384"/>
      <c r="T316" s="385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412</v>
      </c>
      <c r="B317" s="54" t="s">
        <v>415</v>
      </c>
      <c r="C317" s="31">
        <v>4301012016</v>
      </c>
      <c r="D317" s="381">
        <v>4680115885554</v>
      </c>
      <c r="E317" s="382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7">
        <v>0</v>
      </c>
      <c r="Y317" s="378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416</v>
      </c>
      <c r="B318" s="54" t="s">
        <v>417</v>
      </c>
      <c r="C318" s="31">
        <v>4301011857</v>
      </c>
      <c r="D318" s="381">
        <v>4680115885622</v>
      </c>
      <c r="E318" s="382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4"/>
      <c r="R318" s="384"/>
      <c r="S318" s="384"/>
      <c r="T318" s="385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418</v>
      </c>
      <c r="B319" s="54" t="s">
        <v>419</v>
      </c>
      <c r="C319" s="31">
        <v>4301011573</v>
      </c>
      <c r="D319" s="381">
        <v>4680115881938</v>
      </c>
      <c r="E319" s="382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4"/>
      <c r="R319" s="384"/>
      <c r="S319" s="384"/>
      <c r="T319" s="385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420</v>
      </c>
      <c r="B320" s="54" t="s">
        <v>421</v>
      </c>
      <c r="C320" s="31">
        <v>4301010944</v>
      </c>
      <c r="D320" s="381">
        <v>4607091387346</v>
      </c>
      <c r="E320" s="382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4"/>
      <c r="R320" s="384"/>
      <c r="S320" s="384"/>
      <c r="T320" s="385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422</v>
      </c>
      <c r="B321" s="54" t="s">
        <v>423</v>
      </c>
      <c r="C321" s="31">
        <v>4301011859</v>
      </c>
      <c r="D321" s="381">
        <v>4680115885608</v>
      </c>
      <c r="E321" s="382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4"/>
      <c r="R321" s="384"/>
      <c r="S321" s="384"/>
      <c r="T321" s="385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4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393"/>
      <c r="O322" s="415"/>
      <c r="P322" s="398" t="s">
        <v>69</v>
      </c>
      <c r="Q322" s="399"/>
      <c r="R322" s="399"/>
      <c r="S322" s="399"/>
      <c r="T322" s="399"/>
      <c r="U322" s="399"/>
      <c r="V322" s="400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0</v>
      </c>
      <c r="Y322" s="379">
        <f>IFERROR(Y314/H314,"0")+IFERROR(Y315/H315,"0")+IFERROR(Y316/H316,"0")+IFERROR(Y317/H317,"0")+IFERROR(Y318/H318,"0")+IFERROR(Y319/H319,"0")+IFERROR(Y320/H320,"0")+IFERROR(Y321/H321,"0")</f>
        <v>0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0"/>
      <c r="AB322" s="380"/>
      <c r="AC322" s="380"/>
    </row>
    <row r="323" spans="1:68" x14ac:dyDescent="0.2">
      <c r="A323" s="393"/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415"/>
      <c r="P323" s="398" t="s">
        <v>69</v>
      </c>
      <c r="Q323" s="399"/>
      <c r="R323" s="399"/>
      <c r="S323" s="399"/>
      <c r="T323" s="399"/>
      <c r="U323" s="399"/>
      <c r="V323" s="400"/>
      <c r="W323" s="37" t="s">
        <v>68</v>
      </c>
      <c r="X323" s="379">
        <f>IFERROR(SUM(X314:X321),"0")</f>
        <v>0</v>
      </c>
      <c r="Y323" s="379">
        <f>IFERROR(SUM(Y314:Y321),"0")</f>
        <v>0</v>
      </c>
      <c r="Z323" s="37"/>
      <c r="AA323" s="380"/>
      <c r="AB323" s="380"/>
      <c r="AC323" s="380"/>
    </row>
    <row r="324" spans="1:68" ht="14.25" customHeight="1" x14ac:dyDescent="0.25">
      <c r="A324" s="424" t="s">
        <v>63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93"/>
      <c r="AA324" s="373"/>
      <c r="AB324" s="373"/>
      <c r="AC324" s="373"/>
    </row>
    <row r="325" spans="1:68" ht="27" customHeight="1" x14ac:dyDescent="0.25">
      <c r="A325" s="54" t="s">
        <v>424</v>
      </c>
      <c r="B325" s="54" t="s">
        <v>425</v>
      </c>
      <c r="C325" s="31">
        <v>4301030878</v>
      </c>
      <c r="D325" s="381">
        <v>4607091387193</v>
      </c>
      <c r="E325" s="382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4"/>
      <c r="R325" s="384"/>
      <c r="S325" s="384"/>
      <c r="T325" s="385"/>
      <c r="U325" s="34"/>
      <c r="V325" s="34"/>
      <c r="W325" s="35" t="s">
        <v>68</v>
      </c>
      <c r="X325" s="377">
        <v>0</v>
      </c>
      <c r="Y325" s="378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426</v>
      </c>
      <c r="B326" s="54" t="s">
        <v>427</v>
      </c>
      <c r="C326" s="31">
        <v>4301031153</v>
      </c>
      <c r="D326" s="381">
        <v>4607091387230</v>
      </c>
      <c r="E326" s="382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4"/>
      <c r="R326" s="384"/>
      <c r="S326" s="384"/>
      <c r="T326" s="385"/>
      <c r="U326" s="34"/>
      <c r="V326" s="34"/>
      <c r="W326" s="35" t="s">
        <v>68</v>
      </c>
      <c r="X326" s="377">
        <v>0</v>
      </c>
      <c r="Y326" s="378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428</v>
      </c>
      <c r="B327" s="54" t="s">
        <v>429</v>
      </c>
      <c r="C327" s="31">
        <v>4301031154</v>
      </c>
      <c r="D327" s="381">
        <v>4607091387292</v>
      </c>
      <c r="E327" s="382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4"/>
      <c r="R327" s="384"/>
      <c r="S327" s="384"/>
      <c r="T327" s="385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430</v>
      </c>
      <c r="B328" s="54" t="s">
        <v>431</v>
      </c>
      <c r="C328" s="31">
        <v>4301031152</v>
      </c>
      <c r="D328" s="381">
        <v>4607091387285</v>
      </c>
      <c r="E328" s="382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4"/>
      <c r="R328" s="384"/>
      <c r="S328" s="384"/>
      <c r="T328" s="385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4"/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415"/>
      <c r="P329" s="398" t="s">
        <v>69</v>
      </c>
      <c r="Q329" s="399"/>
      <c r="R329" s="399"/>
      <c r="S329" s="399"/>
      <c r="T329" s="399"/>
      <c r="U329" s="399"/>
      <c r="V329" s="400"/>
      <c r="W329" s="37" t="s">
        <v>70</v>
      </c>
      <c r="X329" s="379">
        <f>IFERROR(X325/H325,"0")+IFERROR(X326/H326,"0")+IFERROR(X327/H327,"0")+IFERROR(X328/H328,"0")</f>
        <v>0</v>
      </c>
      <c r="Y329" s="379">
        <f>IFERROR(Y325/H325,"0")+IFERROR(Y326/H326,"0")+IFERROR(Y327/H327,"0")+IFERROR(Y328/H328,"0")</f>
        <v>0</v>
      </c>
      <c r="Z329" s="379">
        <f>IFERROR(IF(Z325="",0,Z325),"0")+IFERROR(IF(Z326="",0,Z326),"0")+IFERROR(IF(Z327="",0,Z327),"0")+IFERROR(IF(Z328="",0,Z328),"0")</f>
        <v>0</v>
      </c>
      <c r="AA329" s="380"/>
      <c r="AB329" s="380"/>
      <c r="AC329" s="380"/>
    </row>
    <row r="330" spans="1:68" x14ac:dyDescent="0.2">
      <c r="A330" s="393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3"/>
      <c r="O330" s="415"/>
      <c r="P330" s="398" t="s">
        <v>69</v>
      </c>
      <c r="Q330" s="399"/>
      <c r="R330" s="399"/>
      <c r="S330" s="399"/>
      <c r="T330" s="399"/>
      <c r="U330" s="399"/>
      <c r="V330" s="400"/>
      <c r="W330" s="37" t="s">
        <v>68</v>
      </c>
      <c r="X330" s="379">
        <f>IFERROR(SUM(X325:X328),"0")</f>
        <v>0</v>
      </c>
      <c r="Y330" s="379">
        <f>IFERROR(SUM(Y325:Y328),"0")</f>
        <v>0</v>
      </c>
      <c r="Z330" s="37"/>
      <c r="AA330" s="380"/>
      <c r="AB330" s="380"/>
      <c r="AC330" s="380"/>
    </row>
    <row r="331" spans="1:68" ht="14.25" customHeight="1" x14ac:dyDescent="0.25">
      <c r="A331" s="424" t="s">
        <v>71</v>
      </c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393"/>
      <c r="P331" s="393"/>
      <c r="Q331" s="393"/>
      <c r="R331" s="393"/>
      <c r="S331" s="393"/>
      <c r="T331" s="393"/>
      <c r="U331" s="393"/>
      <c r="V331" s="393"/>
      <c r="W331" s="393"/>
      <c r="X331" s="393"/>
      <c r="Y331" s="393"/>
      <c r="Z331" s="393"/>
      <c r="AA331" s="373"/>
      <c r="AB331" s="373"/>
      <c r="AC331" s="373"/>
    </row>
    <row r="332" spans="1:68" ht="16.5" customHeight="1" x14ac:dyDescent="0.25">
      <c r="A332" s="54" t="s">
        <v>432</v>
      </c>
      <c r="B332" s="54" t="s">
        <v>433</v>
      </c>
      <c r="C332" s="31">
        <v>4301051100</v>
      </c>
      <c r="D332" s="381">
        <v>4607091387766</v>
      </c>
      <c r="E332" s="382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4"/>
      <c r="R332" s="384"/>
      <c r="S332" s="384"/>
      <c r="T332" s="385"/>
      <c r="U332" s="34"/>
      <c r="V332" s="34"/>
      <c r="W332" s="35" t="s">
        <v>68</v>
      </c>
      <c r="X332" s="377">
        <v>0</v>
      </c>
      <c r="Y332" s="378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customHeight="1" x14ac:dyDescent="0.25">
      <c r="A333" s="54" t="s">
        <v>434</v>
      </c>
      <c r="B333" s="54" t="s">
        <v>435</v>
      </c>
      <c r="C333" s="31">
        <v>4301051116</v>
      </c>
      <c r="D333" s="381">
        <v>4607091387957</v>
      </c>
      <c r="E333" s="382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436</v>
      </c>
      <c r="B334" s="54" t="s">
        <v>437</v>
      </c>
      <c r="C334" s="31">
        <v>4301051115</v>
      </c>
      <c r="D334" s="381">
        <v>4607091387964</v>
      </c>
      <c r="E334" s="382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4"/>
      <c r="R334" s="384"/>
      <c r="S334" s="384"/>
      <c r="T334" s="385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438</v>
      </c>
      <c r="B335" s="54" t="s">
        <v>439</v>
      </c>
      <c r="C335" s="31">
        <v>4301051705</v>
      </c>
      <c r="D335" s="381">
        <v>4680115884588</v>
      </c>
      <c r="E335" s="382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4"/>
      <c r="R335" s="384"/>
      <c r="S335" s="384"/>
      <c r="T335" s="385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440</v>
      </c>
      <c r="B336" s="54" t="s">
        <v>441</v>
      </c>
      <c r="C336" s="31">
        <v>4301051130</v>
      </c>
      <c r="D336" s="381">
        <v>4607091387537</v>
      </c>
      <c r="E336" s="382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4"/>
      <c r="R336" s="384"/>
      <c r="S336" s="384"/>
      <c r="T336" s="385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442</v>
      </c>
      <c r="B337" s="54" t="s">
        <v>443</v>
      </c>
      <c r="C337" s="31">
        <v>4301051132</v>
      </c>
      <c r="D337" s="381">
        <v>4607091387513</v>
      </c>
      <c r="E337" s="382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4"/>
      <c r="R337" s="384"/>
      <c r="S337" s="384"/>
      <c r="T337" s="385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15"/>
      <c r="P338" s="398" t="s">
        <v>69</v>
      </c>
      <c r="Q338" s="399"/>
      <c r="R338" s="399"/>
      <c r="S338" s="399"/>
      <c r="T338" s="399"/>
      <c r="U338" s="399"/>
      <c r="V338" s="400"/>
      <c r="W338" s="37" t="s">
        <v>70</v>
      </c>
      <c r="X338" s="379">
        <f>IFERROR(X332/H332,"0")+IFERROR(X333/H333,"0")+IFERROR(X334/H334,"0")+IFERROR(X335/H335,"0")+IFERROR(X336/H336,"0")+IFERROR(X337/H337,"0")</f>
        <v>0</v>
      </c>
      <c r="Y338" s="379">
        <f>IFERROR(Y332/H332,"0")+IFERROR(Y333/H333,"0")+IFERROR(Y334/H334,"0")+IFERROR(Y335/H335,"0")+IFERROR(Y336/H336,"0")+IFERROR(Y337/H337,"0")</f>
        <v>0</v>
      </c>
      <c r="Z338" s="379">
        <f>IFERROR(IF(Z332="",0,Z332),"0")+IFERROR(IF(Z333="",0,Z333),"0")+IFERROR(IF(Z334="",0,Z334),"0")+IFERROR(IF(Z335="",0,Z335),"0")+IFERROR(IF(Z336="",0,Z336),"0")+IFERROR(IF(Z337="",0,Z337),"0")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15"/>
      <c r="P339" s="398" t="s">
        <v>69</v>
      </c>
      <c r="Q339" s="399"/>
      <c r="R339" s="399"/>
      <c r="S339" s="399"/>
      <c r="T339" s="399"/>
      <c r="U339" s="399"/>
      <c r="V339" s="400"/>
      <c r="W339" s="37" t="s">
        <v>68</v>
      </c>
      <c r="X339" s="379">
        <f>IFERROR(SUM(X332:X337),"0")</f>
        <v>0</v>
      </c>
      <c r="Y339" s="379">
        <f>IFERROR(SUM(Y332:Y337),"0")</f>
        <v>0</v>
      </c>
      <c r="Z339" s="37"/>
      <c r="AA339" s="380"/>
      <c r="AB339" s="380"/>
      <c r="AC339" s="380"/>
    </row>
    <row r="340" spans="1:68" ht="14.25" customHeight="1" x14ac:dyDescent="0.25">
      <c r="A340" s="424" t="s">
        <v>168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444</v>
      </c>
      <c r="B341" s="54" t="s">
        <v>445</v>
      </c>
      <c r="C341" s="31">
        <v>4301060379</v>
      </c>
      <c r="D341" s="381">
        <v>4607091380880</v>
      </c>
      <c r="E341" s="382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4"/>
      <c r="R341" s="384"/>
      <c r="S341" s="384"/>
      <c r="T341" s="385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81">
        <v>4607091384482</v>
      </c>
      <c r="E342" s="382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4"/>
      <c r="R342" s="384"/>
      <c r="S342" s="384"/>
      <c r="T342" s="385"/>
      <c r="U342" s="34"/>
      <c r="V342" s="34"/>
      <c r="W342" s="35" t="s">
        <v>68</v>
      </c>
      <c r="X342" s="377">
        <v>90</v>
      </c>
      <c r="Y342" s="378">
        <f>IFERROR(IF(X342="",0,CEILING((X342/$H342),1)*$H342),"")</f>
        <v>93.6</v>
      </c>
      <c r="Z342" s="36">
        <f>IFERROR(IF(Y342=0,"",ROUNDUP(Y342/H342,0)*0.02175),"")</f>
        <v>0.26100000000000001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96.507692307692324</v>
      </c>
      <c r="BN342" s="64">
        <f>IFERROR(Y342*I342/H342,"0")</f>
        <v>100.36800000000001</v>
      </c>
      <c r="BO342" s="64">
        <f>IFERROR(1/J342*(X342/H342),"0")</f>
        <v>0.20604395604395603</v>
      </c>
      <c r="BP342" s="64">
        <f>IFERROR(1/J342*(Y342/H342),"0")</f>
        <v>0.21428571428571427</v>
      </c>
    </row>
    <row r="343" spans="1:68" ht="16.5" customHeight="1" x14ac:dyDescent="0.25">
      <c r="A343" s="54" t="s">
        <v>448</v>
      </c>
      <c r="B343" s="54" t="s">
        <v>449</v>
      </c>
      <c r="C343" s="31">
        <v>4301060325</v>
      </c>
      <c r="D343" s="381">
        <v>4607091380897</v>
      </c>
      <c r="E343" s="382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4"/>
      <c r="R343" s="384"/>
      <c r="S343" s="384"/>
      <c r="T343" s="385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4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15"/>
      <c r="P344" s="398" t="s">
        <v>69</v>
      </c>
      <c r="Q344" s="399"/>
      <c r="R344" s="399"/>
      <c r="S344" s="399"/>
      <c r="T344" s="399"/>
      <c r="U344" s="399"/>
      <c r="V344" s="400"/>
      <c r="W344" s="37" t="s">
        <v>70</v>
      </c>
      <c r="X344" s="379">
        <f>IFERROR(X341/H341,"0")+IFERROR(X342/H342,"0")+IFERROR(X343/H343,"0")</f>
        <v>11.538461538461538</v>
      </c>
      <c r="Y344" s="379">
        <f>IFERROR(Y341/H341,"0")+IFERROR(Y342/H342,"0")+IFERROR(Y343/H343,"0")</f>
        <v>12</v>
      </c>
      <c r="Z344" s="379">
        <f>IFERROR(IF(Z341="",0,Z341),"0")+IFERROR(IF(Z342="",0,Z342),"0")+IFERROR(IF(Z343="",0,Z343),"0")</f>
        <v>0.26100000000000001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15"/>
      <c r="P345" s="398" t="s">
        <v>69</v>
      </c>
      <c r="Q345" s="399"/>
      <c r="R345" s="399"/>
      <c r="S345" s="399"/>
      <c r="T345" s="399"/>
      <c r="U345" s="399"/>
      <c r="V345" s="400"/>
      <c r="W345" s="37" t="s">
        <v>68</v>
      </c>
      <c r="X345" s="379">
        <f>IFERROR(SUM(X341:X343),"0")</f>
        <v>90</v>
      </c>
      <c r="Y345" s="379">
        <f>IFERROR(SUM(Y341:Y343),"0")</f>
        <v>93.6</v>
      </c>
      <c r="Z345" s="37"/>
      <c r="AA345" s="380"/>
      <c r="AB345" s="380"/>
      <c r="AC345" s="380"/>
    </row>
    <row r="346" spans="1:68" ht="14.25" customHeight="1" x14ac:dyDescent="0.25">
      <c r="A346" s="424" t="s">
        <v>95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3"/>
      <c r="AB346" s="373"/>
      <c r="AC346" s="373"/>
    </row>
    <row r="347" spans="1:68" ht="16.5" customHeight="1" x14ac:dyDescent="0.25">
      <c r="A347" s="54" t="s">
        <v>450</v>
      </c>
      <c r="B347" s="54" t="s">
        <v>451</v>
      </c>
      <c r="C347" s="31">
        <v>4301030232</v>
      </c>
      <c r="D347" s="381">
        <v>4607091388374</v>
      </c>
      <c r="E347" s="382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5" t="s">
        <v>452</v>
      </c>
      <c r="Q347" s="384"/>
      <c r="R347" s="384"/>
      <c r="S347" s="384"/>
      <c r="T347" s="385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453</v>
      </c>
      <c r="B348" s="54" t="s">
        <v>454</v>
      </c>
      <c r="C348" s="31">
        <v>4301030235</v>
      </c>
      <c r="D348" s="381">
        <v>4607091388381</v>
      </c>
      <c r="E348" s="382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1" t="s">
        <v>455</v>
      </c>
      <c r="Q348" s="384"/>
      <c r="R348" s="384"/>
      <c r="S348" s="384"/>
      <c r="T348" s="385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456</v>
      </c>
      <c r="B349" s="54" t="s">
        <v>457</v>
      </c>
      <c r="C349" s="31">
        <v>4301032015</v>
      </c>
      <c r="D349" s="381">
        <v>4607091383102</v>
      </c>
      <c r="E349" s="382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4"/>
      <c r="R349" s="384"/>
      <c r="S349" s="384"/>
      <c r="T349" s="385"/>
      <c r="U349" s="34"/>
      <c r="V349" s="34"/>
      <c r="W349" s="35" t="s">
        <v>68</v>
      </c>
      <c r="X349" s="377">
        <v>3</v>
      </c>
      <c r="Y349" s="378">
        <f>IFERROR(IF(X349="",0,CEILING((X349/$H349),1)*$H349),"")</f>
        <v>5.0999999999999996</v>
      </c>
      <c r="Z349" s="36">
        <f>IFERROR(IF(Y349=0,"",ROUNDUP(Y349/H349,0)*0.00753),"")</f>
        <v>1.506E-2</v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3.5000000000000004</v>
      </c>
      <c r="BN349" s="64">
        <f>IFERROR(Y349*I349/H349,"0")</f>
        <v>5.95</v>
      </c>
      <c r="BO349" s="64">
        <f>IFERROR(1/J349*(X349/H349),"0")</f>
        <v>7.5414781297134239E-3</v>
      </c>
      <c r="BP349" s="64">
        <f>IFERROR(1/J349*(Y349/H349),"0")</f>
        <v>1.282051282051282E-2</v>
      </c>
    </row>
    <row r="350" spans="1:68" ht="27" customHeight="1" x14ac:dyDescent="0.25">
      <c r="A350" s="54" t="s">
        <v>458</v>
      </c>
      <c r="B350" s="54" t="s">
        <v>459</v>
      </c>
      <c r="C350" s="31">
        <v>4301030233</v>
      </c>
      <c r="D350" s="381">
        <v>4607091388404</v>
      </c>
      <c r="E350" s="382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4"/>
      <c r="R350" s="384"/>
      <c r="S350" s="384"/>
      <c r="T350" s="385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4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415"/>
      <c r="P351" s="398" t="s">
        <v>69</v>
      </c>
      <c r="Q351" s="399"/>
      <c r="R351" s="399"/>
      <c r="S351" s="399"/>
      <c r="T351" s="399"/>
      <c r="U351" s="399"/>
      <c r="V351" s="400"/>
      <c r="W351" s="37" t="s">
        <v>70</v>
      </c>
      <c r="X351" s="379">
        <f>IFERROR(X347/H347,"0")+IFERROR(X348/H348,"0")+IFERROR(X349/H349,"0")+IFERROR(X350/H350,"0")</f>
        <v>1.1764705882352942</v>
      </c>
      <c r="Y351" s="379">
        <f>IFERROR(Y347/H347,"0")+IFERROR(Y348/H348,"0")+IFERROR(Y349/H349,"0")+IFERROR(Y350/H350,"0")</f>
        <v>2</v>
      </c>
      <c r="Z351" s="379">
        <f>IFERROR(IF(Z347="",0,Z347),"0")+IFERROR(IF(Z348="",0,Z348),"0")+IFERROR(IF(Z349="",0,Z349),"0")+IFERROR(IF(Z350="",0,Z350),"0")</f>
        <v>1.506E-2</v>
      </c>
      <c r="AA351" s="380"/>
      <c r="AB351" s="380"/>
      <c r="AC351" s="380"/>
    </row>
    <row r="352" spans="1:68" x14ac:dyDescent="0.2">
      <c r="A352" s="393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415"/>
      <c r="P352" s="398" t="s">
        <v>69</v>
      </c>
      <c r="Q352" s="399"/>
      <c r="R352" s="399"/>
      <c r="S352" s="399"/>
      <c r="T352" s="399"/>
      <c r="U352" s="399"/>
      <c r="V352" s="400"/>
      <c r="W352" s="37" t="s">
        <v>68</v>
      </c>
      <c r="X352" s="379">
        <f>IFERROR(SUM(X347:X350),"0")</f>
        <v>3</v>
      </c>
      <c r="Y352" s="379">
        <f>IFERROR(SUM(Y347:Y350),"0")</f>
        <v>5.0999999999999996</v>
      </c>
      <c r="Z352" s="37"/>
      <c r="AA352" s="380"/>
      <c r="AB352" s="380"/>
      <c r="AC352" s="380"/>
    </row>
    <row r="353" spans="1:68" ht="14.25" customHeight="1" x14ac:dyDescent="0.25">
      <c r="A353" s="424" t="s">
        <v>460</v>
      </c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3"/>
      <c r="P353" s="393"/>
      <c r="Q353" s="393"/>
      <c r="R353" s="393"/>
      <c r="S353" s="393"/>
      <c r="T353" s="393"/>
      <c r="U353" s="393"/>
      <c r="V353" s="393"/>
      <c r="W353" s="393"/>
      <c r="X353" s="393"/>
      <c r="Y353" s="393"/>
      <c r="Z353" s="393"/>
      <c r="AA353" s="373"/>
      <c r="AB353" s="373"/>
      <c r="AC353" s="373"/>
    </row>
    <row r="354" spans="1:68" ht="16.5" customHeight="1" x14ac:dyDescent="0.25">
      <c r="A354" s="54" t="s">
        <v>461</v>
      </c>
      <c r="B354" s="54" t="s">
        <v>462</v>
      </c>
      <c r="C354" s="31">
        <v>4301180007</v>
      </c>
      <c r="D354" s="381">
        <v>4680115881808</v>
      </c>
      <c r="E354" s="382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4"/>
      <c r="R354" s="384"/>
      <c r="S354" s="384"/>
      <c r="T354" s="385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465</v>
      </c>
      <c r="B355" s="54" t="s">
        <v>466</v>
      </c>
      <c r="C355" s="31">
        <v>4301180006</v>
      </c>
      <c r="D355" s="381">
        <v>4680115881822</v>
      </c>
      <c r="E355" s="382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4"/>
      <c r="R355" s="384"/>
      <c r="S355" s="384"/>
      <c r="T355" s="385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467</v>
      </c>
      <c r="B356" s="54" t="s">
        <v>468</v>
      </c>
      <c r="C356" s="31">
        <v>4301180001</v>
      </c>
      <c r="D356" s="381">
        <v>4680115880016</v>
      </c>
      <c r="E356" s="382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4"/>
      <c r="R356" s="384"/>
      <c r="S356" s="384"/>
      <c r="T356" s="385"/>
      <c r="U356" s="34"/>
      <c r="V356" s="34"/>
      <c r="W356" s="35" t="s">
        <v>68</v>
      </c>
      <c r="X356" s="377">
        <v>8</v>
      </c>
      <c r="Y356" s="378">
        <f>IFERROR(IF(X356="",0,CEILING((X356/$H356),1)*$H356),"")</f>
        <v>8</v>
      </c>
      <c r="Z356" s="36">
        <f>IFERROR(IF(Y356=0,"",ROUNDUP(Y356/H356,0)*0.00474),"")</f>
        <v>1.8960000000000001E-2</v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8.9600000000000009</v>
      </c>
      <c r="BN356" s="64">
        <f>IFERROR(Y356*I356/H356,"0")</f>
        <v>8.9600000000000009</v>
      </c>
      <c r="BO356" s="64">
        <f>IFERROR(1/J356*(X356/H356),"0")</f>
        <v>1.680672268907563E-2</v>
      </c>
      <c r="BP356" s="64">
        <f>IFERROR(1/J356*(Y356/H356),"0")</f>
        <v>1.680672268907563E-2</v>
      </c>
    </row>
    <row r="357" spans="1:68" x14ac:dyDescent="0.2">
      <c r="A357" s="414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15"/>
      <c r="P357" s="398" t="s">
        <v>69</v>
      </c>
      <c r="Q357" s="399"/>
      <c r="R357" s="399"/>
      <c r="S357" s="399"/>
      <c r="T357" s="399"/>
      <c r="U357" s="399"/>
      <c r="V357" s="400"/>
      <c r="W357" s="37" t="s">
        <v>70</v>
      </c>
      <c r="X357" s="379">
        <f>IFERROR(X354/H354,"0")+IFERROR(X355/H355,"0")+IFERROR(X356/H356,"0")</f>
        <v>4</v>
      </c>
      <c r="Y357" s="379">
        <f>IFERROR(Y354/H354,"0")+IFERROR(Y355/H355,"0")+IFERROR(Y356/H356,"0")</f>
        <v>4</v>
      </c>
      <c r="Z357" s="379">
        <f>IFERROR(IF(Z354="",0,Z354),"0")+IFERROR(IF(Z355="",0,Z355),"0")+IFERROR(IF(Z356="",0,Z356),"0")</f>
        <v>1.8960000000000001E-2</v>
      </c>
      <c r="AA357" s="380"/>
      <c r="AB357" s="380"/>
      <c r="AC357" s="380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415"/>
      <c r="P358" s="398" t="s">
        <v>69</v>
      </c>
      <c r="Q358" s="399"/>
      <c r="R358" s="399"/>
      <c r="S358" s="399"/>
      <c r="T358" s="399"/>
      <c r="U358" s="399"/>
      <c r="V358" s="400"/>
      <c r="W358" s="37" t="s">
        <v>68</v>
      </c>
      <c r="X358" s="379">
        <f>IFERROR(SUM(X354:X356),"0")</f>
        <v>8</v>
      </c>
      <c r="Y358" s="379">
        <f>IFERROR(SUM(Y354:Y356),"0")</f>
        <v>8</v>
      </c>
      <c r="Z358" s="37"/>
      <c r="AA358" s="380"/>
      <c r="AB358" s="380"/>
      <c r="AC358" s="380"/>
    </row>
    <row r="359" spans="1:68" ht="16.5" customHeight="1" x14ac:dyDescent="0.25">
      <c r="A359" s="392" t="s">
        <v>469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2"/>
      <c r="AB359" s="372"/>
      <c r="AC359" s="372"/>
    </row>
    <row r="360" spans="1:68" ht="14.25" customHeight="1" x14ac:dyDescent="0.25">
      <c r="A360" s="424" t="s">
        <v>63</v>
      </c>
      <c r="B360" s="393"/>
      <c r="C360" s="393"/>
      <c r="D360" s="393"/>
      <c r="E360" s="393"/>
      <c r="F360" s="393"/>
      <c r="G360" s="393"/>
      <c r="H360" s="393"/>
      <c r="I360" s="393"/>
      <c r="J360" s="393"/>
      <c r="K360" s="393"/>
      <c r="L360" s="393"/>
      <c r="M360" s="393"/>
      <c r="N360" s="393"/>
      <c r="O360" s="393"/>
      <c r="P360" s="393"/>
      <c r="Q360" s="393"/>
      <c r="R360" s="393"/>
      <c r="S360" s="393"/>
      <c r="T360" s="393"/>
      <c r="U360" s="393"/>
      <c r="V360" s="393"/>
      <c r="W360" s="393"/>
      <c r="X360" s="393"/>
      <c r="Y360" s="393"/>
      <c r="Z360" s="393"/>
      <c r="AA360" s="373"/>
      <c r="AB360" s="373"/>
      <c r="AC360" s="373"/>
    </row>
    <row r="361" spans="1:68" ht="27" customHeight="1" x14ac:dyDescent="0.25">
      <c r="A361" s="54" t="s">
        <v>470</v>
      </c>
      <c r="B361" s="54" t="s">
        <v>471</v>
      </c>
      <c r="C361" s="31">
        <v>4301031066</v>
      </c>
      <c r="D361" s="381">
        <v>4607091383836</v>
      </c>
      <c r="E361" s="382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7">
        <v>13</v>
      </c>
      <c r="Y361" s="378">
        <f>IFERROR(IF(X361="",0,CEILING((X361/$H361),1)*$H361),"")</f>
        <v>14.4</v>
      </c>
      <c r="Z361" s="36">
        <f>IFERROR(IF(Y361=0,"",ROUNDUP(Y361/H361,0)*0.00753),"")</f>
        <v>6.0240000000000002E-2</v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14.791111111111112</v>
      </c>
      <c r="BN361" s="64">
        <f>IFERROR(Y361*I361/H361,"0")</f>
        <v>16.384</v>
      </c>
      <c r="BO361" s="64">
        <f>IFERROR(1/J361*(X361/H361),"0")</f>
        <v>4.6296296296296294E-2</v>
      </c>
      <c r="BP361" s="64">
        <f>IFERROR(1/J361*(Y361/H361),"0")</f>
        <v>5.128205128205128E-2</v>
      </c>
    </row>
    <row r="362" spans="1:68" x14ac:dyDescent="0.2">
      <c r="A362" s="414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15"/>
      <c r="P362" s="398" t="s">
        <v>69</v>
      </c>
      <c r="Q362" s="399"/>
      <c r="R362" s="399"/>
      <c r="S362" s="399"/>
      <c r="T362" s="399"/>
      <c r="U362" s="399"/>
      <c r="V362" s="400"/>
      <c r="W362" s="37" t="s">
        <v>70</v>
      </c>
      <c r="X362" s="379">
        <f>IFERROR(X361/H361,"0")</f>
        <v>7.2222222222222223</v>
      </c>
      <c r="Y362" s="379">
        <f>IFERROR(Y361/H361,"0")</f>
        <v>8</v>
      </c>
      <c r="Z362" s="379">
        <f>IFERROR(IF(Z361="",0,Z361),"0")</f>
        <v>6.0240000000000002E-2</v>
      </c>
      <c r="AA362" s="380"/>
      <c r="AB362" s="380"/>
      <c r="AC362" s="380"/>
    </row>
    <row r="363" spans="1:68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15"/>
      <c r="P363" s="398" t="s">
        <v>69</v>
      </c>
      <c r="Q363" s="399"/>
      <c r="R363" s="399"/>
      <c r="S363" s="399"/>
      <c r="T363" s="399"/>
      <c r="U363" s="399"/>
      <c r="V363" s="400"/>
      <c r="W363" s="37" t="s">
        <v>68</v>
      </c>
      <c r="X363" s="379">
        <f>IFERROR(SUM(X361:X361),"0")</f>
        <v>13</v>
      </c>
      <c r="Y363" s="379">
        <f>IFERROR(SUM(Y361:Y361),"0")</f>
        <v>14.4</v>
      </c>
      <c r="Z363" s="37"/>
      <c r="AA363" s="380"/>
      <c r="AB363" s="380"/>
      <c r="AC363" s="380"/>
    </row>
    <row r="364" spans="1:68" ht="14.25" customHeight="1" x14ac:dyDescent="0.25">
      <c r="A364" s="424" t="s">
        <v>71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373"/>
      <c r="AB364" s="373"/>
      <c r="AC364" s="373"/>
    </row>
    <row r="365" spans="1:68" ht="16.5" customHeight="1" x14ac:dyDescent="0.25">
      <c r="A365" s="54" t="s">
        <v>472</v>
      </c>
      <c r="B365" s="54" t="s">
        <v>473</v>
      </c>
      <c r="C365" s="31">
        <v>4301051142</v>
      </c>
      <c r="D365" s="381">
        <v>4607091387919</v>
      </c>
      <c r="E365" s="382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4"/>
      <c r="R365" s="384"/>
      <c r="S365" s="384"/>
      <c r="T365" s="385"/>
      <c r="U365" s="34"/>
      <c r="V365" s="34"/>
      <c r="W365" s="35" t="s">
        <v>68</v>
      </c>
      <c r="X365" s="377">
        <v>21</v>
      </c>
      <c r="Y365" s="378">
        <f>IFERROR(IF(X365="",0,CEILING((X365/$H365),1)*$H365),"")</f>
        <v>24.299999999999997</v>
      </c>
      <c r="Z365" s="36">
        <f>IFERROR(IF(Y365=0,"",ROUNDUP(Y365/H365,0)*0.02175),"")</f>
        <v>6.5250000000000002E-2</v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22.462222222222223</v>
      </c>
      <c r="BN365" s="64">
        <f>IFERROR(Y365*I365/H365,"0")</f>
        <v>25.991999999999997</v>
      </c>
      <c r="BO365" s="64">
        <f>IFERROR(1/J365*(X365/H365),"0")</f>
        <v>4.6296296296296294E-2</v>
      </c>
      <c r="BP365" s="64">
        <f>IFERROR(1/J365*(Y365/H365),"0")</f>
        <v>5.3571428571428568E-2</v>
      </c>
    </row>
    <row r="366" spans="1:68" ht="27" customHeight="1" x14ac:dyDescent="0.25">
      <c r="A366" s="54" t="s">
        <v>474</v>
      </c>
      <c r="B366" s="54" t="s">
        <v>475</v>
      </c>
      <c r="C366" s="31">
        <v>4301051461</v>
      </c>
      <c r="D366" s="381">
        <v>4680115883604</v>
      </c>
      <c r="E366" s="382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3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4"/>
      <c r="R366" s="384"/>
      <c r="S366" s="384"/>
      <c r="T366" s="385"/>
      <c r="U366" s="34"/>
      <c r="V366" s="34"/>
      <c r="W366" s="35" t="s">
        <v>68</v>
      </c>
      <c r="X366" s="377">
        <v>83</v>
      </c>
      <c r="Y366" s="378">
        <f>IFERROR(IF(X366="",0,CEILING((X366/$H366),1)*$H366),"")</f>
        <v>84</v>
      </c>
      <c r="Z366" s="36">
        <f>IFERROR(IF(Y366=0,"",ROUNDUP(Y366/H366,0)*0.00753),"")</f>
        <v>0.30120000000000002</v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93.750476190476178</v>
      </c>
      <c r="BN366" s="64">
        <f>IFERROR(Y366*I366/H366,"0")</f>
        <v>94.88</v>
      </c>
      <c r="BO366" s="64">
        <f>IFERROR(1/J366*(X366/H366),"0")</f>
        <v>0.25335775335775335</v>
      </c>
      <c r="BP366" s="64">
        <f>IFERROR(1/J366*(Y366/H366),"0")</f>
        <v>0.25641025641025639</v>
      </c>
    </row>
    <row r="367" spans="1:68" ht="27" customHeight="1" x14ac:dyDescent="0.25">
      <c r="A367" s="54" t="s">
        <v>476</v>
      </c>
      <c r="B367" s="54" t="s">
        <v>477</v>
      </c>
      <c r="C367" s="31">
        <v>4301051485</v>
      </c>
      <c r="D367" s="381">
        <v>4680115883567</v>
      </c>
      <c r="E367" s="382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4"/>
      <c r="R367" s="384"/>
      <c r="S367" s="384"/>
      <c r="T367" s="385"/>
      <c r="U367" s="34"/>
      <c r="V367" s="34"/>
      <c r="W367" s="35" t="s">
        <v>68</v>
      </c>
      <c r="X367" s="377">
        <v>61</v>
      </c>
      <c r="Y367" s="378">
        <f>IFERROR(IF(X367="",0,CEILING((X367/$H367),1)*$H367),"")</f>
        <v>63</v>
      </c>
      <c r="Z367" s="36">
        <f>IFERROR(IF(Y367=0,"",ROUNDUP(Y367/H367,0)*0.00753),"")</f>
        <v>0.22590000000000002</v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68.552380952380943</v>
      </c>
      <c r="BN367" s="64">
        <f>IFERROR(Y367*I367/H367,"0")</f>
        <v>70.799999999999983</v>
      </c>
      <c r="BO367" s="64">
        <f>IFERROR(1/J367*(X367/H367),"0")</f>
        <v>0.18620268620268621</v>
      </c>
      <c r="BP367" s="64">
        <f>IFERROR(1/J367*(Y367/H367),"0")</f>
        <v>0.19230769230769229</v>
      </c>
    </row>
    <row r="368" spans="1:68" x14ac:dyDescent="0.2">
      <c r="A368" s="414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15"/>
      <c r="P368" s="398" t="s">
        <v>69</v>
      </c>
      <c r="Q368" s="399"/>
      <c r="R368" s="399"/>
      <c r="S368" s="399"/>
      <c r="T368" s="399"/>
      <c r="U368" s="399"/>
      <c r="V368" s="400"/>
      <c r="W368" s="37" t="s">
        <v>70</v>
      </c>
      <c r="X368" s="379">
        <f>IFERROR(X365/H365,"0")+IFERROR(X366/H366,"0")+IFERROR(X367/H367,"0")</f>
        <v>71.164021164021165</v>
      </c>
      <c r="Y368" s="379">
        <f>IFERROR(Y365/H365,"0")+IFERROR(Y366/H366,"0")+IFERROR(Y367/H367,"0")</f>
        <v>73</v>
      </c>
      <c r="Z368" s="379">
        <f>IFERROR(IF(Z365="",0,Z365),"0")+IFERROR(IF(Z366="",0,Z366),"0")+IFERROR(IF(Z367="",0,Z367),"0")</f>
        <v>0.59235000000000004</v>
      </c>
      <c r="AA368" s="380"/>
      <c r="AB368" s="380"/>
      <c r="AC368" s="380"/>
    </row>
    <row r="369" spans="1:68" x14ac:dyDescent="0.2">
      <c r="A369" s="39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15"/>
      <c r="P369" s="398" t="s">
        <v>69</v>
      </c>
      <c r="Q369" s="399"/>
      <c r="R369" s="399"/>
      <c r="S369" s="399"/>
      <c r="T369" s="399"/>
      <c r="U369" s="399"/>
      <c r="V369" s="400"/>
      <c r="W369" s="37" t="s">
        <v>68</v>
      </c>
      <c r="X369" s="379">
        <f>IFERROR(SUM(X365:X367),"0")</f>
        <v>165</v>
      </c>
      <c r="Y369" s="379">
        <f>IFERROR(SUM(Y365:Y367),"0")</f>
        <v>171.3</v>
      </c>
      <c r="Z369" s="37"/>
      <c r="AA369" s="380"/>
      <c r="AB369" s="380"/>
      <c r="AC369" s="380"/>
    </row>
    <row r="370" spans="1:68" ht="27.75" customHeight="1" x14ac:dyDescent="0.2">
      <c r="A370" s="401" t="s">
        <v>478</v>
      </c>
      <c r="B370" s="402"/>
      <c r="C370" s="402"/>
      <c r="D370" s="402"/>
      <c r="E370" s="402"/>
      <c r="F370" s="402"/>
      <c r="G370" s="402"/>
      <c r="H370" s="402"/>
      <c r="I370" s="402"/>
      <c r="J370" s="402"/>
      <c r="K370" s="402"/>
      <c r="L370" s="402"/>
      <c r="M370" s="402"/>
      <c r="N370" s="402"/>
      <c r="O370" s="402"/>
      <c r="P370" s="402"/>
      <c r="Q370" s="402"/>
      <c r="R370" s="402"/>
      <c r="S370" s="402"/>
      <c r="T370" s="402"/>
      <c r="U370" s="402"/>
      <c r="V370" s="402"/>
      <c r="W370" s="402"/>
      <c r="X370" s="402"/>
      <c r="Y370" s="402"/>
      <c r="Z370" s="402"/>
      <c r="AA370" s="48"/>
      <c r="AB370" s="48"/>
      <c r="AC370" s="48"/>
    </row>
    <row r="371" spans="1:68" ht="16.5" customHeight="1" x14ac:dyDescent="0.25">
      <c r="A371" s="392" t="s">
        <v>479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2"/>
      <c r="AB371" s="372"/>
      <c r="AC371" s="372"/>
    </row>
    <row r="372" spans="1:68" ht="14.25" customHeight="1" x14ac:dyDescent="0.25">
      <c r="A372" s="424" t="s">
        <v>109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93"/>
      <c r="AA372" s="373"/>
      <c r="AB372" s="373"/>
      <c r="AC372" s="373"/>
    </row>
    <row r="373" spans="1:68" ht="27" customHeight="1" x14ac:dyDescent="0.25">
      <c r="A373" s="54" t="s">
        <v>480</v>
      </c>
      <c r="B373" s="54" t="s">
        <v>481</v>
      </c>
      <c r="C373" s="31">
        <v>4301011869</v>
      </c>
      <c r="D373" s="381">
        <v>4680115884847</v>
      </c>
      <c r="E373" s="382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7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7">
        <v>0</v>
      </c>
      <c r="Y373" s="378">
        <f t="shared" ref="Y373:Y381" si="6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480</v>
      </c>
      <c r="B374" s="54" t="s">
        <v>482</v>
      </c>
      <c r="C374" s="31">
        <v>4301011946</v>
      </c>
      <c r="D374" s="381">
        <v>4680115884847</v>
      </c>
      <c r="E374" s="382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136</v>
      </c>
      <c r="N374" s="33"/>
      <c r="O374" s="32">
        <v>60</v>
      </c>
      <c r="P374" s="57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7">
        <v>0</v>
      </c>
      <c r="Y374" s="378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483</v>
      </c>
      <c r="B375" s="54" t="s">
        <v>484</v>
      </c>
      <c r="C375" s="31">
        <v>4301011870</v>
      </c>
      <c r="D375" s="381">
        <v>4680115884854</v>
      </c>
      <c r="E375" s="382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5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4"/>
      <c r="R375" s="384"/>
      <c r="S375" s="384"/>
      <c r="T375" s="385"/>
      <c r="U375" s="34"/>
      <c r="V375" s="34"/>
      <c r="W375" s="35" t="s">
        <v>68</v>
      </c>
      <c r="X375" s="377">
        <v>59</v>
      </c>
      <c r="Y375" s="378">
        <f t="shared" si="67"/>
        <v>60</v>
      </c>
      <c r="Z375" s="36">
        <f>IFERROR(IF(Y375=0,"",ROUNDUP(Y375/H375,0)*0.02175),"")</f>
        <v>8.6999999999999994E-2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60.888000000000005</v>
      </c>
      <c r="BN375" s="64">
        <f t="shared" si="69"/>
        <v>61.92</v>
      </c>
      <c r="BO375" s="64">
        <f t="shared" si="70"/>
        <v>8.1944444444444431E-2</v>
      </c>
      <c r="BP375" s="64">
        <f t="shared" si="71"/>
        <v>8.3333333333333329E-2</v>
      </c>
    </row>
    <row r="376" spans="1:68" ht="27" customHeight="1" x14ac:dyDescent="0.25">
      <c r="A376" s="54" t="s">
        <v>483</v>
      </c>
      <c r="B376" s="54" t="s">
        <v>485</v>
      </c>
      <c r="C376" s="31">
        <v>4301011947</v>
      </c>
      <c r="D376" s="381">
        <v>4680115884854</v>
      </c>
      <c r="E376" s="382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4"/>
      <c r="R376" s="384"/>
      <c r="S376" s="384"/>
      <c r="T376" s="385"/>
      <c r="U376" s="34"/>
      <c r="V376" s="34"/>
      <c r="W376" s="35" t="s">
        <v>68</v>
      </c>
      <c r="X376" s="377">
        <v>0</v>
      </c>
      <c r="Y376" s="378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486</v>
      </c>
      <c r="B377" s="54" t="s">
        <v>487</v>
      </c>
      <c r="C377" s="31">
        <v>4301011943</v>
      </c>
      <c r="D377" s="381">
        <v>4680115884830</v>
      </c>
      <c r="E377" s="382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4"/>
      <c r="R377" s="384"/>
      <c r="S377" s="384"/>
      <c r="T377" s="385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1">
        <v>4680115884830</v>
      </c>
      <c r="E378" s="382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4"/>
      <c r="R378" s="384"/>
      <c r="S378" s="384"/>
      <c r="T378" s="385"/>
      <c r="U378" s="34"/>
      <c r="V378" s="34"/>
      <c r="W378" s="35" t="s">
        <v>68</v>
      </c>
      <c r="X378" s="377">
        <v>0</v>
      </c>
      <c r="Y378" s="378">
        <f t="shared" si="67"/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489</v>
      </c>
      <c r="B379" s="54" t="s">
        <v>490</v>
      </c>
      <c r="C379" s="31">
        <v>4301011433</v>
      </c>
      <c r="D379" s="381">
        <v>4680115882638</v>
      </c>
      <c r="E379" s="382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4"/>
      <c r="R379" s="384"/>
      <c r="S379" s="384"/>
      <c r="T379" s="385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491</v>
      </c>
      <c r="B380" s="54" t="s">
        <v>492</v>
      </c>
      <c r="C380" s="31">
        <v>4301011952</v>
      </c>
      <c r="D380" s="381">
        <v>4680115884922</v>
      </c>
      <c r="E380" s="382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4"/>
      <c r="R380" s="384"/>
      <c r="S380" s="384"/>
      <c r="T380" s="385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493</v>
      </c>
      <c r="B381" s="54" t="s">
        <v>494</v>
      </c>
      <c r="C381" s="31">
        <v>4301011868</v>
      </c>
      <c r="D381" s="381">
        <v>4680115884861</v>
      </c>
      <c r="E381" s="382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4"/>
      <c r="R381" s="384"/>
      <c r="S381" s="384"/>
      <c r="T381" s="385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4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415"/>
      <c r="P382" s="398" t="s">
        <v>69</v>
      </c>
      <c r="Q382" s="399"/>
      <c r="R382" s="399"/>
      <c r="S382" s="399"/>
      <c r="T382" s="399"/>
      <c r="U382" s="399"/>
      <c r="V382" s="400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3.9333333333333331</v>
      </c>
      <c r="Y382" s="379">
        <f>IFERROR(Y373/H373,"0")+IFERROR(Y374/H374,"0")+IFERROR(Y375/H375,"0")+IFERROR(Y376/H376,"0")+IFERROR(Y377/H377,"0")+IFERROR(Y378/H378,"0")+IFERROR(Y379/H379,"0")+IFERROR(Y380/H380,"0")+IFERROR(Y381/H381,"0")</f>
        <v>4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8.6999999999999994E-2</v>
      </c>
      <c r="AA382" s="380"/>
      <c r="AB382" s="380"/>
      <c r="AC382" s="380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415"/>
      <c r="P383" s="398" t="s">
        <v>69</v>
      </c>
      <c r="Q383" s="399"/>
      <c r="R383" s="399"/>
      <c r="S383" s="399"/>
      <c r="T383" s="399"/>
      <c r="U383" s="399"/>
      <c r="V383" s="400"/>
      <c r="W383" s="37" t="s">
        <v>68</v>
      </c>
      <c r="X383" s="379">
        <f>IFERROR(SUM(X373:X381),"0")</f>
        <v>59</v>
      </c>
      <c r="Y383" s="379">
        <f>IFERROR(SUM(Y373:Y381),"0")</f>
        <v>60</v>
      </c>
      <c r="Z383" s="37"/>
      <c r="AA383" s="380"/>
      <c r="AB383" s="380"/>
      <c r="AC383" s="380"/>
    </row>
    <row r="384" spans="1:68" ht="14.25" customHeight="1" x14ac:dyDescent="0.25">
      <c r="A384" s="424" t="s">
        <v>147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1">
        <v>4607091383980</v>
      </c>
      <c r="E385" s="382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4"/>
      <c r="R385" s="384"/>
      <c r="S385" s="384"/>
      <c r="T385" s="385"/>
      <c r="U385" s="34"/>
      <c r="V385" s="34"/>
      <c r="W385" s="35" t="s">
        <v>68</v>
      </c>
      <c r="X385" s="377">
        <v>0</v>
      </c>
      <c r="Y385" s="3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497</v>
      </c>
      <c r="B386" s="54" t="s">
        <v>498</v>
      </c>
      <c r="C386" s="31">
        <v>4301020179</v>
      </c>
      <c r="D386" s="381">
        <v>4607091384178</v>
      </c>
      <c r="E386" s="382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4"/>
      <c r="R386" s="384"/>
      <c r="S386" s="384"/>
      <c r="T386" s="385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4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15"/>
      <c r="P387" s="398" t="s">
        <v>69</v>
      </c>
      <c r="Q387" s="399"/>
      <c r="R387" s="399"/>
      <c r="S387" s="399"/>
      <c r="T387" s="399"/>
      <c r="U387" s="399"/>
      <c r="V387" s="400"/>
      <c r="W387" s="37" t="s">
        <v>70</v>
      </c>
      <c r="X387" s="379">
        <f>IFERROR(X385/H385,"0")+IFERROR(X386/H386,"0")</f>
        <v>0</v>
      </c>
      <c r="Y387" s="379">
        <f>IFERROR(Y385/H385,"0")+IFERROR(Y386/H386,"0")</f>
        <v>0</v>
      </c>
      <c r="Z387" s="379">
        <f>IFERROR(IF(Z385="",0,Z385),"0")+IFERROR(IF(Z386="",0,Z386),"0")</f>
        <v>0</v>
      </c>
      <c r="AA387" s="380"/>
      <c r="AB387" s="380"/>
      <c r="AC387" s="380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15"/>
      <c r="P388" s="398" t="s">
        <v>69</v>
      </c>
      <c r="Q388" s="399"/>
      <c r="R388" s="399"/>
      <c r="S388" s="399"/>
      <c r="T388" s="399"/>
      <c r="U388" s="399"/>
      <c r="V388" s="400"/>
      <c r="W388" s="37" t="s">
        <v>68</v>
      </c>
      <c r="X388" s="379">
        <f>IFERROR(SUM(X385:X386),"0")</f>
        <v>0</v>
      </c>
      <c r="Y388" s="379">
        <f>IFERROR(SUM(Y385:Y386),"0")</f>
        <v>0</v>
      </c>
      <c r="Z388" s="37"/>
      <c r="AA388" s="380"/>
      <c r="AB388" s="380"/>
      <c r="AC388" s="380"/>
    </row>
    <row r="389" spans="1:68" ht="14.25" customHeight="1" x14ac:dyDescent="0.25">
      <c r="A389" s="424" t="s">
        <v>71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373"/>
      <c r="AB389" s="373"/>
      <c r="AC389" s="373"/>
    </row>
    <row r="390" spans="1:68" ht="27" customHeight="1" x14ac:dyDescent="0.25">
      <c r="A390" s="54" t="s">
        <v>499</v>
      </c>
      <c r="B390" s="54" t="s">
        <v>500</v>
      </c>
      <c r="C390" s="31">
        <v>4301051639</v>
      </c>
      <c r="D390" s="381">
        <v>4607091383928</v>
      </c>
      <c r="E390" s="382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40</v>
      </c>
      <c r="P390" s="62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84"/>
      <c r="R390" s="384"/>
      <c r="S390" s="384"/>
      <c r="T390" s="385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499</v>
      </c>
      <c r="B391" s="54" t="s">
        <v>501</v>
      </c>
      <c r="C391" s="31">
        <v>4301051560</v>
      </c>
      <c r="D391" s="381">
        <v>4607091383928</v>
      </c>
      <c r="E391" s="382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115</v>
      </c>
      <c r="N391" s="33"/>
      <c r="O391" s="32">
        <v>40</v>
      </c>
      <c r="P391" s="40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84"/>
      <c r="R391" s="384"/>
      <c r="S391" s="384"/>
      <c r="T391" s="385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502</v>
      </c>
      <c r="B392" s="54" t="s">
        <v>503</v>
      </c>
      <c r="C392" s="31">
        <v>4301051636</v>
      </c>
      <c r="D392" s="381">
        <v>4607091384260</v>
      </c>
      <c r="E392" s="382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1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14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15"/>
      <c r="P393" s="398" t="s">
        <v>69</v>
      </c>
      <c r="Q393" s="399"/>
      <c r="R393" s="399"/>
      <c r="S393" s="399"/>
      <c r="T393" s="399"/>
      <c r="U393" s="399"/>
      <c r="V393" s="400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15"/>
      <c r="P394" s="398" t="s">
        <v>69</v>
      </c>
      <c r="Q394" s="399"/>
      <c r="R394" s="399"/>
      <c r="S394" s="399"/>
      <c r="T394" s="399"/>
      <c r="U394" s="399"/>
      <c r="V394" s="400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customHeight="1" x14ac:dyDescent="0.25">
      <c r="A395" s="424" t="s">
        <v>168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16.5" customHeight="1" x14ac:dyDescent="0.25">
      <c r="A396" s="54" t="s">
        <v>504</v>
      </c>
      <c r="B396" s="54" t="s">
        <v>505</v>
      </c>
      <c r="C396" s="31">
        <v>4301060314</v>
      </c>
      <c r="D396" s="381">
        <v>4607091384673</v>
      </c>
      <c r="E396" s="382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4"/>
      <c r="R396" s="384"/>
      <c r="S396" s="384"/>
      <c r="T396" s="385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504</v>
      </c>
      <c r="B397" s="54" t="s">
        <v>506</v>
      </c>
      <c r="C397" s="31">
        <v>4301060345</v>
      </c>
      <c r="D397" s="381">
        <v>4607091384673</v>
      </c>
      <c r="E397" s="382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6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4"/>
      <c r="R397" s="384"/>
      <c r="S397" s="384"/>
      <c r="T397" s="385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15"/>
      <c r="P398" s="398" t="s">
        <v>69</v>
      </c>
      <c r="Q398" s="399"/>
      <c r="R398" s="399"/>
      <c r="S398" s="399"/>
      <c r="T398" s="399"/>
      <c r="U398" s="399"/>
      <c r="V398" s="400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15"/>
      <c r="P399" s="398" t="s">
        <v>69</v>
      </c>
      <c r="Q399" s="399"/>
      <c r="R399" s="399"/>
      <c r="S399" s="399"/>
      <c r="T399" s="399"/>
      <c r="U399" s="399"/>
      <c r="V399" s="400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6.5" customHeight="1" x14ac:dyDescent="0.25">
      <c r="A400" s="392" t="s">
        <v>507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2"/>
      <c r="AB400" s="372"/>
      <c r="AC400" s="372"/>
    </row>
    <row r="401" spans="1:68" ht="14.25" customHeight="1" x14ac:dyDescent="0.25">
      <c r="A401" s="424" t="s">
        <v>109</v>
      </c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  <c r="X401" s="393"/>
      <c r="Y401" s="393"/>
      <c r="Z401" s="393"/>
      <c r="AA401" s="373"/>
      <c r="AB401" s="373"/>
      <c r="AC401" s="373"/>
    </row>
    <row r="402" spans="1:68" ht="27" customHeight="1" x14ac:dyDescent="0.25">
      <c r="A402" s="54" t="s">
        <v>508</v>
      </c>
      <c r="B402" s="54" t="s">
        <v>509</v>
      </c>
      <c r="C402" s="31">
        <v>4301011873</v>
      </c>
      <c r="D402" s="381">
        <v>4680115881907</v>
      </c>
      <c r="E402" s="382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79" t="s">
        <v>510</v>
      </c>
      <c r="Q402" s="384"/>
      <c r="R402" s="384"/>
      <c r="S402" s="384"/>
      <c r="T402" s="385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511</v>
      </c>
      <c r="B403" s="54" t="s">
        <v>512</v>
      </c>
      <c r="C403" s="31">
        <v>4301011874</v>
      </c>
      <c r="D403" s="381">
        <v>4680115884892</v>
      </c>
      <c r="E403" s="382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4"/>
      <c r="R403" s="384"/>
      <c r="S403" s="384"/>
      <c r="T403" s="385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513</v>
      </c>
      <c r="B404" s="54" t="s">
        <v>514</v>
      </c>
      <c r="C404" s="31">
        <v>4301011875</v>
      </c>
      <c r="D404" s="381">
        <v>4680115884885</v>
      </c>
      <c r="E404" s="382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2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4"/>
      <c r="R404" s="384"/>
      <c r="S404" s="384"/>
      <c r="T404" s="385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515</v>
      </c>
      <c r="B405" s="54" t="s">
        <v>516</v>
      </c>
      <c r="C405" s="31">
        <v>4301011871</v>
      </c>
      <c r="D405" s="381">
        <v>4680115884908</v>
      </c>
      <c r="E405" s="382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6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4"/>
      <c r="R405" s="384"/>
      <c r="S405" s="384"/>
      <c r="T405" s="385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15"/>
      <c r="P406" s="398" t="s">
        <v>69</v>
      </c>
      <c r="Q406" s="399"/>
      <c r="R406" s="399"/>
      <c r="S406" s="399"/>
      <c r="T406" s="399"/>
      <c r="U406" s="399"/>
      <c r="V406" s="400"/>
      <c r="W406" s="37" t="s">
        <v>70</v>
      </c>
      <c r="X406" s="379">
        <f>IFERROR(X402/H402,"0")+IFERROR(X403/H403,"0")+IFERROR(X404/H404,"0")+IFERROR(X405/H405,"0")</f>
        <v>0</v>
      </c>
      <c r="Y406" s="379">
        <f>IFERROR(Y402/H402,"0")+IFERROR(Y403/H403,"0")+IFERROR(Y404/H404,"0")+IFERROR(Y405/H405,"0")</f>
        <v>0</v>
      </c>
      <c r="Z406" s="379">
        <f>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15"/>
      <c r="P407" s="398" t="s">
        <v>69</v>
      </c>
      <c r="Q407" s="399"/>
      <c r="R407" s="399"/>
      <c r="S407" s="399"/>
      <c r="T407" s="399"/>
      <c r="U407" s="399"/>
      <c r="V407" s="400"/>
      <c r="W407" s="37" t="s">
        <v>68</v>
      </c>
      <c r="X407" s="379">
        <f>IFERROR(SUM(X402:X405),"0")</f>
        <v>0</v>
      </c>
      <c r="Y407" s="379">
        <f>IFERROR(SUM(Y402:Y405),"0")</f>
        <v>0</v>
      </c>
      <c r="Z407" s="37"/>
      <c r="AA407" s="380"/>
      <c r="AB407" s="380"/>
      <c r="AC407" s="380"/>
    </row>
    <row r="408" spans="1:68" ht="14.25" customHeight="1" x14ac:dyDescent="0.25">
      <c r="A408" s="424" t="s">
        <v>63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517</v>
      </c>
      <c r="B409" s="54" t="s">
        <v>518</v>
      </c>
      <c r="C409" s="31">
        <v>4301031303</v>
      </c>
      <c r="D409" s="381">
        <v>4607091384802</v>
      </c>
      <c r="E409" s="382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4"/>
      <c r="R409" s="384"/>
      <c r="S409" s="384"/>
      <c r="T409" s="385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519</v>
      </c>
      <c r="B410" s="54" t="s">
        <v>520</v>
      </c>
      <c r="C410" s="31">
        <v>4301031304</v>
      </c>
      <c r="D410" s="381">
        <v>4607091384826</v>
      </c>
      <c r="E410" s="382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4"/>
      <c r="R410" s="384"/>
      <c r="S410" s="384"/>
      <c r="T410" s="385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15"/>
      <c r="P411" s="398" t="s">
        <v>69</v>
      </c>
      <c r="Q411" s="399"/>
      <c r="R411" s="399"/>
      <c r="S411" s="399"/>
      <c r="T411" s="399"/>
      <c r="U411" s="399"/>
      <c r="V411" s="400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15"/>
      <c r="P412" s="398" t="s">
        <v>69</v>
      </c>
      <c r="Q412" s="399"/>
      <c r="R412" s="399"/>
      <c r="S412" s="399"/>
      <c r="T412" s="399"/>
      <c r="U412" s="399"/>
      <c r="V412" s="400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customHeight="1" x14ac:dyDescent="0.25">
      <c r="A413" s="424" t="s">
        <v>71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3"/>
      <c r="AB413" s="373"/>
      <c r="AC413" s="373"/>
    </row>
    <row r="414" spans="1:68" ht="27" customHeight="1" x14ac:dyDescent="0.25">
      <c r="A414" s="54" t="s">
        <v>521</v>
      </c>
      <c r="B414" s="54" t="s">
        <v>522</v>
      </c>
      <c r="C414" s="31">
        <v>4301051635</v>
      </c>
      <c r="D414" s="381">
        <v>4607091384246</v>
      </c>
      <c r="E414" s="382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7">
        <v>0</v>
      </c>
      <c r="Y414" s="378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523</v>
      </c>
      <c r="B415" s="54" t="s">
        <v>524</v>
      </c>
      <c r="C415" s="31">
        <v>4301051445</v>
      </c>
      <c r="D415" s="381">
        <v>4680115881976</v>
      </c>
      <c r="E415" s="382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4"/>
      <c r="R415" s="384"/>
      <c r="S415" s="384"/>
      <c r="T415" s="385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525</v>
      </c>
      <c r="B416" s="54" t="s">
        <v>526</v>
      </c>
      <c r="C416" s="31">
        <v>4301051297</v>
      </c>
      <c r="D416" s="381">
        <v>4607091384253</v>
      </c>
      <c r="E416" s="382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4"/>
      <c r="R416" s="384"/>
      <c r="S416" s="384"/>
      <c r="T416" s="385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525</v>
      </c>
      <c r="B417" s="54" t="s">
        <v>527</v>
      </c>
      <c r="C417" s="31">
        <v>4301051634</v>
      </c>
      <c r="D417" s="381">
        <v>4607091384253</v>
      </c>
      <c r="E417" s="382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6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4"/>
      <c r="R417" s="384"/>
      <c r="S417" s="384"/>
      <c r="T417" s="385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528</v>
      </c>
      <c r="B418" s="54" t="s">
        <v>529</v>
      </c>
      <c r="C418" s="31">
        <v>4301051444</v>
      </c>
      <c r="D418" s="381">
        <v>4680115881969</v>
      </c>
      <c r="E418" s="382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415"/>
      <c r="P419" s="398" t="s">
        <v>69</v>
      </c>
      <c r="Q419" s="399"/>
      <c r="R419" s="399"/>
      <c r="S419" s="399"/>
      <c r="T419" s="399"/>
      <c r="U419" s="399"/>
      <c r="V419" s="400"/>
      <c r="W419" s="37" t="s">
        <v>70</v>
      </c>
      <c r="X419" s="379">
        <f>IFERROR(X414/H414,"0")+IFERROR(X415/H415,"0")+IFERROR(X416/H416,"0")+IFERROR(X417/H417,"0")+IFERROR(X418/H418,"0")</f>
        <v>0</v>
      </c>
      <c r="Y419" s="379">
        <f>IFERROR(Y414/H414,"0")+IFERROR(Y415/H415,"0")+IFERROR(Y416/H416,"0")+IFERROR(Y417/H417,"0")+IFERROR(Y418/H418,"0")</f>
        <v>0</v>
      </c>
      <c r="Z419" s="379">
        <f>IFERROR(IF(Z414="",0,Z414),"0")+IFERROR(IF(Z415="",0,Z415),"0")+IFERROR(IF(Z416="",0,Z416),"0")+IFERROR(IF(Z417="",0,Z417),"0")+IFERROR(IF(Z418="",0,Z418),"0")</f>
        <v>0</v>
      </c>
      <c r="AA419" s="380"/>
      <c r="AB419" s="380"/>
      <c r="AC419" s="380"/>
    </row>
    <row r="420" spans="1:68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415"/>
      <c r="P420" s="398" t="s">
        <v>69</v>
      </c>
      <c r="Q420" s="399"/>
      <c r="R420" s="399"/>
      <c r="S420" s="399"/>
      <c r="T420" s="399"/>
      <c r="U420" s="399"/>
      <c r="V420" s="400"/>
      <c r="W420" s="37" t="s">
        <v>68</v>
      </c>
      <c r="X420" s="379">
        <f>IFERROR(SUM(X414:X418),"0")</f>
        <v>0</v>
      </c>
      <c r="Y420" s="379">
        <f>IFERROR(SUM(Y414:Y418),"0")</f>
        <v>0</v>
      </c>
      <c r="Z420" s="37"/>
      <c r="AA420" s="380"/>
      <c r="AB420" s="380"/>
      <c r="AC420" s="380"/>
    </row>
    <row r="421" spans="1:68" ht="14.25" customHeight="1" x14ac:dyDescent="0.25">
      <c r="A421" s="424" t="s">
        <v>168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93"/>
      <c r="AA421" s="373"/>
      <c r="AB421" s="373"/>
      <c r="AC421" s="373"/>
    </row>
    <row r="422" spans="1:68" ht="27" customHeight="1" x14ac:dyDescent="0.25">
      <c r="A422" s="54" t="s">
        <v>530</v>
      </c>
      <c r="B422" s="54" t="s">
        <v>531</v>
      </c>
      <c r="C422" s="31">
        <v>4301060377</v>
      </c>
      <c r="D422" s="381">
        <v>4607091389357</v>
      </c>
      <c r="E422" s="382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4"/>
      <c r="R422" s="384"/>
      <c r="S422" s="384"/>
      <c r="T422" s="385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415"/>
      <c r="P423" s="398" t="s">
        <v>69</v>
      </c>
      <c r="Q423" s="399"/>
      <c r="R423" s="399"/>
      <c r="S423" s="399"/>
      <c r="T423" s="399"/>
      <c r="U423" s="399"/>
      <c r="V423" s="400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15"/>
      <c r="P424" s="398" t="s">
        <v>69</v>
      </c>
      <c r="Q424" s="399"/>
      <c r="R424" s="399"/>
      <c r="S424" s="399"/>
      <c r="T424" s="399"/>
      <c r="U424" s="399"/>
      <c r="V424" s="400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customHeight="1" x14ac:dyDescent="0.2">
      <c r="A425" s="401" t="s">
        <v>532</v>
      </c>
      <c r="B425" s="402"/>
      <c r="C425" s="402"/>
      <c r="D425" s="402"/>
      <c r="E425" s="402"/>
      <c r="F425" s="402"/>
      <c r="G425" s="402"/>
      <c r="H425" s="402"/>
      <c r="I425" s="402"/>
      <c r="J425" s="402"/>
      <c r="K425" s="402"/>
      <c r="L425" s="402"/>
      <c r="M425" s="402"/>
      <c r="N425" s="402"/>
      <c r="O425" s="402"/>
      <c r="P425" s="402"/>
      <c r="Q425" s="402"/>
      <c r="R425" s="402"/>
      <c r="S425" s="402"/>
      <c r="T425" s="402"/>
      <c r="U425" s="402"/>
      <c r="V425" s="402"/>
      <c r="W425" s="402"/>
      <c r="X425" s="402"/>
      <c r="Y425" s="402"/>
      <c r="Z425" s="402"/>
      <c r="AA425" s="48"/>
      <c r="AB425" s="48"/>
      <c r="AC425" s="48"/>
    </row>
    <row r="426" spans="1:68" ht="16.5" customHeight="1" x14ac:dyDescent="0.25">
      <c r="A426" s="392" t="s">
        <v>533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372"/>
      <c r="AB426" s="372"/>
      <c r="AC426" s="372"/>
    </row>
    <row r="427" spans="1:68" ht="14.25" customHeight="1" x14ac:dyDescent="0.25">
      <c r="A427" s="424" t="s">
        <v>109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customHeight="1" x14ac:dyDescent="0.25">
      <c r="A428" s="54" t="s">
        <v>534</v>
      </c>
      <c r="B428" s="54" t="s">
        <v>535</v>
      </c>
      <c r="C428" s="31">
        <v>4301011428</v>
      </c>
      <c r="D428" s="381">
        <v>4607091389708</v>
      </c>
      <c r="E428" s="382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4"/>
      <c r="R428" s="384"/>
      <c r="S428" s="384"/>
      <c r="T428" s="385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15"/>
      <c r="P429" s="398" t="s">
        <v>69</v>
      </c>
      <c r="Q429" s="399"/>
      <c r="R429" s="399"/>
      <c r="S429" s="399"/>
      <c r="T429" s="399"/>
      <c r="U429" s="399"/>
      <c r="V429" s="400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x14ac:dyDescent="0.2">
      <c r="A430" s="393"/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415"/>
      <c r="P430" s="398" t="s">
        <v>69</v>
      </c>
      <c r="Q430" s="399"/>
      <c r="R430" s="399"/>
      <c r="S430" s="399"/>
      <c r="T430" s="399"/>
      <c r="U430" s="399"/>
      <c r="V430" s="400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customHeight="1" x14ac:dyDescent="0.25">
      <c r="A431" s="424" t="s">
        <v>63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373"/>
      <c r="AB431" s="373"/>
      <c r="AC431" s="373"/>
    </row>
    <row r="432" spans="1:68" ht="27" customHeight="1" x14ac:dyDescent="0.25">
      <c r="A432" s="54" t="s">
        <v>536</v>
      </c>
      <c r="B432" s="54" t="s">
        <v>537</v>
      </c>
      <c r="C432" s="31">
        <v>4301031322</v>
      </c>
      <c r="D432" s="381">
        <v>4607091389753</v>
      </c>
      <c r="E432" s="382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4"/>
      <c r="R432" s="384"/>
      <c r="S432" s="384"/>
      <c r="T432" s="385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536</v>
      </c>
      <c r="B433" s="54" t="s">
        <v>538</v>
      </c>
      <c r="C433" s="31">
        <v>4301031355</v>
      </c>
      <c r="D433" s="381">
        <v>4607091389753</v>
      </c>
      <c r="E433" s="382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4"/>
      <c r="R433" s="384"/>
      <c r="S433" s="384"/>
      <c r="T433" s="385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539</v>
      </c>
      <c r="B434" s="54" t="s">
        <v>540</v>
      </c>
      <c r="C434" s="31">
        <v>4301031323</v>
      </c>
      <c r="D434" s="381">
        <v>4607091389760</v>
      </c>
      <c r="E434" s="382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4"/>
      <c r="R434" s="384"/>
      <c r="S434" s="384"/>
      <c r="T434" s="385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541</v>
      </c>
      <c r="B435" s="54" t="s">
        <v>542</v>
      </c>
      <c r="C435" s="31">
        <v>4301031325</v>
      </c>
      <c r="D435" s="381">
        <v>4607091389746</v>
      </c>
      <c r="E435" s="382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3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4"/>
      <c r="R435" s="384"/>
      <c r="S435" s="384"/>
      <c r="T435" s="385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4301031356</v>
      </c>
      <c r="D436" s="381">
        <v>4607091389746</v>
      </c>
      <c r="E436" s="382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4301031335</v>
      </c>
      <c r="D437" s="381">
        <v>4680115883147</v>
      </c>
      <c r="E437" s="382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544</v>
      </c>
      <c r="B438" s="54" t="s">
        <v>546</v>
      </c>
      <c r="C438" s="31">
        <v>4301031257</v>
      </c>
      <c r="D438" s="381">
        <v>4680115883147</v>
      </c>
      <c r="E438" s="382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547</v>
      </c>
      <c r="B439" s="54" t="s">
        <v>548</v>
      </c>
      <c r="C439" s="31">
        <v>4301031178</v>
      </c>
      <c r="D439" s="381">
        <v>4607091384338</v>
      </c>
      <c r="E439" s="382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547</v>
      </c>
      <c r="B440" s="54" t="s">
        <v>549</v>
      </c>
      <c r="C440" s="31">
        <v>4301031330</v>
      </c>
      <c r="D440" s="381">
        <v>4607091384338</v>
      </c>
      <c r="E440" s="382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4"/>
      <c r="R440" s="384"/>
      <c r="S440" s="384"/>
      <c r="T440" s="385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550</v>
      </c>
      <c r="B441" s="54" t="s">
        <v>551</v>
      </c>
      <c r="C441" s="31">
        <v>4301031336</v>
      </c>
      <c r="D441" s="381">
        <v>4680115883154</v>
      </c>
      <c r="E441" s="382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550</v>
      </c>
      <c r="B442" s="54" t="s">
        <v>552</v>
      </c>
      <c r="C442" s="31">
        <v>4301031254</v>
      </c>
      <c r="D442" s="381">
        <v>4680115883154</v>
      </c>
      <c r="E442" s="382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553</v>
      </c>
      <c r="B443" s="54" t="s">
        <v>554</v>
      </c>
      <c r="C443" s="31">
        <v>4301031331</v>
      </c>
      <c r="D443" s="381">
        <v>4607091389524</v>
      </c>
      <c r="E443" s="382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7">
        <v>0</v>
      </c>
      <c r="Y443" s="378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553</v>
      </c>
      <c r="B444" s="54" t="s">
        <v>555</v>
      </c>
      <c r="C444" s="31">
        <v>4301031361</v>
      </c>
      <c r="D444" s="381">
        <v>4607091389524</v>
      </c>
      <c r="E444" s="382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2" t="s">
        <v>556</v>
      </c>
      <c r="Q444" s="384"/>
      <c r="R444" s="384"/>
      <c r="S444" s="384"/>
      <c r="T444" s="385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557</v>
      </c>
      <c r="B445" s="54" t="s">
        <v>558</v>
      </c>
      <c r="C445" s="31">
        <v>4301031337</v>
      </c>
      <c r="D445" s="381">
        <v>4680115883161</v>
      </c>
      <c r="E445" s="382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4"/>
      <c r="R445" s="384"/>
      <c r="S445" s="384"/>
      <c r="T445" s="385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557</v>
      </c>
      <c r="B446" s="54" t="s">
        <v>559</v>
      </c>
      <c r="C446" s="31">
        <v>4301031258</v>
      </c>
      <c r="D446" s="381">
        <v>4680115883161</v>
      </c>
      <c r="E446" s="382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4"/>
      <c r="R446" s="384"/>
      <c r="S446" s="384"/>
      <c r="T446" s="385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560</v>
      </c>
      <c r="B447" s="54" t="s">
        <v>561</v>
      </c>
      <c r="C447" s="31">
        <v>4301031333</v>
      </c>
      <c r="D447" s="381">
        <v>4607091389531</v>
      </c>
      <c r="E447" s="382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560</v>
      </c>
      <c r="B448" s="54" t="s">
        <v>562</v>
      </c>
      <c r="C448" s="31">
        <v>4301031358</v>
      </c>
      <c r="D448" s="381">
        <v>4607091389531</v>
      </c>
      <c r="E448" s="382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4"/>
      <c r="R448" s="384"/>
      <c r="S448" s="384"/>
      <c r="T448" s="385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563</v>
      </c>
      <c r="B449" s="54" t="s">
        <v>564</v>
      </c>
      <c r="C449" s="31">
        <v>4301031360</v>
      </c>
      <c r="D449" s="381">
        <v>4607091384345</v>
      </c>
      <c r="E449" s="382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6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4"/>
      <c r="R449" s="384"/>
      <c r="S449" s="384"/>
      <c r="T449" s="385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4301031338</v>
      </c>
      <c r="D450" s="381">
        <v>4680115883185</v>
      </c>
      <c r="E450" s="382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4"/>
      <c r="R450" s="384"/>
      <c r="S450" s="384"/>
      <c r="T450" s="385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4301031255</v>
      </c>
      <c r="D451" s="381">
        <v>4680115883185</v>
      </c>
      <c r="E451" s="382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4"/>
      <c r="R451" s="384"/>
      <c r="S451" s="384"/>
      <c r="T451" s="385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4301031236</v>
      </c>
      <c r="D452" s="381">
        <v>4680115882928</v>
      </c>
      <c r="E452" s="382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4"/>
      <c r="R452" s="384"/>
      <c r="S452" s="384"/>
      <c r="T452" s="385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4"/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415"/>
      <c r="P453" s="398" t="s">
        <v>69</v>
      </c>
      <c r="Q453" s="399"/>
      <c r="R453" s="399"/>
      <c r="S453" s="399"/>
      <c r="T453" s="399"/>
      <c r="U453" s="399"/>
      <c r="V453" s="400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0"/>
      <c r="AB453" s="380"/>
      <c r="AC453" s="380"/>
    </row>
    <row r="454" spans="1:68" x14ac:dyDescent="0.2">
      <c r="A454" s="39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15"/>
      <c r="P454" s="398" t="s">
        <v>69</v>
      </c>
      <c r="Q454" s="399"/>
      <c r="R454" s="399"/>
      <c r="S454" s="399"/>
      <c r="T454" s="399"/>
      <c r="U454" s="399"/>
      <c r="V454" s="400"/>
      <c r="W454" s="37" t="s">
        <v>68</v>
      </c>
      <c r="X454" s="379">
        <f>IFERROR(SUM(X432:X452),"0")</f>
        <v>0</v>
      </c>
      <c r="Y454" s="379">
        <f>IFERROR(SUM(Y432:Y452),"0")</f>
        <v>0</v>
      </c>
      <c r="Z454" s="37"/>
      <c r="AA454" s="380"/>
      <c r="AB454" s="380"/>
      <c r="AC454" s="380"/>
    </row>
    <row r="455" spans="1:68" ht="14.25" customHeight="1" x14ac:dyDescent="0.25">
      <c r="A455" s="424" t="s">
        <v>71</v>
      </c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3"/>
      <c r="P455" s="393"/>
      <c r="Q455" s="393"/>
      <c r="R455" s="393"/>
      <c r="S455" s="393"/>
      <c r="T455" s="393"/>
      <c r="U455" s="393"/>
      <c r="V455" s="393"/>
      <c r="W455" s="393"/>
      <c r="X455" s="393"/>
      <c r="Y455" s="393"/>
      <c r="Z455" s="393"/>
      <c r="AA455" s="373"/>
      <c r="AB455" s="373"/>
      <c r="AC455" s="373"/>
    </row>
    <row r="456" spans="1:68" ht="27" customHeight="1" x14ac:dyDescent="0.25">
      <c r="A456" s="54" t="s">
        <v>570</v>
      </c>
      <c r="B456" s="54" t="s">
        <v>571</v>
      </c>
      <c r="C456" s="31">
        <v>4301051284</v>
      </c>
      <c r="D456" s="381">
        <v>4607091384352</v>
      </c>
      <c r="E456" s="382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4"/>
      <c r="R456" s="384"/>
      <c r="S456" s="384"/>
      <c r="T456" s="385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572</v>
      </c>
      <c r="B457" s="54" t="s">
        <v>573</v>
      </c>
      <c r="C457" s="31">
        <v>4301051431</v>
      </c>
      <c r="D457" s="381">
        <v>4607091389654</v>
      </c>
      <c r="E457" s="382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4"/>
      <c r="R457" s="384"/>
      <c r="S457" s="384"/>
      <c r="T457" s="385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15"/>
      <c r="P458" s="398" t="s">
        <v>69</v>
      </c>
      <c r="Q458" s="399"/>
      <c r="R458" s="399"/>
      <c r="S458" s="399"/>
      <c r="T458" s="399"/>
      <c r="U458" s="399"/>
      <c r="V458" s="400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15"/>
      <c r="P459" s="398" t="s">
        <v>69</v>
      </c>
      <c r="Q459" s="399"/>
      <c r="R459" s="399"/>
      <c r="S459" s="399"/>
      <c r="T459" s="399"/>
      <c r="U459" s="399"/>
      <c r="V459" s="400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customHeight="1" x14ac:dyDescent="0.25">
      <c r="A460" s="424" t="s">
        <v>95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373"/>
      <c r="AB460" s="373"/>
      <c r="AC460" s="373"/>
    </row>
    <row r="461" spans="1:68" ht="27" customHeight="1" x14ac:dyDescent="0.25">
      <c r="A461" s="54" t="s">
        <v>574</v>
      </c>
      <c r="B461" s="54" t="s">
        <v>575</v>
      </c>
      <c r="C461" s="31">
        <v>4301032047</v>
      </c>
      <c r="D461" s="381">
        <v>4680115884342</v>
      </c>
      <c r="E461" s="382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5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4"/>
      <c r="R461" s="384"/>
      <c r="S461" s="384"/>
      <c r="T461" s="385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4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415"/>
      <c r="P462" s="398" t="s">
        <v>69</v>
      </c>
      <c r="Q462" s="399"/>
      <c r="R462" s="399"/>
      <c r="S462" s="399"/>
      <c r="T462" s="399"/>
      <c r="U462" s="399"/>
      <c r="V462" s="400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x14ac:dyDescent="0.2">
      <c r="A463" s="39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15"/>
      <c r="P463" s="398" t="s">
        <v>69</v>
      </c>
      <c r="Q463" s="399"/>
      <c r="R463" s="399"/>
      <c r="S463" s="399"/>
      <c r="T463" s="399"/>
      <c r="U463" s="399"/>
      <c r="V463" s="400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customHeight="1" x14ac:dyDescent="0.25">
      <c r="A464" s="392" t="s">
        <v>578</v>
      </c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393"/>
      <c r="P464" s="393"/>
      <c r="Q464" s="393"/>
      <c r="R464" s="393"/>
      <c r="S464" s="393"/>
      <c r="T464" s="393"/>
      <c r="U464" s="393"/>
      <c r="V464" s="393"/>
      <c r="W464" s="393"/>
      <c r="X464" s="393"/>
      <c r="Y464" s="393"/>
      <c r="Z464" s="393"/>
      <c r="AA464" s="372"/>
      <c r="AB464" s="372"/>
      <c r="AC464" s="372"/>
    </row>
    <row r="465" spans="1:68" ht="14.25" customHeight="1" x14ac:dyDescent="0.25">
      <c r="A465" s="424" t="s">
        <v>147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579</v>
      </c>
      <c r="B466" s="54" t="s">
        <v>580</v>
      </c>
      <c r="C466" s="31">
        <v>4301020315</v>
      </c>
      <c r="D466" s="381">
        <v>4607091389364</v>
      </c>
      <c r="E466" s="382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4"/>
      <c r="R466" s="384"/>
      <c r="S466" s="384"/>
      <c r="T466" s="385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15"/>
      <c r="P467" s="398" t="s">
        <v>69</v>
      </c>
      <c r="Q467" s="399"/>
      <c r="R467" s="399"/>
      <c r="S467" s="399"/>
      <c r="T467" s="399"/>
      <c r="U467" s="399"/>
      <c r="V467" s="400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15"/>
      <c r="P468" s="398" t="s">
        <v>69</v>
      </c>
      <c r="Q468" s="399"/>
      <c r="R468" s="399"/>
      <c r="S468" s="399"/>
      <c r="T468" s="399"/>
      <c r="U468" s="399"/>
      <c r="V468" s="400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customHeight="1" x14ac:dyDescent="0.25">
      <c r="A469" s="424" t="s">
        <v>63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3"/>
      <c r="AB469" s="373"/>
      <c r="AC469" s="373"/>
    </row>
    <row r="470" spans="1:68" ht="27" customHeight="1" x14ac:dyDescent="0.25">
      <c r="A470" s="54" t="s">
        <v>581</v>
      </c>
      <c r="B470" s="54" t="s">
        <v>582</v>
      </c>
      <c r="C470" s="31">
        <v>4301031212</v>
      </c>
      <c r="D470" s="381">
        <v>4607091389739</v>
      </c>
      <c r="E470" s="382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4"/>
      <c r="R470" s="384"/>
      <c r="S470" s="384"/>
      <c r="T470" s="385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581</v>
      </c>
      <c r="B471" s="54" t="s">
        <v>583</v>
      </c>
      <c r="C471" s="31">
        <v>4301031324</v>
      </c>
      <c r="D471" s="381">
        <v>4607091389739</v>
      </c>
      <c r="E471" s="382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4"/>
      <c r="R471" s="384"/>
      <c r="S471" s="384"/>
      <c r="T471" s="385"/>
      <c r="U471" s="34"/>
      <c r="V471" s="34"/>
      <c r="W471" s="35" t="s">
        <v>68</v>
      </c>
      <c r="X471" s="377">
        <v>0</v>
      </c>
      <c r="Y471" s="378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584</v>
      </c>
      <c r="B472" s="54" t="s">
        <v>585</v>
      </c>
      <c r="C472" s="31">
        <v>4301031363</v>
      </c>
      <c r="D472" s="381">
        <v>4607091389425</v>
      </c>
      <c r="E472" s="382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4"/>
      <c r="R472" s="384"/>
      <c r="S472" s="384"/>
      <c r="T472" s="385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586</v>
      </c>
      <c r="B473" s="54" t="s">
        <v>587</v>
      </c>
      <c r="C473" s="31">
        <v>4301031334</v>
      </c>
      <c r="D473" s="381">
        <v>4680115880771</v>
      </c>
      <c r="E473" s="382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5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4"/>
      <c r="R473" s="384"/>
      <c r="S473" s="384"/>
      <c r="T473" s="385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588</v>
      </c>
      <c r="B474" s="54" t="s">
        <v>589</v>
      </c>
      <c r="C474" s="31">
        <v>4301031173</v>
      </c>
      <c r="D474" s="381">
        <v>4607091389500</v>
      </c>
      <c r="E474" s="382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4"/>
      <c r="R474" s="384"/>
      <c r="S474" s="384"/>
      <c r="T474" s="385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588</v>
      </c>
      <c r="B475" s="54" t="s">
        <v>590</v>
      </c>
      <c r="C475" s="31">
        <v>4301031327</v>
      </c>
      <c r="D475" s="381">
        <v>4607091389500</v>
      </c>
      <c r="E475" s="382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4"/>
      <c r="R475" s="384"/>
      <c r="S475" s="384"/>
      <c r="T475" s="385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4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415"/>
      <c r="P476" s="398" t="s">
        <v>69</v>
      </c>
      <c r="Q476" s="399"/>
      <c r="R476" s="399"/>
      <c r="S476" s="399"/>
      <c r="T476" s="399"/>
      <c r="U476" s="399"/>
      <c r="V476" s="400"/>
      <c r="W476" s="37" t="s">
        <v>70</v>
      </c>
      <c r="X476" s="379">
        <f>IFERROR(X470/H470,"0")+IFERROR(X471/H471,"0")+IFERROR(X472/H472,"0")+IFERROR(X473/H473,"0")+IFERROR(X474/H474,"0")+IFERROR(X475/H475,"0")</f>
        <v>0</v>
      </c>
      <c r="Y476" s="379">
        <f>IFERROR(Y470/H470,"0")+IFERROR(Y471/H471,"0")+IFERROR(Y472/H472,"0")+IFERROR(Y473/H473,"0")+IFERROR(Y474/H474,"0")+IFERROR(Y475/H475,"0")</f>
        <v>0</v>
      </c>
      <c r="Z476" s="379">
        <f>IFERROR(IF(Z470="",0,Z470),"0")+IFERROR(IF(Z471="",0,Z471),"0")+IFERROR(IF(Z472="",0,Z472),"0")+IFERROR(IF(Z473="",0,Z473),"0")+IFERROR(IF(Z474="",0,Z474),"0")+IFERROR(IF(Z475="",0,Z475),"0")</f>
        <v>0</v>
      </c>
      <c r="AA476" s="380"/>
      <c r="AB476" s="380"/>
      <c r="AC476" s="380"/>
    </row>
    <row r="477" spans="1:68" x14ac:dyDescent="0.2">
      <c r="A477" s="393"/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415"/>
      <c r="P477" s="398" t="s">
        <v>69</v>
      </c>
      <c r="Q477" s="399"/>
      <c r="R477" s="399"/>
      <c r="S477" s="399"/>
      <c r="T477" s="399"/>
      <c r="U477" s="399"/>
      <c r="V477" s="400"/>
      <c r="W477" s="37" t="s">
        <v>68</v>
      </c>
      <c r="X477" s="379">
        <f>IFERROR(SUM(X470:X475),"0")</f>
        <v>0</v>
      </c>
      <c r="Y477" s="379">
        <f>IFERROR(SUM(Y470:Y475),"0")</f>
        <v>0</v>
      </c>
      <c r="Z477" s="37"/>
      <c r="AA477" s="380"/>
      <c r="AB477" s="380"/>
      <c r="AC477" s="380"/>
    </row>
    <row r="478" spans="1:68" ht="14.25" customHeight="1" x14ac:dyDescent="0.25">
      <c r="A478" s="424" t="s">
        <v>104</v>
      </c>
      <c r="B478" s="393"/>
      <c r="C478" s="393"/>
      <c r="D478" s="393"/>
      <c r="E478" s="393"/>
      <c r="F478" s="393"/>
      <c r="G478" s="393"/>
      <c r="H478" s="393"/>
      <c r="I478" s="393"/>
      <c r="J478" s="393"/>
      <c r="K478" s="393"/>
      <c r="L478" s="393"/>
      <c r="M478" s="393"/>
      <c r="N478" s="393"/>
      <c r="O478" s="393"/>
      <c r="P478" s="393"/>
      <c r="Q478" s="393"/>
      <c r="R478" s="393"/>
      <c r="S478" s="393"/>
      <c r="T478" s="393"/>
      <c r="U478" s="393"/>
      <c r="V478" s="393"/>
      <c r="W478" s="393"/>
      <c r="X478" s="393"/>
      <c r="Y478" s="393"/>
      <c r="Z478" s="393"/>
      <c r="AA478" s="373"/>
      <c r="AB478" s="373"/>
      <c r="AC478" s="373"/>
    </row>
    <row r="479" spans="1:68" ht="27" customHeight="1" x14ac:dyDescent="0.25">
      <c r="A479" s="54" t="s">
        <v>591</v>
      </c>
      <c r="B479" s="54" t="s">
        <v>592</v>
      </c>
      <c r="C479" s="31">
        <v>4301170010</v>
      </c>
      <c r="D479" s="381">
        <v>4680115884090</v>
      </c>
      <c r="E479" s="382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4"/>
      <c r="R479" s="384"/>
      <c r="S479" s="384"/>
      <c r="T479" s="385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4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15"/>
      <c r="P480" s="398" t="s">
        <v>69</v>
      </c>
      <c r="Q480" s="399"/>
      <c r="R480" s="399"/>
      <c r="S480" s="399"/>
      <c r="T480" s="399"/>
      <c r="U480" s="399"/>
      <c r="V480" s="400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15"/>
      <c r="P481" s="398" t="s">
        <v>69</v>
      </c>
      <c r="Q481" s="399"/>
      <c r="R481" s="399"/>
      <c r="S481" s="399"/>
      <c r="T481" s="399"/>
      <c r="U481" s="399"/>
      <c r="V481" s="400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customHeight="1" x14ac:dyDescent="0.25">
      <c r="A482" s="392" t="s">
        <v>593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424" t="s">
        <v>63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594</v>
      </c>
      <c r="B484" s="54" t="s">
        <v>595</v>
      </c>
      <c r="C484" s="31">
        <v>4301031294</v>
      </c>
      <c r="D484" s="381">
        <v>4680115885189</v>
      </c>
      <c r="E484" s="382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4"/>
      <c r="R484" s="384"/>
      <c r="S484" s="384"/>
      <c r="T484" s="385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596</v>
      </c>
      <c r="B485" s="54" t="s">
        <v>597</v>
      </c>
      <c r="C485" s="31">
        <v>4301031293</v>
      </c>
      <c r="D485" s="381">
        <v>4680115885172</v>
      </c>
      <c r="E485" s="382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4"/>
      <c r="R485" s="384"/>
      <c r="S485" s="384"/>
      <c r="T485" s="385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598</v>
      </c>
      <c r="B486" s="54" t="s">
        <v>599</v>
      </c>
      <c r="C486" s="31">
        <v>4301031291</v>
      </c>
      <c r="D486" s="381">
        <v>4680115885110</v>
      </c>
      <c r="E486" s="382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4"/>
      <c r="R486" s="384"/>
      <c r="S486" s="384"/>
      <c r="T486" s="385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4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415"/>
      <c r="P487" s="398" t="s">
        <v>69</v>
      </c>
      <c r="Q487" s="399"/>
      <c r="R487" s="399"/>
      <c r="S487" s="399"/>
      <c r="T487" s="399"/>
      <c r="U487" s="399"/>
      <c r="V487" s="400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415"/>
      <c r="P488" s="398" t="s">
        <v>69</v>
      </c>
      <c r="Q488" s="399"/>
      <c r="R488" s="399"/>
      <c r="S488" s="399"/>
      <c r="T488" s="399"/>
      <c r="U488" s="399"/>
      <c r="V488" s="400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customHeight="1" x14ac:dyDescent="0.25">
      <c r="A489" s="392" t="s">
        <v>600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2"/>
      <c r="AB489" s="372"/>
      <c r="AC489" s="372"/>
    </row>
    <row r="490" spans="1:68" ht="14.25" customHeight="1" x14ac:dyDescent="0.25">
      <c r="A490" s="424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customHeight="1" x14ac:dyDescent="0.25">
      <c r="A491" s="54" t="s">
        <v>601</v>
      </c>
      <c r="B491" s="54" t="s">
        <v>602</v>
      </c>
      <c r="C491" s="31">
        <v>4301031261</v>
      </c>
      <c r="D491" s="381">
        <v>4680115885103</v>
      </c>
      <c r="E491" s="382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4"/>
      <c r="R491" s="384"/>
      <c r="S491" s="384"/>
      <c r="T491" s="385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15"/>
      <c r="P492" s="398" t="s">
        <v>69</v>
      </c>
      <c r="Q492" s="399"/>
      <c r="R492" s="399"/>
      <c r="S492" s="399"/>
      <c r="T492" s="399"/>
      <c r="U492" s="399"/>
      <c r="V492" s="400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15"/>
      <c r="P493" s="398" t="s">
        <v>69</v>
      </c>
      <c r="Q493" s="399"/>
      <c r="R493" s="399"/>
      <c r="S493" s="399"/>
      <c r="T493" s="399"/>
      <c r="U493" s="399"/>
      <c r="V493" s="400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customHeight="1" x14ac:dyDescent="0.2">
      <c r="A494" s="401" t="s">
        <v>603</v>
      </c>
      <c r="B494" s="402"/>
      <c r="C494" s="402"/>
      <c r="D494" s="402"/>
      <c r="E494" s="402"/>
      <c r="F494" s="402"/>
      <c r="G494" s="402"/>
      <c r="H494" s="402"/>
      <c r="I494" s="402"/>
      <c r="J494" s="402"/>
      <c r="K494" s="402"/>
      <c r="L494" s="402"/>
      <c r="M494" s="402"/>
      <c r="N494" s="402"/>
      <c r="O494" s="402"/>
      <c r="P494" s="402"/>
      <c r="Q494" s="402"/>
      <c r="R494" s="402"/>
      <c r="S494" s="402"/>
      <c r="T494" s="402"/>
      <c r="U494" s="402"/>
      <c r="V494" s="402"/>
      <c r="W494" s="402"/>
      <c r="X494" s="402"/>
      <c r="Y494" s="402"/>
      <c r="Z494" s="402"/>
      <c r="AA494" s="48"/>
      <c r="AB494" s="48"/>
      <c r="AC494" s="48"/>
    </row>
    <row r="495" spans="1:68" ht="16.5" customHeight="1" x14ac:dyDescent="0.25">
      <c r="A495" s="392" t="s">
        <v>603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372"/>
      <c r="AB495" s="372"/>
      <c r="AC495" s="372"/>
    </row>
    <row r="496" spans="1:68" ht="14.25" customHeight="1" x14ac:dyDescent="0.25">
      <c r="A496" s="424" t="s">
        <v>109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3"/>
      <c r="AB496" s="373"/>
      <c r="AC496" s="373"/>
    </row>
    <row r="497" spans="1:68" ht="27" customHeight="1" x14ac:dyDescent="0.25">
      <c r="A497" s="54" t="s">
        <v>604</v>
      </c>
      <c r="B497" s="54" t="s">
        <v>605</v>
      </c>
      <c r="C497" s="31">
        <v>4301011795</v>
      </c>
      <c r="D497" s="381">
        <v>4607091389067</v>
      </c>
      <c r="E497" s="382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4"/>
      <c r="R497" s="384"/>
      <c r="S497" s="384"/>
      <c r="T497" s="385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606</v>
      </c>
      <c r="B498" s="54" t="s">
        <v>607</v>
      </c>
      <c r="C498" s="31">
        <v>4301011961</v>
      </c>
      <c r="D498" s="381">
        <v>4680115885271</v>
      </c>
      <c r="E498" s="382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608</v>
      </c>
      <c r="B499" s="54" t="s">
        <v>609</v>
      </c>
      <c r="C499" s="31">
        <v>4301011774</v>
      </c>
      <c r="D499" s="381">
        <v>4680115884502</v>
      </c>
      <c r="E499" s="382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81">
        <v>4607091389104</v>
      </c>
      <c r="E500" s="382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4"/>
      <c r="R500" s="384"/>
      <c r="S500" s="384"/>
      <c r="T500" s="385"/>
      <c r="U500" s="34"/>
      <c r="V500" s="34"/>
      <c r="W500" s="35" t="s">
        <v>68</v>
      </c>
      <c r="X500" s="377">
        <v>0</v>
      </c>
      <c r="Y500" s="378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customHeight="1" x14ac:dyDescent="0.25">
      <c r="A501" s="54" t="s">
        <v>612</v>
      </c>
      <c r="B501" s="54" t="s">
        <v>613</v>
      </c>
      <c r="C501" s="31">
        <v>4301011799</v>
      </c>
      <c r="D501" s="381">
        <v>4680115884519</v>
      </c>
      <c r="E501" s="382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81">
        <v>4680115885226</v>
      </c>
      <c r="E502" s="382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4"/>
      <c r="R502" s="384"/>
      <c r="S502" s="384"/>
      <c r="T502" s="385"/>
      <c r="U502" s="34"/>
      <c r="V502" s="34"/>
      <c r="W502" s="35" t="s">
        <v>68</v>
      </c>
      <c r="X502" s="377">
        <v>0</v>
      </c>
      <c r="Y502" s="378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616</v>
      </c>
      <c r="B503" s="54" t="s">
        <v>617</v>
      </c>
      <c r="C503" s="31">
        <v>4301011778</v>
      </c>
      <c r="D503" s="381">
        <v>4680115880603</v>
      </c>
      <c r="E503" s="382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4"/>
      <c r="R503" s="384"/>
      <c r="S503" s="384"/>
      <c r="T503" s="385"/>
      <c r="U503" s="34"/>
      <c r="V503" s="34"/>
      <c r="W503" s="35" t="s">
        <v>68</v>
      </c>
      <c r="X503" s="377">
        <v>45</v>
      </c>
      <c r="Y503" s="378">
        <f t="shared" si="83"/>
        <v>46.800000000000004</v>
      </c>
      <c r="Z503" s="36">
        <f>IFERROR(IF(Y503=0,"",ROUNDUP(Y503/H503,0)*0.00937),"")</f>
        <v>0.12181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47.999999999999993</v>
      </c>
      <c r="BN503" s="64">
        <f t="shared" si="86"/>
        <v>49.92</v>
      </c>
      <c r="BO503" s="64">
        <f t="shared" si="87"/>
        <v>0.10416666666666667</v>
      </c>
      <c r="BP503" s="64">
        <f t="shared" si="88"/>
        <v>0.10833333333333334</v>
      </c>
    </row>
    <row r="504" spans="1:68" ht="27" customHeight="1" x14ac:dyDescent="0.25">
      <c r="A504" s="54" t="s">
        <v>618</v>
      </c>
      <c r="B504" s="54" t="s">
        <v>619</v>
      </c>
      <c r="C504" s="31">
        <v>4301011784</v>
      </c>
      <c r="D504" s="381">
        <v>4607091389982</v>
      </c>
      <c r="E504" s="382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4"/>
      <c r="R504" s="384"/>
      <c r="S504" s="384"/>
      <c r="T504" s="385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4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415"/>
      <c r="P505" s="398" t="s">
        <v>69</v>
      </c>
      <c r="Q505" s="399"/>
      <c r="R505" s="399"/>
      <c r="S505" s="399"/>
      <c r="T505" s="399"/>
      <c r="U505" s="399"/>
      <c r="V505" s="400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12.5</v>
      </c>
      <c r="Y505" s="379">
        <f>IFERROR(Y497/H497,"0")+IFERROR(Y498/H498,"0")+IFERROR(Y499/H499,"0")+IFERROR(Y500/H500,"0")+IFERROR(Y501/H501,"0")+IFERROR(Y502/H502,"0")+IFERROR(Y503/H503,"0")+IFERROR(Y504/H504,"0")</f>
        <v>13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0.12181</v>
      </c>
      <c r="AA505" s="380"/>
      <c r="AB505" s="380"/>
      <c r="AC505" s="380"/>
    </row>
    <row r="506" spans="1:68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15"/>
      <c r="P506" s="398" t="s">
        <v>69</v>
      </c>
      <c r="Q506" s="399"/>
      <c r="R506" s="399"/>
      <c r="S506" s="399"/>
      <c r="T506" s="399"/>
      <c r="U506" s="399"/>
      <c r="V506" s="400"/>
      <c r="W506" s="37" t="s">
        <v>68</v>
      </c>
      <c r="X506" s="379">
        <f>IFERROR(SUM(X497:X504),"0")</f>
        <v>45</v>
      </c>
      <c r="Y506" s="379">
        <f>IFERROR(SUM(Y497:Y504),"0")</f>
        <v>46.800000000000004</v>
      </c>
      <c r="Z506" s="37"/>
      <c r="AA506" s="380"/>
      <c r="AB506" s="380"/>
      <c r="AC506" s="380"/>
    </row>
    <row r="507" spans="1:68" ht="14.25" customHeight="1" x14ac:dyDescent="0.25">
      <c r="A507" s="424" t="s">
        <v>147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3"/>
      <c r="AB507" s="373"/>
      <c r="AC507" s="373"/>
    </row>
    <row r="508" spans="1:68" ht="16.5" customHeight="1" x14ac:dyDescent="0.25">
      <c r="A508" s="54" t="s">
        <v>620</v>
      </c>
      <c r="B508" s="54" t="s">
        <v>621</v>
      </c>
      <c r="C508" s="31">
        <v>4301020222</v>
      </c>
      <c r="D508" s="381">
        <v>4607091388930</v>
      </c>
      <c r="E508" s="382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4"/>
      <c r="R508" s="384"/>
      <c r="S508" s="384"/>
      <c r="T508" s="385"/>
      <c r="U508" s="34"/>
      <c r="V508" s="34"/>
      <c r="W508" s="35" t="s">
        <v>68</v>
      </c>
      <c r="X508" s="377">
        <v>0</v>
      </c>
      <c r="Y508" s="378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customHeight="1" x14ac:dyDescent="0.25">
      <c r="A509" s="54" t="s">
        <v>622</v>
      </c>
      <c r="B509" s="54" t="s">
        <v>623</v>
      </c>
      <c r="C509" s="31">
        <v>4301020206</v>
      </c>
      <c r="D509" s="381">
        <v>4680115880054</v>
      </c>
      <c r="E509" s="382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4"/>
      <c r="R509" s="384"/>
      <c r="S509" s="384"/>
      <c r="T509" s="385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15"/>
      <c r="P510" s="398" t="s">
        <v>69</v>
      </c>
      <c r="Q510" s="399"/>
      <c r="R510" s="399"/>
      <c r="S510" s="399"/>
      <c r="T510" s="399"/>
      <c r="U510" s="399"/>
      <c r="V510" s="400"/>
      <c r="W510" s="37" t="s">
        <v>70</v>
      </c>
      <c r="X510" s="379">
        <f>IFERROR(X508/H508,"0")+IFERROR(X509/H509,"0")</f>
        <v>0</v>
      </c>
      <c r="Y510" s="379">
        <f>IFERROR(Y508/H508,"0")+IFERROR(Y509/H509,"0")</f>
        <v>0</v>
      </c>
      <c r="Z510" s="379">
        <f>IFERROR(IF(Z508="",0,Z508),"0")+IFERROR(IF(Z509="",0,Z509),"0")</f>
        <v>0</v>
      </c>
      <c r="AA510" s="380"/>
      <c r="AB510" s="380"/>
      <c r="AC510" s="380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15"/>
      <c r="P511" s="398" t="s">
        <v>69</v>
      </c>
      <c r="Q511" s="399"/>
      <c r="R511" s="399"/>
      <c r="S511" s="399"/>
      <c r="T511" s="399"/>
      <c r="U511" s="399"/>
      <c r="V511" s="400"/>
      <c r="W511" s="37" t="s">
        <v>68</v>
      </c>
      <c r="X511" s="379">
        <f>IFERROR(SUM(X508:X509),"0")</f>
        <v>0</v>
      </c>
      <c r="Y511" s="379">
        <f>IFERROR(SUM(Y508:Y509),"0")</f>
        <v>0</v>
      </c>
      <c r="Z511" s="37"/>
      <c r="AA511" s="380"/>
      <c r="AB511" s="380"/>
      <c r="AC511" s="380"/>
    </row>
    <row r="512" spans="1:68" ht="14.25" customHeight="1" x14ac:dyDescent="0.25">
      <c r="A512" s="424" t="s">
        <v>63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373"/>
      <c r="AB512" s="373"/>
      <c r="AC512" s="373"/>
    </row>
    <row r="513" spans="1:68" ht="27" customHeight="1" x14ac:dyDescent="0.25">
      <c r="A513" s="54" t="s">
        <v>624</v>
      </c>
      <c r="B513" s="54" t="s">
        <v>625</v>
      </c>
      <c r="C513" s="31">
        <v>4301031252</v>
      </c>
      <c r="D513" s="381">
        <v>4680115883116</v>
      </c>
      <c r="E513" s="382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7">
        <v>0</v>
      </c>
      <c r="Y513" s="378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customHeight="1" x14ac:dyDescent="0.25">
      <c r="A514" s="54" t="s">
        <v>626</v>
      </c>
      <c r="B514" s="54" t="s">
        <v>627</v>
      </c>
      <c r="C514" s="31">
        <v>4301031248</v>
      </c>
      <c r="D514" s="381">
        <v>4680115883093</v>
      </c>
      <c r="E514" s="382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7">
        <v>0</v>
      </c>
      <c r="Y514" s="378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customHeight="1" x14ac:dyDescent="0.25">
      <c r="A515" s="54" t="s">
        <v>628</v>
      </c>
      <c r="B515" s="54" t="s">
        <v>629</v>
      </c>
      <c r="C515" s="31">
        <v>4301031250</v>
      </c>
      <c r="D515" s="381">
        <v>4680115883109</v>
      </c>
      <c r="E515" s="382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7">
        <v>0</v>
      </c>
      <c r="Y515" s="378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customHeight="1" x14ac:dyDescent="0.25">
      <c r="A516" s="54" t="s">
        <v>630</v>
      </c>
      <c r="B516" s="54" t="s">
        <v>631</v>
      </c>
      <c r="C516" s="31">
        <v>4301031249</v>
      </c>
      <c r="D516" s="381">
        <v>4680115882072</v>
      </c>
      <c r="E516" s="382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4"/>
      <c r="R516" s="384"/>
      <c r="S516" s="384"/>
      <c r="T516" s="385"/>
      <c r="U516" s="34"/>
      <c r="V516" s="34"/>
      <c r="W516" s="35" t="s">
        <v>68</v>
      </c>
      <c r="X516" s="377">
        <v>6</v>
      </c>
      <c r="Y516" s="378">
        <f t="shared" si="89"/>
        <v>7.2</v>
      </c>
      <c r="Z516" s="36">
        <f>IFERROR(IF(Y516=0,"",ROUNDUP(Y516/H516,0)*0.00937),"")</f>
        <v>1.874E-2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6.3999999999999995</v>
      </c>
      <c r="BN516" s="64">
        <f t="shared" si="91"/>
        <v>7.68</v>
      </c>
      <c r="BO516" s="64">
        <f t="shared" si="92"/>
        <v>1.3888888888888888E-2</v>
      </c>
      <c r="BP516" s="64">
        <f t="shared" si="93"/>
        <v>1.6666666666666666E-2</v>
      </c>
    </row>
    <row r="517" spans="1:68" ht="27" customHeight="1" x14ac:dyDescent="0.25">
      <c r="A517" s="54" t="s">
        <v>632</v>
      </c>
      <c r="B517" s="54" t="s">
        <v>633</v>
      </c>
      <c r="C517" s="31">
        <v>4301031251</v>
      </c>
      <c r="D517" s="381">
        <v>4680115882102</v>
      </c>
      <c r="E517" s="382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4"/>
      <c r="R517" s="384"/>
      <c r="S517" s="384"/>
      <c r="T517" s="385"/>
      <c r="U517" s="34"/>
      <c r="V517" s="34"/>
      <c r="W517" s="35" t="s">
        <v>68</v>
      </c>
      <c r="X517" s="377">
        <v>20</v>
      </c>
      <c r="Y517" s="378">
        <f t="shared" si="89"/>
        <v>21.6</v>
      </c>
      <c r="Z517" s="36">
        <f>IFERROR(IF(Y517=0,"",ROUNDUP(Y517/H517,0)*0.00937),"")</f>
        <v>5.6219999999999999E-2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21.166666666666668</v>
      </c>
      <c r="BN517" s="64">
        <f t="shared" si="91"/>
        <v>22.860000000000003</v>
      </c>
      <c r="BO517" s="64">
        <f t="shared" si="92"/>
        <v>4.6296296296296294E-2</v>
      </c>
      <c r="BP517" s="64">
        <f t="shared" si="93"/>
        <v>0.05</v>
      </c>
    </row>
    <row r="518" spans="1:68" ht="27" customHeight="1" x14ac:dyDescent="0.25">
      <c r="A518" s="54" t="s">
        <v>634</v>
      </c>
      <c r="B518" s="54" t="s">
        <v>635</v>
      </c>
      <c r="C518" s="31">
        <v>4301031253</v>
      </c>
      <c r="D518" s="381">
        <v>4680115882096</v>
      </c>
      <c r="E518" s="382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4"/>
      <c r="R518" s="384"/>
      <c r="S518" s="384"/>
      <c r="T518" s="385"/>
      <c r="U518" s="34"/>
      <c r="V518" s="34"/>
      <c r="W518" s="35" t="s">
        <v>68</v>
      </c>
      <c r="X518" s="377">
        <v>22</v>
      </c>
      <c r="Y518" s="378">
        <f t="shared" si="89"/>
        <v>25.2</v>
      </c>
      <c r="Z518" s="36">
        <f>IFERROR(IF(Y518=0,"",ROUNDUP(Y518/H518,0)*0.00937),"")</f>
        <v>6.5589999999999996E-2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23.283333333333335</v>
      </c>
      <c r="BN518" s="64">
        <f t="shared" si="91"/>
        <v>26.669999999999998</v>
      </c>
      <c r="BO518" s="64">
        <f t="shared" si="92"/>
        <v>5.0925925925925923E-2</v>
      </c>
      <c r="BP518" s="64">
        <f t="shared" si="93"/>
        <v>5.8333333333333334E-2</v>
      </c>
    </row>
    <row r="519" spans="1:68" x14ac:dyDescent="0.2">
      <c r="A519" s="414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415"/>
      <c r="P519" s="398" t="s">
        <v>69</v>
      </c>
      <c r="Q519" s="399"/>
      <c r="R519" s="399"/>
      <c r="S519" s="399"/>
      <c r="T519" s="399"/>
      <c r="U519" s="399"/>
      <c r="V519" s="400"/>
      <c r="W519" s="37" t="s">
        <v>70</v>
      </c>
      <c r="X519" s="379">
        <f>IFERROR(X513/H513,"0")+IFERROR(X514/H514,"0")+IFERROR(X515/H515,"0")+IFERROR(X516/H516,"0")+IFERROR(X517/H517,"0")+IFERROR(X518/H518,"0")</f>
        <v>13.333333333333332</v>
      </c>
      <c r="Y519" s="379">
        <f>IFERROR(Y513/H513,"0")+IFERROR(Y514/H514,"0")+IFERROR(Y515/H515,"0")+IFERROR(Y516/H516,"0")+IFERROR(Y517/H517,"0")+IFERROR(Y518/H518,"0")</f>
        <v>15</v>
      </c>
      <c r="Z519" s="379">
        <f>IFERROR(IF(Z513="",0,Z513),"0")+IFERROR(IF(Z514="",0,Z514),"0")+IFERROR(IF(Z515="",0,Z515),"0")+IFERROR(IF(Z516="",0,Z516),"0")+IFERROR(IF(Z517="",0,Z517),"0")+IFERROR(IF(Z518="",0,Z518),"0")</f>
        <v>0.14055000000000001</v>
      </c>
      <c r="AA519" s="380"/>
      <c r="AB519" s="380"/>
      <c r="AC519" s="380"/>
    </row>
    <row r="520" spans="1:68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415"/>
      <c r="P520" s="398" t="s">
        <v>69</v>
      </c>
      <c r="Q520" s="399"/>
      <c r="R520" s="399"/>
      <c r="S520" s="399"/>
      <c r="T520" s="399"/>
      <c r="U520" s="399"/>
      <c r="V520" s="400"/>
      <c r="W520" s="37" t="s">
        <v>68</v>
      </c>
      <c r="X520" s="379">
        <f>IFERROR(SUM(X513:X518),"0")</f>
        <v>48</v>
      </c>
      <c r="Y520" s="379">
        <f>IFERROR(SUM(Y513:Y518),"0")</f>
        <v>54</v>
      </c>
      <c r="Z520" s="37"/>
      <c r="AA520" s="380"/>
      <c r="AB520" s="380"/>
      <c r="AC520" s="380"/>
    </row>
    <row r="521" spans="1:68" ht="14.25" customHeight="1" x14ac:dyDescent="0.25">
      <c r="A521" s="424" t="s">
        <v>71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93"/>
      <c r="AA521" s="373"/>
      <c r="AB521" s="373"/>
      <c r="AC521" s="373"/>
    </row>
    <row r="522" spans="1:68" ht="16.5" customHeight="1" x14ac:dyDescent="0.25">
      <c r="A522" s="54" t="s">
        <v>636</v>
      </c>
      <c r="B522" s="54" t="s">
        <v>637</v>
      </c>
      <c r="C522" s="31">
        <v>4301051230</v>
      </c>
      <c r="D522" s="381">
        <v>4607091383409</v>
      </c>
      <c r="E522" s="382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4"/>
      <c r="R522" s="384"/>
      <c r="S522" s="384"/>
      <c r="T522" s="385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638</v>
      </c>
      <c r="B523" s="54" t="s">
        <v>639</v>
      </c>
      <c r="C523" s="31">
        <v>4301051231</v>
      </c>
      <c r="D523" s="381">
        <v>4607091383416</v>
      </c>
      <c r="E523" s="382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4"/>
      <c r="R523" s="384"/>
      <c r="S523" s="384"/>
      <c r="T523" s="385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640</v>
      </c>
      <c r="B524" s="54" t="s">
        <v>641</v>
      </c>
      <c r="C524" s="31">
        <v>4301051058</v>
      </c>
      <c r="D524" s="381">
        <v>4680115883536</v>
      </c>
      <c r="E524" s="382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4"/>
      <c r="R524" s="384"/>
      <c r="S524" s="384"/>
      <c r="T524" s="385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15"/>
      <c r="P525" s="398" t="s">
        <v>69</v>
      </c>
      <c r="Q525" s="399"/>
      <c r="R525" s="399"/>
      <c r="S525" s="399"/>
      <c r="T525" s="399"/>
      <c r="U525" s="399"/>
      <c r="V525" s="400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x14ac:dyDescent="0.2">
      <c r="A526" s="393"/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415"/>
      <c r="P526" s="398" t="s">
        <v>69</v>
      </c>
      <c r="Q526" s="399"/>
      <c r="R526" s="399"/>
      <c r="S526" s="399"/>
      <c r="T526" s="399"/>
      <c r="U526" s="399"/>
      <c r="V526" s="400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customHeight="1" x14ac:dyDescent="0.25">
      <c r="A527" s="424" t="s">
        <v>168</v>
      </c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3"/>
      <c r="O527" s="393"/>
      <c r="P527" s="393"/>
      <c r="Q527" s="393"/>
      <c r="R527" s="393"/>
      <c r="S527" s="393"/>
      <c r="T527" s="393"/>
      <c r="U527" s="393"/>
      <c r="V527" s="393"/>
      <c r="W527" s="393"/>
      <c r="X527" s="393"/>
      <c r="Y527" s="393"/>
      <c r="Z527" s="393"/>
      <c r="AA527" s="373"/>
      <c r="AB527" s="373"/>
      <c r="AC527" s="373"/>
    </row>
    <row r="528" spans="1:68" ht="16.5" customHeight="1" x14ac:dyDescent="0.25">
      <c r="A528" s="54" t="s">
        <v>642</v>
      </c>
      <c r="B528" s="54" t="s">
        <v>643</v>
      </c>
      <c r="C528" s="31">
        <v>4301060363</v>
      </c>
      <c r="D528" s="381">
        <v>4680115885035</v>
      </c>
      <c r="E528" s="382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4"/>
      <c r="R528" s="384"/>
      <c r="S528" s="384"/>
      <c r="T528" s="385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15"/>
      <c r="P529" s="398" t="s">
        <v>69</v>
      </c>
      <c r="Q529" s="399"/>
      <c r="R529" s="399"/>
      <c r="S529" s="399"/>
      <c r="T529" s="399"/>
      <c r="U529" s="399"/>
      <c r="V529" s="400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15"/>
      <c r="P530" s="398" t="s">
        <v>69</v>
      </c>
      <c r="Q530" s="399"/>
      <c r="R530" s="399"/>
      <c r="S530" s="399"/>
      <c r="T530" s="399"/>
      <c r="U530" s="399"/>
      <c r="V530" s="400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customHeight="1" x14ac:dyDescent="0.2">
      <c r="A531" s="401" t="s">
        <v>644</v>
      </c>
      <c r="B531" s="402"/>
      <c r="C531" s="402"/>
      <c r="D531" s="402"/>
      <c r="E531" s="402"/>
      <c r="F531" s="402"/>
      <c r="G531" s="402"/>
      <c r="H531" s="402"/>
      <c r="I531" s="402"/>
      <c r="J531" s="402"/>
      <c r="K531" s="402"/>
      <c r="L531" s="402"/>
      <c r="M531" s="402"/>
      <c r="N531" s="402"/>
      <c r="O531" s="402"/>
      <c r="P531" s="402"/>
      <c r="Q531" s="402"/>
      <c r="R531" s="402"/>
      <c r="S531" s="402"/>
      <c r="T531" s="402"/>
      <c r="U531" s="402"/>
      <c r="V531" s="402"/>
      <c r="W531" s="402"/>
      <c r="X531" s="402"/>
      <c r="Y531" s="402"/>
      <c r="Z531" s="402"/>
      <c r="AA531" s="48"/>
      <c r="AB531" s="48"/>
      <c r="AC531" s="48"/>
    </row>
    <row r="532" spans="1:68" ht="16.5" customHeight="1" x14ac:dyDescent="0.25">
      <c r="A532" s="392" t="s">
        <v>644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372"/>
      <c r="AB532" s="372"/>
      <c r="AC532" s="372"/>
    </row>
    <row r="533" spans="1:68" ht="14.25" customHeight="1" x14ac:dyDescent="0.25">
      <c r="A533" s="424" t="s">
        <v>109</v>
      </c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3"/>
      <c r="P533" s="393"/>
      <c r="Q533" s="393"/>
      <c r="R533" s="393"/>
      <c r="S533" s="393"/>
      <c r="T533" s="393"/>
      <c r="U533" s="393"/>
      <c r="V533" s="393"/>
      <c r="W533" s="393"/>
      <c r="X533" s="393"/>
      <c r="Y533" s="393"/>
      <c r="Z533" s="393"/>
      <c r="AA533" s="373"/>
      <c r="AB533" s="373"/>
      <c r="AC533" s="373"/>
    </row>
    <row r="534" spans="1:68" ht="27" customHeight="1" x14ac:dyDescent="0.25">
      <c r="A534" s="54" t="s">
        <v>645</v>
      </c>
      <c r="B534" s="54" t="s">
        <v>646</v>
      </c>
      <c r="C534" s="31">
        <v>4301011763</v>
      </c>
      <c r="D534" s="381">
        <v>4640242181011</v>
      </c>
      <c r="E534" s="382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9" t="s">
        <v>647</v>
      </c>
      <c r="Q534" s="384"/>
      <c r="R534" s="384"/>
      <c r="S534" s="384"/>
      <c r="T534" s="385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648</v>
      </c>
      <c r="B535" s="54" t="s">
        <v>649</v>
      </c>
      <c r="C535" s="31">
        <v>4301011585</v>
      </c>
      <c r="D535" s="381">
        <v>4640242180441</v>
      </c>
      <c r="E535" s="382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29" t="s">
        <v>650</v>
      </c>
      <c r="Q535" s="384"/>
      <c r="R535" s="384"/>
      <c r="S535" s="384"/>
      <c r="T535" s="385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651</v>
      </c>
      <c r="B536" s="54" t="s">
        <v>652</v>
      </c>
      <c r="C536" s="31">
        <v>4301011584</v>
      </c>
      <c r="D536" s="381">
        <v>4640242180564</v>
      </c>
      <c r="E536" s="382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29" t="s">
        <v>653</v>
      </c>
      <c r="Q536" s="384"/>
      <c r="R536" s="384"/>
      <c r="S536" s="384"/>
      <c r="T536" s="385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654</v>
      </c>
      <c r="B537" s="54" t="s">
        <v>655</v>
      </c>
      <c r="C537" s="31">
        <v>4301011762</v>
      </c>
      <c r="D537" s="381">
        <v>4640242180922</v>
      </c>
      <c r="E537" s="382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75" t="s">
        <v>656</v>
      </c>
      <c r="Q537" s="384"/>
      <c r="R537" s="384"/>
      <c r="S537" s="384"/>
      <c r="T537" s="385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657</v>
      </c>
      <c r="B538" s="54" t="s">
        <v>658</v>
      </c>
      <c r="C538" s="31">
        <v>4301011764</v>
      </c>
      <c r="D538" s="381">
        <v>4640242181189</v>
      </c>
      <c r="E538" s="382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2" t="s">
        <v>659</v>
      </c>
      <c r="Q538" s="384"/>
      <c r="R538" s="384"/>
      <c r="S538" s="384"/>
      <c r="T538" s="385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660</v>
      </c>
      <c r="B539" s="54" t="s">
        <v>661</v>
      </c>
      <c r="C539" s="31">
        <v>4301011551</v>
      </c>
      <c r="D539" s="381">
        <v>4640242180038</v>
      </c>
      <c r="E539" s="382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64" t="s">
        <v>662</v>
      </c>
      <c r="Q539" s="384"/>
      <c r="R539" s="384"/>
      <c r="S539" s="384"/>
      <c r="T539" s="385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663</v>
      </c>
      <c r="B540" s="54" t="s">
        <v>664</v>
      </c>
      <c r="C540" s="31">
        <v>4301011765</v>
      </c>
      <c r="D540" s="381">
        <v>4640242181172</v>
      </c>
      <c r="E540" s="382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08" t="s">
        <v>665</v>
      </c>
      <c r="Q540" s="384"/>
      <c r="R540" s="384"/>
      <c r="S540" s="384"/>
      <c r="T540" s="385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3"/>
      <c r="O541" s="415"/>
      <c r="P541" s="398" t="s">
        <v>69</v>
      </c>
      <c r="Q541" s="399"/>
      <c r="R541" s="399"/>
      <c r="S541" s="399"/>
      <c r="T541" s="399"/>
      <c r="U541" s="399"/>
      <c r="V541" s="400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x14ac:dyDescent="0.2">
      <c r="A542" s="393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415"/>
      <c r="P542" s="398" t="s">
        <v>69</v>
      </c>
      <c r="Q542" s="399"/>
      <c r="R542" s="399"/>
      <c r="S542" s="399"/>
      <c r="T542" s="399"/>
      <c r="U542" s="399"/>
      <c r="V542" s="400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customHeight="1" x14ac:dyDescent="0.25">
      <c r="A543" s="424" t="s">
        <v>147</v>
      </c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3"/>
      <c r="P543" s="393"/>
      <c r="Q543" s="393"/>
      <c r="R543" s="393"/>
      <c r="S543" s="393"/>
      <c r="T543" s="393"/>
      <c r="U543" s="393"/>
      <c r="V543" s="393"/>
      <c r="W543" s="393"/>
      <c r="X543" s="393"/>
      <c r="Y543" s="393"/>
      <c r="Z543" s="393"/>
      <c r="AA543" s="373"/>
      <c r="AB543" s="373"/>
      <c r="AC543" s="373"/>
    </row>
    <row r="544" spans="1:68" ht="16.5" customHeight="1" x14ac:dyDescent="0.25">
      <c r="A544" s="54" t="s">
        <v>666</v>
      </c>
      <c r="B544" s="54" t="s">
        <v>667</v>
      </c>
      <c r="C544" s="31">
        <v>4301020269</v>
      </c>
      <c r="D544" s="381">
        <v>4640242180519</v>
      </c>
      <c r="E544" s="382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59" t="s">
        <v>668</v>
      </c>
      <c r="Q544" s="384"/>
      <c r="R544" s="384"/>
      <c r="S544" s="384"/>
      <c r="T544" s="385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669</v>
      </c>
      <c r="B545" s="54" t="s">
        <v>670</v>
      </c>
      <c r="C545" s="31">
        <v>4301020260</v>
      </c>
      <c r="D545" s="381">
        <v>4640242180526</v>
      </c>
      <c r="E545" s="382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1" t="s">
        <v>671</v>
      </c>
      <c r="Q545" s="384"/>
      <c r="R545" s="384"/>
      <c r="S545" s="384"/>
      <c r="T545" s="385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672</v>
      </c>
      <c r="B546" s="54" t="s">
        <v>673</v>
      </c>
      <c r="C546" s="31">
        <v>4301020309</v>
      </c>
      <c r="D546" s="381">
        <v>4640242180090</v>
      </c>
      <c r="E546" s="382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08" t="s">
        <v>674</v>
      </c>
      <c r="Q546" s="384"/>
      <c r="R546" s="384"/>
      <c r="S546" s="384"/>
      <c r="T546" s="385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675</v>
      </c>
      <c r="B547" s="54" t="s">
        <v>676</v>
      </c>
      <c r="C547" s="31">
        <v>4301020295</v>
      </c>
      <c r="D547" s="381">
        <v>4640242181363</v>
      </c>
      <c r="E547" s="382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2" t="s">
        <v>677</v>
      </c>
      <c r="Q547" s="384"/>
      <c r="R547" s="384"/>
      <c r="S547" s="384"/>
      <c r="T547" s="385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15"/>
      <c r="P548" s="398" t="s">
        <v>69</v>
      </c>
      <c r="Q548" s="399"/>
      <c r="R548" s="399"/>
      <c r="S548" s="399"/>
      <c r="T548" s="399"/>
      <c r="U548" s="399"/>
      <c r="V548" s="400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415"/>
      <c r="P549" s="398" t="s">
        <v>69</v>
      </c>
      <c r="Q549" s="399"/>
      <c r="R549" s="399"/>
      <c r="S549" s="399"/>
      <c r="T549" s="399"/>
      <c r="U549" s="399"/>
      <c r="V549" s="400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customHeight="1" x14ac:dyDescent="0.25">
      <c r="A550" s="424" t="s">
        <v>63</v>
      </c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393"/>
      <c r="P550" s="393"/>
      <c r="Q550" s="393"/>
      <c r="R550" s="393"/>
      <c r="S550" s="393"/>
      <c r="T550" s="393"/>
      <c r="U550" s="393"/>
      <c r="V550" s="393"/>
      <c r="W550" s="393"/>
      <c r="X550" s="393"/>
      <c r="Y550" s="393"/>
      <c r="Z550" s="393"/>
      <c r="AA550" s="373"/>
      <c r="AB550" s="373"/>
      <c r="AC550" s="373"/>
    </row>
    <row r="551" spans="1:68" ht="27" customHeight="1" x14ac:dyDescent="0.25">
      <c r="A551" s="54" t="s">
        <v>678</v>
      </c>
      <c r="B551" s="54" t="s">
        <v>679</v>
      </c>
      <c r="C551" s="31">
        <v>4301031280</v>
      </c>
      <c r="D551" s="381">
        <v>4640242180816</v>
      </c>
      <c r="E551" s="382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2" t="s">
        <v>680</v>
      </c>
      <c r="Q551" s="384"/>
      <c r="R551" s="384"/>
      <c r="S551" s="384"/>
      <c r="T551" s="385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customHeight="1" x14ac:dyDescent="0.25">
      <c r="A552" s="54" t="s">
        <v>681</v>
      </c>
      <c r="B552" s="54" t="s">
        <v>682</v>
      </c>
      <c r="C552" s="31">
        <v>4301031244</v>
      </c>
      <c r="D552" s="381">
        <v>4640242180595</v>
      </c>
      <c r="E552" s="382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1" t="s">
        <v>683</v>
      </c>
      <c r="Q552" s="384"/>
      <c r="R552" s="384"/>
      <c r="S552" s="384"/>
      <c r="T552" s="385"/>
      <c r="U552" s="34"/>
      <c r="V552" s="34"/>
      <c r="W552" s="35" t="s">
        <v>68</v>
      </c>
      <c r="X552" s="377">
        <v>0</v>
      </c>
      <c r="Y552" s="378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684</v>
      </c>
      <c r="B553" s="54" t="s">
        <v>685</v>
      </c>
      <c r="C553" s="31">
        <v>4301031289</v>
      </c>
      <c r="D553" s="381">
        <v>4640242181615</v>
      </c>
      <c r="E553" s="382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69" t="s">
        <v>686</v>
      </c>
      <c r="Q553" s="384"/>
      <c r="R553" s="384"/>
      <c r="S553" s="384"/>
      <c r="T553" s="385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687</v>
      </c>
      <c r="B554" s="54" t="s">
        <v>688</v>
      </c>
      <c r="C554" s="31">
        <v>4301031285</v>
      </c>
      <c r="D554" s="381">
        <v>4640242181639</v>
      </c>
      <c r="E554" s="382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5" t="s">
        <v>689</v>
      </c>
      <c r="Q554" s="384"/>
      <c r="R554" s="384"/>
      <c r="S554" s="384"/>
      <c r="T554" s="385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690</v>
      </c>
      <c r="B555" s="54" t="s">
        <v>691</v>
      </c>
      <c r="C555" s="31">
        <v>4301031287</v>
      </c>
      <c r="D555" s="381">
        <v>4640242181622</v>
      </c>
      <c r="E555" s="382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7" t="s">
        <v>692</v>
      </c>
      <c r="Q555" s="384"/>
      <c r="R555" s="384"/>
      <c r="S555" s="384"/>
      <c r="T555" s="385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693</v>
      </c>
      <c r="B556" s="54" t="s">
        <v>694</v>
      </c>
      <c r="C556" s="31">
        <v>4301031200</v>
      </c>
      <c r="D556" s="381">
        <v>4640242180489</v>
      </c>
      <c r="E556" s="382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06" t="s">
        <v>695</v>
      </c>
      <c r="Q556" s="384"/>
      <c r="R556" s="384"/>
      <c r="S556" s="384"/>
      <c r="T556" s="385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x14ac:dyDescent="0.2">
      <c r="A557" s="414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393"/>
      <c r="O557" s="415"/>
      <c r="P557" s="398" t="s">
        <v>69</v>
      </c>
      <c r="Q557" s="399"/>
      <c r="R557" s="399"/>
      <c r="S557" s="399"/>
      <c r="T557" s="399"/>
      <c r="U557" s="399"/>
      <c r="V557" s="400"/>
      <c r="W557" s="37" t="s">
        <v>70</v>
      </c>
      <c r="X557" s="379">
        <f>IFERROR(X551/H551,"0")+IFERROR(X552/H552,"0")+IFERROR(X553/H553,"0")+IFERROR(X554/H554,"0")+IFERROR(X555/H555,"0")+IFERROR(X556/H556,"0")</f>
        <v>0</v>
      </c>
      <c r="Y557" s="379">
        <f>IFERROR(Y551/H551,"0")+IFERROR(Y552/H552,"0")+IFERROR(Y553/H553,"0")+IFERROR(Y554/H554,"0")+IFERROR(Y555/H555,"0")+IFERROR(Y556/H556,"0")</f>
        <v>0</v>
      </c>
      <c r="Z557" s="379">
        <f>IFERROR(IF(Z551="",0,Z551),"0")+IFERROR(IF(Z552="",0,Z552),"0")+IFERROR(IF(Z553="",0,Z553),"0")+IFERROR(IF(Z554="",0,Z554),"0")+IFERROR(IF(Z555="",0,Z555),"0")+IFERROR(IF(Z556="",0,Z556),"0")</f>
        <v>0</v>
      </c>
      <c r="AA557" s="380"/>
      <c r="AB557" s="380"/>
      <c r="AC557" s="380"/>
    </row>
    <row r="558" spans="1:68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393"/>
      <c r="O558" s="415"/>
      <c r="P558" s="398" t="s">
        <v>69</v>
      </c>
      <c r="Q558" s="399"/>
      <c r="R558" s="399"/>
      <c r="S558" s="399"/>
      <c r="T558" s="399"/>
      <c r="U558" s="399"/>
      <c r="V558" s="400"/>
      <c r="W558" s="37" t="s">
        <v>68</v>
      </c>
      <c r="X558" s="379">
        <f>IFERROR(SUM(X551:X556),"0")</f>
        <v>0</v>
      </c>
      <c r="Y558" s="379">
        <f>IFERROR(SUM(Y551:Y556),"0")</f>
        <v>0</v>
      </c>
      <c r="Z558" s="37"/>
      <c r="AA558" s="380"/>
      <c r="AB558" s="380"/>
      <c r="AC558" s="380"/>
    </row>
    <row r="559" spans="1:68" ht="14.25" customHeight="1" x14ac:dyDescent="0.25">
      <c r="A559" s="424" t="s">
        <v>71</v>
      </c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393"/>
      <c r="P559" s="393"/>
      <c r="Q559" s="393"/>
      <c r="R559" s="393"/>
      <c r="S559" s="393"/>
      <c r="T559" s="393"/>
      <c r="U559" s="393"/>
      <c r="V559" s="393"/>
      <c r="W559" s="393"/>
      <c r="X559" s="393"/>
      <c r="Y559" s="393"/>
      <c r="Z559" s="393"/>
      <c r="AA559" s="373"/>
      <c r="AB559" s="373"/>
      <c r="AC559" s="373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81">
        <v>4640242180533</v>
      </c>
      <c r="E560" s="382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5" t="s">
        <v>698</v>
      </c>
      <c r="Q560" s="384"/>
      <c r="R560" s="384"/>
      <c r="S560" s="384"/>
      <c r="T560" s="385"/>
      <c r="U560" s="34"/>
      <c r="V560" s="34"/>
      <c r="W560" s="35" t="s">
        <v>68</v>
      </c>
      <c r="X560" s="377">
        <v>0</v>
      </c>
      <c r="Y560" s="378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customHeight="1" x14ac:dyDescent="0.25">
      <c r="A561" s="54" t="s">
        <v>699</v>
      </c>
      <c r="B561" s="54" t="s">
        <v>700</v>
      </c>
      <c r="C561" s="31">
        <v>4301051510</v>
      </c>
      <c r="D561" s="381">
        <v>4640242180540</v>
      </c>
      <c r="E561" s="382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23" t="s">
        <v>701</v>
      </c>
      <c r="Q561" s="384"/>
      <c r="R561" s="384"/>
      <c r="S561" s="384"/>
      <c r="T561" s="385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14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415"/>
      <c r="P562" s="398" t="s">
        <v>69</v>
      </c>
      <c r="Q562" s="399"/>
      <c r="R562" s="399"/>
      <c r="S562" s="399"/>
      <c r="T562" s="399"/>
      <c r="U562" s="399"/>
      <c r="V562" s="400"/>
      <c r="W562" s="37" t="s">
        <v>70</v>
      </c>
      <c r="X562" s="379">
        <f>IFERROR(X560/H560,"0")+IFERROR(X561/H561,"0")</f>
        <v>0</v>
      </c>
      <c r="Y562" s="379">
        <f>IFERROR(Y560/H560,"0")+IFERROR(Y561/H561,"0")</f>
        <v>0</v>
      </c>
      <c r="Z562" s="379">
        <f>IFERROR(IF(Z560="",0,Z560),"0")+IFERROR(IF(Z561="",0,Z561),"0")</f>
        <v>0</v>
      </c>
      <c r="AA562" s="380"/>
      <c r="AB562" s="380"/>
      <c r="AC562" s="380"/>
    </row>
    <row r="563" spans="1:68" x14ac:dyDescent="0.2">
      <c r="A563" s="393"/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415"/>
      <c r="P563" s="398" t="s">
        <v>69</v>
      </c>
      <c r="Q563" s="399"/>
      <c r="R563" s="399"/>
      <c r="S563" s="399"/>
      <c r="T563" s="399"/>
      <c r="U563" s="399"/>
      <c r="V563" s="400"/>
      <c r="W563" s="37" t="s">
        <v>68</v>
      </c>
      <c r="X563" s="379">
        <f>IFERROR(SUM(X560:X561),"0")</f>
        <v>0</v>
      </c>
      <c r="Y563" s="379">
        <f>IFERROR(SUM(Y560:Y561),"0")</f>
        <v>0</v>
      </c>
      <c r="Z563" s="37"/>
      <c r="AA563" s="380"/>
      <c r="AB563" s="380"/>
      <c r="AC563" s="380"/>
    </row>
    <row r="564" spans="1:68" ht="14.25" customHeight="1" x14ac:dyDescent="0.25">
      <c r="A564" s="424" t="s">
        <v>168</v>
      </c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393"/>
      <c r="P564" s="393"/>
      <c r="Q564" s="393"/>
      <c r="R564" s="393"/>
      <c r="S564" s="393"/>
      <c r="T564" s="393"/>
      <c r="U564" s="393"/>
      <c r="V564" s="393"/>
      <c r="W564" s="393"/>
      <c r="X564" s="393"/>
      <c r="Y564" s="393"/>
      <c r="Z564" s="393"/>
      <c r="AA564" s="373"/>
      <c r="AB564" s="373"/>
      <c r="AC564" s="373"/>
    </row>
    <row r="565" spans="1:68" ht="27" customHeight="1" x14ac:dyDescent="0.25">
      <c r="A565" s="54" t="s">
        <v>702</v>
      </c>
      <c r="B565" s="54" t="s">
        <v>703</v>
      </c>
      <c r="C565" s="31">
        <v>4301060408</v>
      </c>
      <c r="D565" s="381">
        <v>4640242180120</v>
      </c>
      <c r="E565" s="382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1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702</v>
      </c>
      <c r="B566" s="54" t="s">
        <v>705</v>
      </c>
      <c r="C566" s="31">
        <v>4301060354</v>
      </c>
      <c r="D566" s="381">
        <v>4640242180120</v>
      </c>
      <c r="E566" s="382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14" t="s">
        <v>706</v>
      </c>
      <c r="Q566" s="384"/>
      <c r="R566" s="384"/>
      <c r="S566" s="384"/>
      <c r="T566" s="385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707</v>
      </c>
      <c r="B567" s="54" t="s">
        <v>708</v>
      </c>
      <c r="C567" s="31">
        <v>4301060407</v>
      </c>
      <c r="D567" s="381">
        <v>4640242180137</v>
      </c>
      <c r="E567" s="382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4" t="s">
        <v>709</v>
      </c>
      <c r="Q567" s="384"/>
      <c r="R567" s="384"/>
      <c r="S567" s="384"/>
      <c r="T567" s="385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707</v>
      </c>
      <c r="B568" s="54" t="s">
        <v>710</v>
      </c>
      <c r="C568" s="31">
        <v>4301060355</v>
      </c>
      <c r="D568" s="381">
        <v>4640242180137</v>
      </c>
      <c r="E568" s="382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39" t="s">
        <v>711</v>
      </c>
      <c r="Q568" s="384"/>
      <c r="R568" s="384"/>
      <c r="S568" s="384"/>
      <c r="T568" s="385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14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15"/>
      <c r="P569" s="398" t="s">
        <v>69</v>
      </c>
      <c r="Q569" s="399"/>
      <c r="R569" s="399"/>
      <c r="S569" s="399"/>
      <c r="T569" s="399"/>
      <c r="U569" s="399"/>
      <c r="V569" s="400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15"/>
      <c r="P570" s="398" t="s">
        <v>69</v>
      </c>
      <c r="Q570" s="399"/>
      <c r="R570" s="399"/>
      <c r="S570" s="399"/>
      <c r="T570" s="399"/>
      <c r="U570" s="399"/>
      <c r="V570" s="400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customHeight="1" x14ac:dyDescent="0.25">
      <c r="A571" s="392" t="s">
        <v>712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2"/>
      <c r="AB571" s="372"/>
      <c r="AC571" s="372"/>
    </row>
    <row r="572" spans="1:68" ht="14.25" customHeight="1" x14ac:dyDescent="0.25">
      <c r="A572" s="424" t="s">
        <v>109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customHeight="1" x14ac:dyDescent="0.25">
      <c r="A573" s="54" t="s">
        <v>713</v>
      </c>
      <c r="B573" s="54" t="s">
        <v>714</v>
      </c>
      <c r="C573" s="31">
        <v>4301011951</v>
      </c>
      <c r="D573" s="381">
        <v>4640242180045</v>
      </c>
      <c r="E573" s="382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78" t="s">
        <v>715</v>
      </c>
      <c r="Q573" s="384"/>
      <c r="R573" s="384"/>
      <c r="S573" s="384"/>
      <c r="T573" s="385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716</v>
      </c>
      <c r="B574" s="54" t="s">
        <v>717</v>
      </c>
      <c r="C574" s="31">
        <v>4301011950</v>
      </c>
      <c r="D574" s="381">
        <v>4640242180601</v>
      </c>
      <c r="E574" s="382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30" t="s">
        <v>718</v>
      </c>
      <c r="Q574" s="384"/>
      <c r="R574" s="384"/>
      <c r="S574" s="384"/>
      <c r="T574" s="385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414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415"/>
      <c r="P575" s="398" t="s">
        <v>69</v>
      </c>
      <c r="Q575" s="399"/>
      <c r="R575" s="399"/>
      <c r="S575" s="399"/>
      <c r="T575" s="399"/>
      <c r="U575" s="399"/>
      <c r="V575" s="400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415"/>
      <c r="P576" s="398" t="s">
        <v>69</v>
      </c>
      <c r="Q576" s="399"/>
      <c r="R576" s="399"/>
      <c r="S576" s="399"/>
      <c r="T576" s="399"/>
      <c r="U576" s="399"/>
      <c r="V576" s="400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customHeight="1" x14ac:dyDescent="0.25">
      <c r="A577" s="424" t="s">
        <v>147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customHeight="1" x14ac:dyDescent="0.25">
      <c r="A578" s="54" t="s">
        <v>719</v>
      </c>
      <c r="B578" s="54" t="s">
        <v>720</v>
      </c>
      <c r="C578" s="31">
        <v>4301020314</v>
      </c>
      <c r="D578" s="381">
        <v>4640242180090</v>
      </c>
      <c r="E578" s="382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5" t="s">
        <v>721</v>
      </c>
      <c r="Q578" s="384"/>
      <c r="R578" s="384"/>
      <c r="S578" s="384"/>
      <c r="T578" s="385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414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15"/>
      <c r="P579" s="398" t="s">
        <v>69</v>
      </c>
      <c r="Q579" s="399"/>
      <c r="R579" s="399"/>
      <c r="S579" s="399"/>
      <c r="T579" s="399"/>
      <c r="U579" s="399"/>
      <c r="V579" s="400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15"/>
      <c r="P580" s="398" t="s">
        <v>69</v>
      </c>
      <c r="Q580" s="399"/>
      <c r="R580" s="399"/>
      <c r="S580" s="399"/>
      <c r="T580" s="399"/>
      <c r="U580" s="399"/>
      <c r="V580" s="400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customHeight="1" x14ac:dyDescent="0.25">
      <c r="A581" s="424" t="s">
        <v>63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373"/>
      <c r="AB581" s="373"/>
      <c r="AC581" s="373"/>
    </row>
    <row r="582" spans="1:68" ht="27" customHeight="1" x14ac:dyDescent="0.25">
      <c r="A582" s="54" t="s">
        <v>722</v>
      </c>
      <c r="B582" s="54" t="s">
        <v>723</v>
      </c>
      <c r="C582" s="31">
        <v>4301031321</v>
      </c>
      <c r="D582" s="381">
        <v>4640242180076</v>
      </c>
      <c r="E582" s="382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78" t="s">
        <v>724</v>
      </c>
      <c r="Q582" s="384"/>
      <c r="R582" s="384"/>
      <c r="S582" s="384"/>
      <c r="T582" s="385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14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15"/>
      <c r="P583" s="398" t="s">
        <v>69</v>
      </c>
      <c r="Q583" s="399"/>
      <c r="R583" s="399"/>
      <c r="S583" s="399"/>
      <c r="T583" s="399"/>
      <c r="U583" s="399"/>
      <c r="V583" s="400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15"/>
      <c r="P584" s="398" t="s">
        <v>69</v>
      </c>
      <c r="Q584" s="399"/>
      <c r="R584" s="399"/>
      <c r="S584" s="399"/>
      <c r="T584" s="399"/>
      <c r="U584" s="399"/>
      <c r="V584" s="400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customHeight="1" x14ac:dyDescent="0.25">
      <c r="A585" s="424" t="s">
        <v>71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customHeight="1" x14ac:dyDescent="0.25">
      <c r="A586" s="54" t="s">
        <v>725</v>
      </c>
      <c r="B586" s="54" t="s">
        <v>726</v>
      </c>
      <c r="C586" s="31">
        <v>4301051780</v>
      </c>
      <c r="D586" s="381">
        <v>4640242180106</v>
      </c>
      <c r="E586" s="382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5" t="s">
        <v>727</v>
      </c>
      <c r="Q586" s="384"/>
      <c r="R586" s="384"/>
      <c r="S586" s="384"/>
      <c r="T586" s="385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414"/>
      <c r="B587" s="393"/>
      <c r="C587" s="393"/>
      <c r="D587" s="393"/>
      <c r="E587" s="393"/>
      <c r="F587" s="393"/>
      <c r="G587" s="393"/>
      <c r="H587" s="393"/>
      <c r="I587" s="393"/>
      <c r="J587" s="393"/>
      <c r="K587" s="393"/>
      <c r="L587" s="393"/>
      <c r="M587" s="393"/>
      <c r="N587" s="393"/>
      <c r="O587" s="415"/>
      <c r="P587" s="398" t="s">
        <v>69</v>
      </c>
      <c r="Q587" s="399"/>
      <c r="R587" s="399"/>
      <c r="S587" s="399"/>
      <c r="T587" s="399"/>
      <c r="U587" s="399"/>
      <c r="V587" s="400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x14ac:dyDescent="0.2">
      <c r="A588" s="393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415"/>
      <c r="P588" s="398" t="s">
        <v>69</v>
      </c>
      <c r="Q588" s="399"/>
      <c r="R588" s="399"/>
      <c r="S588" s="399"/>
      <c r="T588" s="399"/>
      <c r="U588" s="399"/>
      <c r="V588" s="400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37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438"/>
      <c r="P589" s="539" t="s">
        <v>728</v>
      </c>
      <c r="Q589" s="525"/>
      <c r="R589" s="525"/>
      <c r="S589" s="525"/>
      <c r="T589" s="525"/>
      <c r="U589" s="525"/>
      <c r="V589" s="526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1683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1729.32</v>
      </c>
      <c r="Z589" s="37"/>
      <c r="AA589" s="380"/>
      <c r="AB589" s="380"/>
      <c r="AC589" s="380"/>
    </row>
    <row r="590" spans="1:68" x14ac:dyDescent="0.2">
      <c r="A590" s="393"/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438"/>
      <c r="P590" s="539" t="s">
        <v>729</v>
      </c>
      <c r="Q590" s="525"/>
      <c r="R590" s="525"/>
      <c r="S590" s="525"/>
      <c r="T590" s="525"/>
      <c r="U590" s="525"/>
      <c r="V590" s="526"/>
      <c r="W590" s="37" t="s">
        <v>68</v>
      </c>
      <c r="X590" s="379">
        <f>IFERROR(SUM(BM22:BM586),"0")</f>
        <v>1814.7181828639111</v>
      </c>
      <c r="Y590" s="379">
        <f>IFERROR(SUM(BN22:BN586),"0")</f>
        <v>1864.8579999999999</v>
      </c>
      <c r="Z590" s="37"/>
      <c r="AA590" s="380"/>
      <c r="AB590" s="380"/>
      <c r="AC590" s="380"/>
    </row>
    <row r="591" spans="1:68" x14ac:dyDescent="0.2">
      <c r="A591" s="393"/>
      <c r="B591" s="393"/>
      <c r="C591" s="393"/>
      <c r="D591" s="393"/>
      <c r="E591" s="393"/>
      <c r="F591" s="393"/>
      <c r="G591" s="393"/>
      <c r="H591" s="393"/>
      <c r="I591" s="393"/>
      <c r="J591" s="393"/>
      <c r="K591" s="393"/>
      <c r="L591" s="393"/>
      <c r="M591" s="393"/>
      <c r="N591" s="393"/>
      <c r="O591" s="438"/>
      <c r="P591" s="539" t="s">
        <v>730</v>
      </c>
      <c r="Q591" s="525"/>
      <c r="R591" s="525"/>
      <c r="S591" s="525"/>
      <c r="T591" s="525"/>
      <c r="U591" s="525"/>
      <c r="V591" s="526"/>
      <c r="W591" s="37" t="s">
        <v>731</v>
      </c>
      <c r="X591" s="38">
        <f>ROUNDUP(SUM(BO22:BO586),0)</f>
        <v>4</v>
      </c>
      <c r="Y591" s="38">
        <f>ROUNDUP(SUM(BP22:BP586),0)</f>
        <v>4</v>
      </c>
      <c r="Z591" s="37"/>
      <c r="AA591" s="380"/>
      <c r="AB591" s="380"/>
      <c r="AC591" s="380"/>
    </row>
    <row r="592" spans="1:68" x14ac:dyDescent="0.2">
      <c r="A592" s="393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438"/>
      <c r="P592" s="539" t="s">
        <v>732</v>
      </c>
      <c r="Q592" s="525"/>
      <c r="R592" s="525"/>
      <c r="S592" s="525"/>
      <c r="T592" s="525"/>
      <c r="U592" s="525"/>
      <c r="V592" s="526"/>
      <c r="W592" s="37" t="s">
        <v>68</v>
      </c>
      <c r="X592" s="379">
        <f>GrossWeightTotal+PalletQtyTotal*25</f>
        <v>1914.7181828639111</v>
      </c>
      <c r="Y592" s="379">
        <f>GrossWeightTotalR+PalletQtyTotalR*25</f>
        <v>1964.8579999999999</v>
      </c>
      <c r="Z592" s="37"/>
      <c r="AA592" s="380"/>
      <c r="AB592" s="380"/>
      <c r="AC592" s="380"/>
    </row>
    <row r="593" spans="1:32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438"/>
      <c r="P593" s="539" t="s">
        <v>733</v>
      </c>
      <c r="Q593" s="525"/>
      <c r="R593" s="525"/>
      <c r="S593" s="525"/>
      <c r="T593" s="525"/>
      <c r="U593" s="525"/>
      <c r="V593" s="526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483.08554776584685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497</v>
      </c>
      <c r="Z593" s="37"/>
      <c r="AA593" s="380"/>
      <c r="AB593" s="380"/>
      <c r="AC593" s="380"/>
    </row>
    <row r="594" spans="1:32" ht="14.25" customHeight="1" x14ac:dyDescent="0.2">
      <c r="A594" s="393"/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438"/>
      <c r="P594" s="539" t="s">
        <v>734</v>
      </c>
      <c r="Q594" s="525"/>
      <c r="R594" s="525"/>
      <c r="S594" s="525"/>
      <c r="T594" s="525"/>
      <c r="U594" s="525"/>
      <c r="V594" s="526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4.4828599999999996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74" t="s">
        <v>62</v>
      </c>
      <c r="C596" s="396" t="s">
        <v>107</v>
      </c>
      <c r="D596" s="501"/>
      <c r="E596" s="501"/>
      <c r="F596" s="501"/>
      <c r="G596" s="501"/>
      <c r="H596" s="502"/>
      <c r="I596" s="396" t="s">
        <v>258</v>
      </c>
      <c r="J596" s="501"/>
      <c r="K596" s="501"/>
      <c r="L596" s="501"/>
      <c r="M596" s="501"/>
      <c r="N596" s="501"/>
      <c r="O596" s="501"/>
      <c r="P596" s="501"/>
      <c r="Q596" s="501"/>
      <c r="R596" s="501"/>
      <c r="S596" s="501"/>
      <c r="T596" s="501"/>
      <c r="U596" s="501"/>
      <c r="V596" s="502"/>
      <c r="W596" s="396" t="s">
        <v>478</v>
      </c>
      <c r="X596" s="502"/>
      <c r="Y596" s="396" t="s">
        <v>532</v>
      </c>
      <c r="Z596" s="501"/>
      <c r="AA596" s="501"/>
      <c r="AB596" s="502"/>
      <c r="AC596" s="374" t="s">
        <v>603</v>
      </c>
      <c r="AD596" s="396" t="s">
        <v>644</v>
      </c>
      <c r="AE596" s="502"/>
      <c r="AF596" s="375"/>
    </row>
    <row r="597" spans="1:32" ht="14.25" customHeight="1" thickTop="1" x14ac:dyDescent="0.2">
      <c r="A597" s="542" t="s">
        <v>737</v>
      </c>
      <c r="B597" s="396" t="s">
        <v>62</v>
      </c>
      <c r="C597" s="396" t="s">
        <v>108</v>
      </c>
      <c r="D597" s="396" t="s">
        <v>128</v>
      </c>
      <c r="E597" s="396" t="s">
        <v>174</v>
      </c>
      <c r="F597" s="396" t="s">
        <v>190</v>
      </c>
      <c r="G597" s="396" t="s">
        <v>226</v>
      </c>
      <c r="H597" s="396" t="s">
        <v>107</v>
      </c>
      <c r="I597" s="396" t="s">
        <v>259</v>
      </c>
      <c r="J597" s="396" t="s">
        <v>276</v>
      </c>
      <c r="K597" s="396" t="s">
        <v>332</v>
      </c>
      <c r="L597" s="375"/>
      <c r="M597" s="396" t="s">
        <v>347</v>
      </c>
      <c r="N597" s="375"/>
      <c r="O597" s="396" t="s">
        <v>363</v>
      </c>
      <c r="P597" s="396" t="s">
        <v>376</v>
      </c>
      <c r="Q597" s="396" t="s">
        <v>379</v>
      </c>
      <c r="R597" s="396" t="s">
        <v>386</v>
      </c>
      <c r="S597" s="396" t="s">
        <v>397</v>
      </c>
      <c r="T597" s="396" t="s">
        <v>400</v>
      </c>
      <c r="U597" s="396" t="s">
        <v>407</v>
      </c>
      <c r="V597" s="396" t="s">
        <v>469</v>
      </c>
      <c r="W597" s="396" t="s">
        <v>479</v>
      </c>
      <c r="X597" s="396" t="s">
        <v>507</v>
      </c>
      <c r="Y597" s="396" t="s">
        <v>533</v>
      </c>
      <c r="Z597" s="396" t="s">
        <v>578</v>
      </c>
      <c r="AA597" s="396" t="s">
        <v>593</v>
      </c>
      <c r="AB597" s="396" t="s">
        <v>600</v>
      </c>
      <c r="AC597" s="396" t="s">
        <v>603</v>
      </c>
      <c r="AD597" s="396" t="s">
        <v>644</v>
      </c>
      <c r="AE597" s="396" t="s">
        <v>712</v>
      </c>
      <c r="AF597" s="375"/>
    </row>
    <row r="598" spans="1:32" ht="13.5" customHeight="1" thickBot="1" x14ac:dyDescent="0.25">
      <c r="A598" s="543"/>
      <c r="B598" s="397"/>
      <c r="C598" s="397"/>
      <c r="D598" s="397"/>
      <c r="E598" s="397"/>
      <c r="F598" s="397"/>
      <c r="G598" s="397"/>
      <c r="H598" s="397"/>
      <c r="I598" s="397"/>
      <c r="J598" s="397"/>
      <c r="K598" s="397"/>
      <c r="L598" s="375"/>
      <c r="M598" s="397"/>
      <c r="N598" s="375"/>
      <c r="O598" s="397"/>
      <c r="P598" s="397"/>
      <c r="Q598" s="397"/>
      <c r="R598" s="397"/>
      <c r="S598" s="397"/>
      <c r="T598" s="397"/>
      <c r="U598" s="397"/>
      <c r="V598" s="397"/>
      <c r="W598" s="397"/>
      <c r="X598" s="397"/>
      <c r="Y598" s="397"/>
      <c r="Z598" s="397"/>
      <c r="AA598" s="397"/>
      <c r="AB598" s="397"/>
      <c r="AC598" s="397"/>
      <c r="AD598" s="397"/>
      <c r="AE598" s="397"/>
      <c r="AF598" s="375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0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318.60000000000002</v>
      </c>
      <c r="E599" s="46">
        <f>IFERROR(Y104*1,"0")+IFERROR(Y105*1,"0")+IFERROR(Y106*1,"0")+IFERROR(Y110*1,"0")+IFERROR(Y111*1,"0")+IFERROR(Y112*1,"0")+IFERROR(Y113*1,"0")+IFERROR(Y114*1,"0")</f>
        <v>307.8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189</v>
      </c>
      <c r="G599" s="46">
        <f>IFERROR(Y150*1,"0")+IFERROR(Y151*1,"0")+IFERROR(Y155*1,"0")+IFERROR(Y156*1,"0")+IFERROR(Y160*1,"0")+IFERROR(Y161*1,"0")</f>
        <v>75.52000000000001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57</v>
      </c>
      <c r="I599" s="46">
        <f>IFERROR(Y188*1,"0")+IFERROR(Y189*1,"0")+IFERROR(Y190*1,"0")+IFERROR(Y191*1,"0")+IFERROR(Y192*1,"0")+IFERROR(Y193*1,"0")+IFERROR(Y194*1,"0")+IFERROR(Y195*1,"0")</f>
        <v>29.400000000000002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288.3</v>
      </c>
      <c r="K599" s="46">
        <f>IFERROR(Y244*1,"0")+IFERROR(Y245*1,"0")+IFERROR(Y246*1,"0")+IFERROR(Y247*1,"0")+IFERROR(Y248*1,"0")+IFERROR(Y249*1,"0")+IFERROR(Y250*1,"0")+IFERROR(Y251*1,"0")</f>
        <v>0</v>
      </c>
      <c r="L599" s="375"/>
      <c r="M599" s="46">
        <f>IFERROR(Y256*1,"0")+IFERROR(Y257*1,"0")+IFERROR(Y258*1,"0")+IFERROR(Y259*1,"0")+IFERROR(Y260*1,"0")+IFERROR(Y261*1,"0")+IFERROR(Y262*1,"0")+IFERROR(Y263*1,"0")</f>
        <v>0</v>
      </c>
      <c r="N599" s="375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0</v>
      </c>
      <c r="S599" s="46">
        <f>IFERROR(Y299*1,"0")</f>
        <v>0</v>
      </c>
      <c r="T599" s="46">
        <f>IFERROR(Y304*1,"0")+IFERROR(Y308*1,"0")+IFERROR(Y309*1,"0")</f>
        <v>10.5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106.69999999999999</v>
      </c>
      <c r="V599" s="46">
        <f>IFERROR(Y361*1,"0")+IFERROR(Y365*1,"0")+IFERROR(Y366*1,"0")+IFERROR(Y367*1,"0")</f>
        <v>185.7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60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599" s="46">
        <f>IFERROR(Y466*1,"0")+IFERROR(Y470*1,"0")+IFERROR(Y471*1,"0")+IFERROR(Y472*1,"0")+IFERROR(Y473*1,"0")+IFERROR(Y474*1,"0")+IFERROR(Y475*1,"0")+IFERROR(Y479*1,"0")</f>
        <v>0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100.80000000000001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0</v>
      </c>
      <c r="AE599" s="46">
        <f>IFERROR(Y573*1,"0")+IFERROR(Y574*1,"0")+IFERROR(Y578*1,"0")+IFERROR(Y582*1,"0")+IFERROR(Y586*1,"0")</f>
        <v>0</v>
      </c>
      <c r="AF599" s="375"/>
    </row>
  </sheetData>
  <sheetProtection algorithmName="SHA-512" hashValue="W9w+AhEwRAef+GIkvXMtP0wXndrEnPC8YLD3iquu8U1e0MH9DsqHv3pFFso8B9LIq8UQPCAjuTy1UL7IGhy7pQ==" saltValue="H1lm2/NCJrDVmW2DDq22k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8">
    <mergeCell ref="P365:T365"/>
    <mergeCell ref="P387:V387"/>
    <mergeCell ref="P151:T151"/>
    <mergeCell ref="D97:E97"/>
    <mergeCell ref="D566:E566"/>
    <mergeCell ref="P449:T449"/>
    <mergeCell ref="P76:V76"/>
    <mergeCell ref="A426:Z426"/>
    <mergeCell ref="A255:Z255"/>
    <mergeCell ref="D553:E553"/>
    <mergeCell ref="A364:Z364"/>
    <mergeCell ref="A10:C10"/>
    <mergeCell ref="A413:Z413"/>
    <mergeCell ref="P311:V311"/>
    <mergeCell ref="W596:X596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444:T444"/>
    <mergeCell ref="D250:E250"/>
    <mergeCell ref="A52:Z52"/>
    <mergeCell ref="P58:T58"/>
    <mergeCell ref="D110:E110"/>
    <mergeCell ref="X17:X18"/>
    <mergeCell ref="AA597:AA598"/>
    <mergeCell ref="P519:V519"/>
    <mergeCell ref="V12:W12"/>
    <mergeCell ref="AC597:AC598"/>
    <mergeCell ref="P319:T319"/>
    <mergeCell ref="D433:E433"/>
    <mergeCell ref="D262:E262"/>
    <mergeCell ref="D191:E191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A279:O280"/>
    <mergeCell ref="D537:E537"/>
    <mergeCell ref="P174:T174"/>
    <mergeCell ref="U17:V17"/>
    <mergeCell ref="P447:T447"/>
    <mergeCell ref="P410:T410"/>
    <mergeCell ref="P385:T385"/>
    <mergeCell ref="P310:V310"/>
    <mergeCell ref="D57:E57"/>
    <mergeCell ref="A218:O219"/>
    <mergeCell ref="D355:E355"/>
    <mergeCell ref="Y17:Y18"/>
    <mergeCell ref="D293:E293"/>
    <mergeCell ref="P163:V163"/>
    <mergeCell ref="F597:F598"/>
    <mergeCell ref="P434:T434"/>
    <mergeCell ref="D244:E244"/>
    <mergeCell ref="P305:V305"/>
    <mergeCell ref="H597:H598"/>
    <mergeCell ref="P263:T263"/>
    <mergeCell ref="P499:T499"/>
    <mergeCell ref="A429:O430"/>
    <mergeCell ref="P355:T355"/>
    <mergeCell ref="D342:E342"/>
    <mergeCell ref="D336:E336"/>
    <mergeCell ref="P293:T293"/>
    <mergeCell ref="D578:E578"/>
    <mergeCell ref="P228:T228"/>
    <mergeCell ref="Q6:R6"/>
    <mergeCell ref="A267:Z267"/>
    <mergeCell ref="P200:T200"/>
    <mergeCell ref="A124:O125"/>
    <mergeCell ref="P436:T436"/>
    <mergeCell ref="A425:Z425"/>
    <mergeCell ref="P292:T292"/>
    <mergeCell ref="A487:O488"/>
    <mergeCell ref="P528:T528"/>
    <mergeCell ref="P81:V81"/>
    <mergeCell ref="P208:V208"/>
    <mergeCell ref="A204:Z204"/>
    <mergeCell ref="P419:V419"/>
    <mergeCell ref="P294:T294"/>
    <mergeCell ref="P219:V219"/>
    <mergeCell ref="P23:V23"/>
    <mergeCell ref="D54:E54"/>
    <mergeCell ref="P83:T83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P132:V132"/>
    <mergeCell ref="P72:T72"/>
    <mergeCell ref="N17:N18"/>
    <mergeCell ref="Q5:R5"/>
    <mergeCell ref="D120:E120"/>
    <mergeCell ref="F17:F18"/>
    <mergeCell ref="P497:T497"/>
    <mergeCell ref="P435:T435"/>
    <mergeCell ref="P568:T568"/>
    <mergeCell ref="P291:T291"/>
    <mergeCell ref="D278:E278"/>
    <mergeCell ref="P484:T484"/>
    <mergeCell ref="D405:E405"/>
    <mergeCell ref="A478:Z478"/>
    <mergeCell ref="P136:T136"/>
    <mergeCell ref="P70:T70"/>
    <mergeCell ref="D271:E271"/>
    <mergeCell ref="A8:C8"/>
    <mergeCell ref="D32:E32"/>
    <mergeCell ref="D268:E268"/>
    <mergeCell ref="AD17:AF18"/>
    <mergeCell ref="A310:O311"/>
    <mergeCell ref="P142:V142"/>
    <mergeCell ref="P166:T166"/>
    <mergeCell ref="F5:G5"/>
    <mergeCell ref="P169:V169"/>
    <mergeCell ref="P411:V411"/>
    <mergeCell ref="P467:V467"/>
    <mergeCell ref="A25:Z25"/>
    <mergeCell ref="U597:U598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P578:T578"/>
    <mergeCell ref="D450:E450"/>
    <mergeCell ref="A254:Z254"/>
    <mergeCell ref="P121:T121"/>
    <mergeCell ref="P2:W3"/>
    <mergeCell ref="D560:E560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P135:T135"/>
    <mergeCell ref="P191:T191"/>
    <mergeCell ref="D34:E34"/>
    <mergeCell ref="F10:G10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M17:M18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03:E503"/>
    <mergeCell ref="P181:T181"/>
    <mergeCell ref="D29:E29"/>
    <mergeCell ref="P515:T515"/>
    <mergeCell ref="D216:E216"/>
    <mergeCell ref="P300:V300"/>
    <mergeCell ref="A20:Z20"/>
    <mergeCell ref="P493:V493"/>
    <mergeCell ref="D452:E452"/>
    <mergeCell ref="P123:T123"/>
    <mergeCell ref="P529:V529"/>
    <mergeCell ref="P34:T34"/>
    <mergeCell ref="P105:T105"/>
    <mergeCell ref="P547:T547"/>
    <mergeCell ref="D86:E86"/>
    <mergeCell ref="D257:E257"/>
    <mergeCell ref="S597:S598"/>
    <mergeCell ref="P270:T270"/>
    <mergeCell ref="P341:T341"/>
    <mergeCell ref="D213:E213"/>
    <mergeCell ref="P214:T214"/>
    <mergeCell ref="A387:O388"/>
    <mergeCell ref="A362:O363"/>
    <mergeCell ref="D449:E449"/>
    <mergeCell ref="D151:E151"/>
    <mergeCell ref="A64:O65"/>
    <mergeCell ref="D321:E321"/>
    <mergeCell ref="P278:T278"/>
    <mergeCell ref="D150:E150"/>
    <mergeCell ref="D386:E386"/>
    <mergeCell ref="D215:E215"/>
    <mergeCell ref="D513:E513"/>
    <mergeCell ref="P492:V492"/>
    <mergeCell ref="P415:T415"/>
    <mergeCell ref="P286:V286"/>
    <mergeCell ref="P584:V584"/>
    <mergeCell ref="A531:Z531"/>
    <mergeCell ref="P592:V592"/>
    <mergeCell ref="P536:T536"/>
    <mergeCell ref="P358:V358"/>
    <mergeCell ref="A411:O412"/>
    <mergeCell ref="P110:T110"/>
    <mergeCell ref="R597:R598"/>
    <mergeCell ref="A9:C9"/>
    <mergeCell ref="D373:E373"/>
    <mergeCell ref="D58:E58"/>
    <mergeCell ref="D500:E500"/>
    <mergeCell ref="A302:Z302"/>
    <mergeCell ref="A179:Z179"/>
    <mergeCell ref="P112:T112"/>
    <mergeCell ref="D294:E294"/>
    <mergeCell ref="T597:T598"/>
    <mergeCell ref="P348:T348"/>
    <mergeCell ref="A298:Z298"/>
    <mergeCell ref="D231:E231"/>
    <mergeCell ref="A91:Z91"/>
    <mergeCell ref="A389:Z389"/>
    <mergeCell ref="A460:Z460"/>
    <mergeCell ref="P116:V116"/>
    <mergeCell ref="Q13:R13"/>
    <mergeCell ref="P339:V339"/>
    <mergeCell ref="D318:E318"/>
    <mergeCell ref="A220:Z220"/>
    <mergeCell ref="P201:T201"/>
    <mergeCell ref="P139:T139"/>
    <mergeCell ref="P560:T560"/>
    <mergeCell ref="P176:T176"/>
    <mergeCell ref="P247:T247"/>
    <mergeCell ref="P114:T114"/>
    <mergeCell ref="D84:E84"/>
    <mergeCell ref="D155:E155"/>
    <mergeCell ref="D22:E22"/>
    <mergeCell ref="A455:Z455"/>
    <mergeCell ref="D320:E320"/>
    <mergeCell ref="P470:T470"/>
    <mergeCell ref="P188:T188"/>
    <mergeCell ref="AD597:AD59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P111:T111"/>
    <mergeCell ref="D225:E225"/>
    <mergeCell ref="P409:T409"/>
    <mergeCell ref="D461:E461"/>
    <mergeCell ref="D200:E200"/>
    <mergeCell ref="P555:T555"/>
    <mergeCell ref="A571:Z571"/>
    <mergeCell ref="D436:E436"/>
    <mergeCell ref="A476:O477"/>
    <mergeCell ref="A305:O306"/>
    <mergeCell ref="D534:E534"/>
    <mergeCell ref="D292:E292"/>
    <mergeCell ref="D227:E227"/>
    <mergeCell ref="P582:T582"/>
    <mergeCell ref="P321:T321"/>
    <mergeCell ref="D447:E447"/>
    <mergeCell ref="D385:E385"/>
    <mergeCell ref="AD596:AE596"/>
    <mergeCell ref="P197:V197"/>
    <mergeCell ref="D247:E247"/>
    <mergeCell ref="Y596:AB596"/>
    <mergeCell ref="H5:M5"/>
    <mergeCell ref="P329:V329"/>
    <mergeCell ref="A154:Z154"/>
    <mergeCell ref="P158:V158"/>
    <mergeCell ref="D212:E212"/>
    <mergeCell ref="P567:T567"/>
    <mergeCell ref="D439:E439"/>
    <mergeCell ref="A512:Z512"/>
    <mergeCell ref="D6:M6"/>
    <mergeCell ref="P396:T396"/>
    <mergeCell ref="D317:E317"/>
    <mergeCell ref="P461:T461"/>
    <mergeCell ref="D304:E304"/>
    <mergeCell ref="A577:Z577"/>
    <mergeCell ref="P225:T225"/>
    <mergeCell ref="P175:T175"/>
    <mergeCell ref="A75:O76"/>
    <mergeCell ref="D540:E540"/>
    <mergeCell ref="P95:V95"/>
    <mergeCell ref="D83:E83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D256:E256"/>
    <mergeCell ref="D85:E85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V6:W9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P314:T314"/>
    <mergeCell ref="D428:E428"/>
    <mergeCell ref="A61:Z61"/>
    <mergeCell ref="D415:E415"/>
    <mergeCell ref="P394:V394"/>
    <mergeCell ref="A359:Z359"/>
    <mergeCell ref="AE597:AE598"/>
    <mergeCell ref="D504:E504"/>
    <mergeCell ref="P390:T390"/>
    <mergeCell ref="P241:V241"/>
    <mergeCell ref="P221:T221"/>
    <mergeCell ref="A66:Z66"/>
    <mergeCell ref="D181:E181"/>
    <mergeCell ref="P41:V41"/>
    <mergeCell ref="P575:V575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A489:Z489"/>
    <mergeCell ref="A464:Z464"/>
    <mergeCell ref="P468:V468"/>
    <mergeCell ref="P535:T535"/>
    <mergeCell ref="P212:T212"/>
    <mergeCell ref="P554:T554"/>
    <mergeCell ref="D497:E497"/>
    <mergeCell ref="D586:E586"/>
    <mergeCell ref="P257:T257"/>
    <mergeCell ref="P570:V570"/>
    <mergeCell ref="A346:Z346"/>
    <mergeCell ref="D194:E194"/>
    <mergeCell ref="P100:V100"/>
    <mergeCell ref="P265:V265"/>
    <mergeCell ref="P94:V94"/>
    <mergeCell ref="BD17:BD18"/>
    <mergeCell ref="P152:V152"/>
    <mergeCell ref="A82:Z82"/>
    <mergeCell ref="D140:E140"/>
    <mergeCell ref="P566:T566"/>
    <mergeCell ref="P517:T517"/>
    <mergeCell ref="D509:E509"/>
    <mergeCell ref="D438:E438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A505:O506"/>
    <mergeCell ref="D269:E269"/>
    <mergeCell ref="P275:V275"/>
    <mergeCell ref="A157:O158"/>
    <mergeCell ref="P27:T27"/>
    <mergeCell ref="P325:T325"/>
    <mergeCell ref="D206:E206"/>
    <mergeCell ref="P561:T561"/>
    <mergeCell ref="D39:E39"/>
    <mergeCell ref="AA17:AA18"/>
    <mergeCell ref="Z17:Z18"/>
    <mergeCell ref="AB17:AB18"/>
    <mergeCell ref="P458:V458"/>
    <mergeCell ref="P563:V563"/>
    <mergeCell ref="D446:E446"/>
    <mergeCell ref="J9:M9"/>
    <mergeCell ref="D348:E348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D114:E114"/>
    <mergeCell ref="P248:T248"/>
    <mergeCell ref="P441:T441"/>
    <mergeCell ref="P235:T235"/>
    <mergeCell ref="D349:E349"/>
    <mergeCell ref="P157:V157"/>
    <mergeCell ref="A209:Z209"/>
    <mergeCell ref="A38:Z38"/>
    <mergeCell ref="P520:V520"/>
    <mergeCell ref="A372:Z372"/>
    <mergeCell ref="P299:T299"/>
    <mergeCell ref="D138:E138"/>
    <mergeCell ref="A67:Z67"/>
    <mergeCell ref="D374:E374"/>
    <mergeCell ref="A510:O511"/>
    <mergeCell ref="D597:D598"/>
    <mergeCell ref="P586:T586"/>
    <mergeCell ref="A427:Z427"/>
    <mergeCell ref="A15:M15"/>
    <mergeCell ref="P238:T238"/>
    <mergeCell ref="M597:M598"/>
    <mergeCell ref="A232:O233"/>
    <mergeCell ref="P594:V594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P538:T538"/>
    <mergeCell ref="P562:V562"/>
    <mergeCell ref="A583:O584"/>
    <mergeCell ref="J597:J598"/>
    <mergeCell ref="P549:V549"/>
    <mergeCell ref="A186:Z186"/>
    <mergeCell ref="I596:V596"/>
    <mergeCell ref="A581:Z581"/>
    <mergeCell ref="A277:Z277"/>
    <mergeCell ref="P44:V44"/>
    <mergeCell ref="D367:E367"/>
    <mergeCell ref="I597:I598"/>
    <mergeCell ref="K597:K598"/>
    <mergeCell ref="D299:E299"/>
    <mergeCell ref="A579:O580"/>
    <mergeCell ref="A100:O101"/>
    <mergeCell ref="P211:T211"/>
    <mergeCell ref="A141:O142"/>
    <mergeCell ref="P309:T309"/>
    <mergeCell ref="P505:V505"/>
    <mergeCell ref="P545:T545"/>
    <mergeCell ref="D172:E172"/>
    <mergeCell ref="P88:T88"/>
    <mergeCell ref="P26:T26"/>
    <mergeCell ref="D555:E555"/>
    <mergeCell ref="A559:Z559"/>
    <mergeCell ref="P338:V338"/>
    <mergeCell ref="P525:V525"/>
    <mergeCell ref="P202:V202"/>
    <mergeCell ref="P380:T380"/>
    <mergeCell ref="A13:M13"/>
    <mergeCell ref="A496:Z496"/>
    <mergeCell ref="A59:O60"/>
    <mergeCell ref="D87:E87"/>
    <mergeCell ref="A401:Z401"/>
    <mergeCell ref="P476:V476"/>
    <mergeCell ref="D222:E222"/>
    <mergeCell ref="P35:T35"/>
    <mergeCell ref="A529:O530"/>
    <mergeCell ref="G17:G18"/>
    <mergeCell ref="P333:T333"/>
    <mergeCell ref="D314:E314"/>
    <mergeCell ref="P184:V184"/>
    <mergeCell ref="A152:O153"/>
    <mergeCell ref="A143:Z143"/>
    <mergeCell ref="P407:V407"/>
    <mergeCell ref="P382:V382"/>
    <mergeCell ref="P357:V357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P216:T216"/>
    <mergeCell ref="D137:E137"/>
    <mergeCell ref="P124:V124"/>
    <mergeCell ref="D422:E422"/>
    <mergeCell ref="A575:O576"/>
    <mergeCell ref="D391:E391"/>
    <mergeCell ref="P122:T122"/>
    <mergeCell ref="A42:Z42"/>
    <mergeCell ref="P589:V589"/>
    <mergeCell ref="P43:T43"/>
    <mergeCell ref="D328:E328"/>
    <mergeCell ref="P285:T285"/>
    <mergeCell ref="P65:V65"/>
    <mergeCell ref="W597:W598"/>
    <mergeCell ref="A126:Z126"/>
    <mergeCell ref="P501:T501"/>
    <mergeCell ref="D251:E251"/>
    <mergeCell ref="A495:Z495"/>
    <mergeCell ref="A324:Z324"/>
    <mergeCell ref="A109:Z109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D582:E582"/>
    <mergeCell ref="B597:B598"/>
    <mergeCell ref="A557:O558"/>
    <mergeCell ref="A132:O133"/>
    <mergeCell ref="P15:T16"/>
    <mergeCell ref="D414:E414"/>
    <mergeCell ref="A164:Z164"/>
    <mergeCell ref="P272:T272"/>
    <mergeCell ref="D327:E327"/>
    <mergeCell ref="P210:T210"/>
    <mergeCell ref="A196:O197"/>
    <mergeCell ref="D156:E156"/>
    <mergeCell ref="P308:T308"/>
    <mergeCell ref="D106:E106"/>
    <mergeCell ref="P544:T544"/>
    <mergeCell ref="D416:E416"/>
    <mergeCell ref="A146:O147"/>
    <mergeCell ref="P283:T283"/>
    <mergeCell ref="A543:Z543"/>
    <mergeCell ref="D93:E93"/>
    <mergeCell ref="P514:T514"/>
    <mergeCell ref="P80:V80"/>
    <mergeCell ref="D74:E74"/>
    <mergeCell ref="D130:E130"/>
    <mergeCell ref="P87:T87"/>
    <mergeCell ref="P451:T451"/>
    <mergeCell ref="D335:E335"/>
    <mergeCell ref="D201:E201"/>
    <mergeCell ref="D68:E68"/>
    <mergeCell ref="P245:T245"/>
    <mergeCell ref="P516:T516"/>
    <mergeCell ref="D188:E188"/>
    <mergeCell ref="P224:T224"/>
    <mergeCell ref="P491:T491"/>
    <mergeCell ref="P260:T260"/>
    <mergeCell ref="A597:A598"/>
    <mergeCell ref="D180:E180"/>
    <mergeCell ref="P137:T137"/>
    <mergeCell ref="C597:C598"/>
    <mergeCell ref="A183:O184"/>
    <mergeCell ref="P53:T53"/>
    <mergeCell ref="D167:E167"/>
    <mergeCell ref="D9:E9"/>
    <mergeCell ref="A419:O420"/>
    <mergeCell ref="P422:T422"/>
    <mergeCell ref="D161:E161"/>
    <mergeCell ref="D403:E403"/>
    <mergeCell ref="F9:G9"/>
    <mergeCell ref="A406:O407"/>
    <mergeCell ref="P239:T239"/>
    <mergeCell ref="P68:T68"/>
    <mergeCell ref="P524:T524"/>
    <mergeCell ref="P253:V253"/>
    <mergeCell ref="A134:Z134"/>
    <mergeCell ref="P75:V75"/>
    <mergeCell ref="P146:V146"/>
    <mergeCell ref="D63:E63"/>
    <mergeCell ref="A421:Z421"/>
    <mergeCell ref="V597:V598"/>
    <mergeCell ref="P344:V344"/>
    <mergeCell ref="X597:X598"/>
    <mergeCell ref="A527:Z527"/>
    <mergeCell ref="P306:V306"/>
    <mergeCell ref="P513:T513"/>
    <mergeCell ref="D350:E350"/>
    <mergeCell ref="A40:O41"/>
    <mergeCell ref="P579:V579"/>
    <mergeCell ref="D390:E390"/>
    <mergeCell ref="P369:V369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573:E573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27:E27"/>
    <mergeCell ref="A338:O339"/>
    <mergeCell ref="D325:E325"/>
    <mergeCell ref="D567:E567"/>
    <mergeCell ref="P450:T450"/>
    <mergeCell ref="D456:E456"/>
    <mergeCell ref="D396:E396"/>
    <mergeCell ref="Q9:R9"/>
    <mergeCell ref="D451:E451"/>
    <mergeCell ref="A331:Z331"/>
    <mergeCell ref="P49:V49"/>
    <mergeCell ref="P36:V36"/>
    <mergeCell ref="A303:Z303"/>
    <mergeCell ref="A159:Z159"/>
    <mergeCell ref="P576:V576"/>
    <mergeCell ref="P78:T78"/>
    <mergeCell ref="Q11:R11"/>
    <mergeCell ref="P376:T376"/>
    <mergeCell ref="A395:Z395"/>
    <mergeCell ref="D260:E260"/>
    <mergeCell ref="P205:T205"/>
    <mergeCell ref="A6:C6"/>
    <mergeCell ref="A322:O323"/>
    <mergeCell ref="D309:E309"/>
    <mergeCell ref="D113:E113"/>
    <mergeCell ref="P180:T180"/>
    <mergeCell ref="D545:E545"/>
    <mergeCell ref="A96:Z96"/>
    <mergeCell ref="P416:T416"/>
    <mergeCell ref="P167:T167"/>
    <mergeCell ref="D88:E88"/>
    <mergeCell ref="D26:E26"/>
    <mergeCell ref="P574:T574"/>
    <mergeCell ref="P403:T403"/>
    <mergeCell ref="D517:E517"/>
    <mergeCell ref="P378:T378"/>
    <mergeCell ref="P55:T55"/>
    <mergeCell ref="P182:T182"/>
    <mergeCell ref="Q12:R12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414:T414"/>
    <mergeCell ref="Y597:Y598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588:V588"/>
    <mergeCell ref="A274:O275"/>
    <mergeCell ref="D261:E261"/>
    <mergeCell ref="P442:T442"/>
    <mergeCell ref="D448:E448"/>
    <mergeCell ref="P196:V196"/>
    <mergeCell ref="D546:E546"/>
    <mergeCell ref="P119:T119"/>
    <mergeCell ref="P183:V183"/>
    <mergeCell ref="P246:T246"/>
    <mergeCell ref="P133:V133"/>
    <mergeCell ref="D1:F1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557:V557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D565:E565"/>
    <mergeCell ref="P597:P598"/>
    <mergeCell ref="D380:E380"/>
    <mergeCell ref="P337:T337"/>
    <mergeCell ref="A282:Z282"/>
    <mergeCell ref="P573:T573"/>
    <mergeCell ref="D445:E445"/>
    <mergeCell ref="D516:E516"/>
    <mergeCell ref="P402:T402"/>
    <mergeCell ref="A423:O424"/>
    <mergeCell ref="D245:E245"/>
    <mergeCell ref="D122:E122"/>
    <mergeCell ref="A162:O163"/>
    <mergeCell ref="P32:T32"/>
    <mergeCell ref="P474:T474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313:Z313"/>
    <mergeCell ref="P59:V59"/>
    <mergeCell ref="P47:T47"/>
    <mergeCell ref="A307:Z307"/>
    <mergeCell ref="C596:H596"/>
    <mergeCell ref="P131:T131"/>
    <mergeCell ref="D375:E375"/>
    <mergeCell ref="P258:T258"/>
    <mergeCell ref="Q597:Q598"/>
    <mergeCell ref="P471:T471"/>
    <mergeCell ref="P28:T28"/>
    <mergeCell ref="P259:T259"/>
    <mergeCell ref="D69:E69"/>
    <mergeCell ref="A240:O241"/>
    <mergeCell ref="D498:E498"/>
    <mergeCell ref="D354:E354"/>
    <mergeCell ref="P162:V162"/>
    <mergeCell ref="P569:V569"/>
    <mergeCell ref="P398:V398"/>
    <mergeCell ref="A521:Z521"/>
    <mergeCell ref="P177:V177"/>
    <mergeCell ref="D356:E356"/>
    <mergeCell ref="P264:V264"/>
    <mergeCell ref="P462:V462"/>
    <mergeCell ref="A585:Z585"/>
    <mergeCell ref="A281:Z281"/>
    <mergeCell ref="P399:V399"/>
    <mergeCell ref="D316:E316"/>
    <mergeCell ref="P526:V526"/>
    <mergeCell ref="P273:T273"/>
    <mergeCell ref="D443:E443"/>
    <mergeCell ref="D272:E272"/>
    <mergeCell ref="D514:E514"/>
    <mergeCell ref="D381:E381"/>
    <mergeCell ref="D210:E210"/>
    <mergeCell ref="D145:E145"/>
    <mergeCell ref="A492:O493"/>
    <mergeCell ref="D308:E308"/>
    <mergeCell ref="A169:O170"/>
    <mergeCell ref="A46:Z46"/>
    <mergeCell ref="H1:Q1"/>
    <mergeCell ref="P480:V480"/>
    <mergeCell ref="P280:V280"/>
    <mergeCell ref="A572:Z572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A393:O394"/>
    <mergeCell ref="D5:E5"/>
    <mergeCell ref="P553:T553"/>
    <mergeCell ref="D290:E290"/>
    <mergeCell ref="D361:E361"/>
    <mergeCell ref="D417:E417"/>
    <mergeCell ref="P39:T39"/>
    <mergeCell ref="P537:T537"/>
    <mergeCell ref="O597:O598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D139:E139"/>
    <mergeCell ref="P565:T565"/>
    <mergeCell ref="P45:V45"/>
    <mergeCell ref="A589:O594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445:T445"/>
    <mergeCell ref="A50:Z50"/>
    <mergeCell ref="A264:O265"/>
    <mergeCell ref="W17:W18"/>
    <mergeCell ref="A562:O563"/>
    <mergeCell ref="P90:V90"/>
    <mergeCell ref="P388:V388"/>
    <mergeCell ref="A384:Z384"/>
    <mergeCell ref="P459:V459"/>
    <mergeCell ref="P487:V487"/>
    <mergeCell ref="P530:V530"/>
    <mergeCell ref="P502:T502"/>
    <mergeCell ref="D470:E470"/>
    <mergeCell ref="P508:T508"/>
    <mergeCell ref="P556:T556"/>
    <mergeCell ref="P223:T223"/>
    <mergeCell ref="P546:T546"/>
    <mergeCell ref="A480:O481"/>
    <mergeCell ref="P350:T350"/>
    <mergeCell ref="D160:E160"/>
    <mergeCell ref="D561:E561"/>
    <mergeCell ref="Z597:Z598"/>
    <mergeCell ref="A587:O588"/>
    <mergeCell ref="D574:E574"/>
    <mergeCell ref="AB597:AB598"/>
    <mergeCell ref="P457:T457"/>
    <mergeCell ref="P215:T215"/>
    <mergeCell ref="P115:V115"/>
    <mergeCell ref="P432:T432"/>
    <mergeCell ref="A89:O90"/>
    <mergeCell ref="D98:E98"/>
    <mergeCell ref="D73:E73"/>
    <mergeCell ref="P30:T30"/>
    <mergeCell ref="P290:T290"/>
    <mergeCell ref="P141:V141"/>
    <mergeCell ref="A550:Z550"/>
    <mergeCell ref="P452:T452"/>
    <mergeCell ref="P233:V233"/>
    <mergeCell ref="P37:V37"/>
    <mergeCell ref="A569:O570"/>
    <mergeCell ref="P104:T104"/>
    <mergeCell ref="D479:E479"/>
    <mergeCell ref="A266:Z266"/>
    <mergeCell ref="D131:E131"/>
    <mergeCell ref="A564:Z564"/>
    <mergeCell ref="P506:V506"/>
    <mergeCell ref="P477:V477"/>
    <mergeCell ref="D556:E556"/>
    <mergeCell ref="A431:Z431"/>
    <mergeCell ref="D258:E258"/>
    <mergeCell ref="P404:T404"/>
    <mergeCell ref="D518:E518"/>
    <mergeCell ref="P207:V207"/>
    <mergeCell ref="D486:E486"/>
    <mergeCell ref="P86:T86"/>
    <mergeCell ref="P328:T328"/>
    <mergeCell ref="P213:T213"/>
    <mergeCell ref="D78:E78"/>
    <mergeCell ref="D376:E376"/>
    <mergeCell ref="D205:E205"/>
    <mergeCell ref="P249:T249"/>
    <mergeCell ref="P542:V542"/>
    <mergeCell ref="P172:T172"/>
    <mergeCell ref="R1:T1"/>
    <mergeCell ref="P150:T150"/>
    <mergeCell ref="A351:O352"/>
    <mergeCell ref="P392:T392"/>
    <mergeCell ref="P326:T326"/>
    <mergeCell ref="D332:E332"/>
    <mergeCell ref="P386:T386"/>
    <mergeCell ref="B17:B18"/>
    <mergeCell ref="P56:T56"/>
    <mergeCell ref="D195:E195"/>
    <mergeCell ref="P379:T379"/>
    <mergeCell ref="V10:W10"/>
    <mergeCell ref="D189:E189"/>
    <mergeCell ref="P99:T99"/>
    <mergeCell ref="P366:T366"/>
    <mergeCell ref="A300:O301"/>
    <mergeCell ref="A360:Z360"/>
    <mergeCell ref="A94:O95"/>
    <mergeCell ref="D474:E474"/>
    <mergeCell ref="A458:O459"/>
    <mergeCell ref="P393:V393"/>
    <mergeCell ref="P316:T316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E597:E598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391:T391"/>
    <mergeCell ref="P511:V511"/>
    <mergeCell ref="D263:E263"/>
    <mergeCell ref="P518:T518"/>
    <mergeCell ref="D499:E499"/>
    <mergeCell ref="D238:E23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741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8" spans="2:8" x14ac:dyDescent="0.2">
      <c r="B8" s="47" t="s">
        <v>747</v>
      </c>
      <c r="C8" s="47" t="s">
        <v>748</v>
      </c>
      <c r="D8" s="47" t="s">
        <v>749</v>
      </c>
      <c r="E8" s="47"/>
    </row>
    <row r="9" spans="2:8" x14ac:dyDescent="0.2">
      <c r="B9" s="47" t="s">
        <v>750</v>
      </c>
      <c r="C9" s="47" t="s">
        <v>751</v>
      </c>
      <c r="D9" s="47" t="s">
        <v>752</v>
      </c>
      <c r="E9" s="47"/>
    </row>
    <row r="10" spans="2:8" x14ac:dyDescent="0.2">
      <c r="B10" s="47" t="s">
        <v>14</v>
      </c>
      <c r="C10" s="47" t="s">
        <v>753</v>
      </c>
      <c r="D10" s="47" t="s">
        <v>754</v>
      </c>
      <c r="E10" s="47"/>
    </row>
    <row r="11" spans="2:8" x14ac:dyDescent="0.2">
      <c r="B11" s="47" t="s">
        <v>755</v>
      </c>
      <c r="C11" s="47" t="s">
        <v>756</v>
      </c>
      <c r="D11" s="47" t="s">
        <v>757</v>
      </c>
      <c r="E11" s="47"/>
    </row>
    <row r="13" spans="2:8" x14ac:dyDescent="0.2">
      <c r="B13" s="47" t="s">
        <v>758</v>
      </c>
      <c r="C13" s="47" t="s">
        <v>742</v>
      </c>
      <c r="D13" s="47"/>
      <c r="E13" s="47"/>
    </row>
    <row r="15" spans="2:8" x14ac:dyDescent="0.2">
      <c r="B15" s="47" t="s">
        <v>759</v>
      </c>
      <c r="C15" s="47" t="s">
        <v>745</v>
      </c>
      <c r="D15" s="47"/>
      <c r="E15" s="47"/>
    </row>
    <row r="17" spans="2:5" x14ac:dyDescent="0.2">
      <c r="B17" s="47" t="s">
        <v>760</v>
      </c>
      <c r="C17" s="47" t="s">
        <v>748</v>
      </c>
      <c r="D17" s="47"/>
      <c r="E17" s="47"/>
    </row>
    <row r="19" spans="2:5" x14ac:dyDescent="0.2">
      <c r="B19" s="47" t="s">
        <v>761</v>
      </c>
      <c r="C19" s="47" t="s">
        <v>751</v>
      </c>
      <c r="D19" s="47"/>
      <c r="E19" s="47"/>
    </row>
    <row r="21" spans="2:5" x14ac:dyDescent="0.2">
      <c r="B21" s="47" t="s">
        <v>762</v>
      </c>
      <c r="C21" s="47" t="s">
        <v>753</v>
      </c>
      <c r="D21" s="47"/>
      <c r="E21" s="47"/>
    </row>
    <row r="23" spans="2:5" x14ac:dyDescent="0.2">
      <c r="B23" s="47" t="s">
        <v>763</v>
      </c>
      <c r="C23" s="47" t="s">
        <v>756</v>
      </c>
      <c r="D23" s="47"/>
      <c r="E23" s="47"/>
    </row>
    <row r="25" spans="2:5" x14ac:dyDescent="0.2">
      <c r="B25" s="47" t="s">
        <v>764</v>
      </c>
      <c r="C25" s="47"/>
      <c r="D25" s="47"/>
      <c r="E25" s="47"/>
    </row>
    <row r="26" spans="2:5" x14ac:dyDescent="0.2">
      <c r="B26" s="47" t="s">
        <v>765</v>
      </c>
      <c r="C26" s="47"/>
      <c r="D26" s="47"/>
      <c r="E26" s="47"/>
    </row>
    <row r="27" spans="2:5" x14ac:dyDescent="0.2">
      <c r="B27" s="47" t="s">
        <v>766</v>
      </c>
      <c r="C27" s="47"/>
      <c r="D27" s="47"/>
      <c r="E27" s="47"/>
    </row>
    <row r="28" spans="2:5" x14ac:dyDescent="0.2">
      <c r="B28" s="47" t="s">
        <v>767</v>
      </c>
      <c r="C28" s="47"/>
      <c r="D28" s="47"/>
      <c r="E28" s="47"/>
    </row>
    <row r="29" spans="2:5" x14ac:dyDescent="0.2">
      <c r="B29" s="47" t="s">
        <v>768</v>
      </c>
      <c r="C29" s="47"/>
      <c r="D29" s="47"/>
      <c r="E29" s="47"/>
    </row>
    <row r="30" spans="2:5" x14ac:dyDescent="0.2">
      <c r="B30" s="47" t="s">
        <v>769</v>
      </c>
      <c r="C30" s="47"/>
      <c r="D30" s="47"/>
      <c r="E30" s="47"/>
    </row>
    <row r="31" spans="2:5" x14ac:dyDescent="0.2">
      <c r="B31" s="47" t="s">
        <v>770</v>
      </c>
      <c r="C31" s="47"/>
      <c r="D31" s="47"/>
      <c r="E31" s="47"/>
    </row>
    <row r="32" spans="2:5" x14ac:dyDescent="0.2">
      <c r="B32" s="47" t="s">
        <v>771</v>
      </c>
      <c r="C32" s="47"/>
      <c r="D32" s="47"/>
      <c r="E32" s="47"/>
    </row>
    <row r="33" spans="2:5" x14ac:dyDescent="0.2">
      <c r="B33" s="47" t="s">
        <v>772</v>
      </c>
      <c r="C33" s="47"/>
      <c r="D33" s="47"/>
      <c r="E33" s="47"/>
    </row>
    <row r="34" spans="2:5" x14ac:dyDescent="0.2">
      <c r="B34" s="47" t="s">
        <v>773</v>
      </c>
      <c r="C34" s="47"/>
      <c r="D34" s="47"/>
      <c r="E34" s="47"/>
    </row>
    <row r="35" spans="2:5" x14ac:dyDescent="0.2">
      <c r="B35" s="47" t="s">
        <v>774</v>
      </c>
      <c r="C35" s="47"/>
      <c r="D35" s="47"/>
      <c r="E35" s="47"/>
    </row>
  </sheetData>
  <sheetProtection algorithmName="SHA-512" hashValue="I2SfKGqevDvzm1ttWb/J5YAHgxpwDnXfMKLxXFPlHfe6XeZhH7NBp+W8GOLQaCVi7mXnU4J25quoaal6XeuCQw==" saltValue="mZhyg+Mf9TmUCXcrVd2v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2024-09-03T09:21:39Z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