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9,24\05,09,24 НПК НВ доставка на ср\"/>
    </mc:Choice>
  </mc:AlternateContent>
  <xr:revisionPtr revIDLastSave="0" documentId="13_ncr:1_{AF228BDC-EF55-4111-8145-C0DBF34D1B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N412" i="1"/>
  <c r="BM412" i="1"/>
  <c r="Z412" i="1"/>
  <c r="Y412" i="1"/>
  <c r="BP412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BO350" i="1"/>
  <c r="BM350" i="1"/>
  <c r="Y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Y348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3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U605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Y309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05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6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5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9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BP26" i="1"/>
  <c r="BN26" i="1"/>
  <c r="Z26" i="1"/>
  <c r="Y36" i="1"/>
  <c r="BP30" i="1"/>
  <c r="BN30" i="1"/>
  <c r="Z30" i="1"/>
  <c r="BP28" i="1"/>
  <c r="BN28" i="1"/>
  <c r="Z28" i="1"/>
  <c r="BP34" i="1"/>
  <c r="BN34" i="1"/>
  <c r="Z34" i="1"/>
  <c r="Y91" i="1"/>
  <c r="Y101" i="1"/>
  <c r="Y110" i="1"/>
  <c r="Y118" i="1"/>
  <c r="Y127" i="1"/>
  <c r="Y136" i="1"/>
  <c r="Y144" i="1"/>
  <c r="Y150" i="1"/>
  <c r="Y155" i="1"/>
  <c r="Y161" i="1"/>
  <c r="Y165" i="1"/>
  <c r="Y172" i="1"/>
  <c r="Y180" i="1"/>
  <c r="Y186" i="1"/>
  <c r="Y200" i="1"/>
  <c r="Y205" i="1"/>
  <c r="Y211" i="1"/>
  <c r="Y221" i="1"/>
  <c r="Y235" i="1"/>
  <c r="Y243" i="1"/>
  <c r="Y256" i="1"/>
  <c r="Y267" i="1"/>
  <c r="Y277" i="1"/>
  <c r="Y289" i="1"/>
  <c r="Y298" i="1"/>
  <c r="Y314" i="1"/>
  <c r="Y326" i="1"/>
  <c r="Y332" i="1"/>
  <c r="Y354" i="1"/>
  <c r="BP350" i="1"/>
  <c r="BN350" i="1"/>
  <c r="Z350" i="1"/>
  <c r="BP353" i="1"/>
  <c r="BN353" i="1"/>
  <c r="Z353" i="1"/>
  <c r="Y355" i="1"/>
  <c r="Y360" i="1"/>
  <c r="BP357" i="1"/>
  <c r="BN357" i="1"/>
  <c r="Z357" i="1"/>
  <c r="BP370" i="1"/>
  <c r="BN370" i="1"/>
  <c r="Z370" i="1"/>
  <c r="Y372" i="1"/>
  <c r="W605" i="1"/>
  <c r="Y386" i="1"/>
  <c r="Y385" i="1"/>
  <c r="BP376" i="1"/>
  <c r="BN376" i="1"/>
  <c r="Z376" i="1"/>
  <c r="BP380" i="1"/>
  <c r="BN380" i="1"/>
  <c r="Z380" i="1"/>
  <c r="BP384" i="1"/>
  <c r="BN384" i="1"/>
  <c r="Z384" i="1"/>
  <c r="BP389" i="1"/>
  <c r="BN389" i="1"/>
  <c r="Z389" i="1"/>
  <c r="Z390" i="1" s="1"/>
  <c r="Y391" i="1"/>
  <c r="Y396" i="1"/>
  <c r="BP393" i="1"/>
  <c r="BN393" i="1"/>
  <c r="Z393" i="1"/>
  <c r="Y397" i="1"/>
  <c r="Y410" i="1"/>
  <c r="BP405" i="1"/>
  <c r="BN405" i="1"/>
  <c r="Z405" i="1"/>
  <c r="X6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Y479" i="1"/>
  <c r="BP477" i="1"/>
  <c r="BN477" i="1"/>
  <c r="Z477" i="1"/>
  <c r="B605" i="1"/>
  <c r="T605" i="1"/>
  <c r="Y60" i="1"/>
  <c r="Y595" i="1" s="1"/>
  <c r="Y64" i="1"/>
  <c r="Y77" i="1"/>
  <c r="Y81" i="1"/>
  <c r="Y95" i="1"/>
  <c r="H9" i="1"/>
  <c r="X596" i="1"/>
  <c r="X597" i="1"/>
  <c r="X599" i="1"/>
  <c r="C605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Z68" i="1"/>
  <c r="Z76" i="1" s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Z85" i="1"/>
  <c r="Z90" i="1" s="1"/>
  <c r="BN85" i="1"/>
  <c r="Z87" i="1"/>
  <c r="BN87" i="1"/>
  <c r="Z89" i="1"/>
  <c r="BN89" i="1"/>
  <c r="Z93" i="1"/>
  <c r="Z95" i="1" s="1"/>
  <c r="BN93" i="1"/>
  <c r="BP93" i="1"/>
  <c r="Z99" i="1"/>
  <c r="Z101" i="1" s="1"/>
  <c r="BN99" i="1"/>
  <c r="E605" i="1"/>
  <c r="Z106" i="1"/>
  <c r="Z110" i="1" s="1"/>
  <c r="BN106" i="1"/>
  <c r="Z108" i="1"/>
  <c r="BN108" i="1"/>
  <c r="Y111" i="1"/>
  <c r="Z114" i="1"/>
  <c r="Z118" i="1" s="1"/>
  <c r="BN114" i="1"/>
  <c r="Z116" i="1"/>
  <c r="BN116" i="1"/>
  <c r="F605" i="1"/>
  <c r="Z123" i="1"/>
  <c r="Z127" i="1" s="1"/>
  <c r="BN123" i="1"/>
  <c r="Z125" i="1"/>
  <c r="BN125" i="1"/>
  <c r="Y128" i="1"/>
  <c r="Z132" i="1"/>
  <c r="Z135" i="1" s="1"/>
  <c r="BN132" i="1"/>
  <c r="Z134" i="1"/>
  <c r="BN134" i="1"/>
  <c r="Z138" i="1"/>
  <c r="Z144" i="1" s="1"/>
  <c r="BN138" i="1"/>
  <c r="BP138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H605" i="1"/>
  <c r="Z170" i="1"/>
  <c r="Z172" i="1" s="1"/>
  <c r="BN170" i="1"/>
  <c r="Y173" i="1"/>
  <c r="Z176" i="1"/>
  <c r="Z180" i="1" s="1"/>
  <c r="BN176" i="1"/>
  <c r="Z178" i="1"/>
  <c r="BN178" i="1"/>
  <c r="Z184" i="1"/>
  <c r="Z186" i="1" s="1"/>
  <c r="BN184" i="1"/>
  <c r="I605" i="1"/>
  <c r="Z192" i="1"/>
  <c r="Z199" i="1" s="1"/>
  <c r="BN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Z213" i="1"/>
  <c r="Z221" i="1" s="1"/>
  <c r="BN213" i="1"/>
  <c r="BP213" i="1"/>
  <c r="Z215" i="1"/>
  <c r="BN215" i="1"/>
  <c r="Z217" i="1"/>
  <c r="BN217" i="1"/>
  <c r="Z219" i="1"/>
  <c r="BN219" i="1"/>
  <c r="Z225" i="1"/>
  <c r="Z235" i="1" s="1"/>
  <c r="BN225" i="1"/>
  <c r="Z227" i="1"/>
  <c r="BN227" i="1"/>
  <c r="Z229" i="1"/>
  <c r="BN229" i="1"/>
  <c r="Z231" i="1"/>
  <c r="BN231" i="1"/>
  <c r="Z233" i="1"/>
  <c r="BN233" i="1"/>
  <c r="Z239" i="1"/>
  <c r="Z243" i="1" s="1"/>
  <c r="BN239" i="1"/>
  <c r="Z241" i="1"/>
  <c r="BN241" i="1"/>
  <c r="K605" i="1"/>
  <c r="Z248" i="1"/>
  <c r="Z255" i="1" s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Z277" i="1" s="1"/>
  <c r="BN273" i="1"/>
  <c r="Z275" i="1"/>
  <c r="BN275" i="1"/>
  <c r="Y278" i="1"/>
  <c r="Y283" i="1"/>
  <c r="Q605" i="1"/>
  <c r="Z287" i="1"/>
  <c r="Z289" i="1" s="1"/>
  <c r="BN287" i="1"/>
  <c r="Y290" i="1"/>
  <c r="R605" i="1"/>
  <c r="Z294" i="1"/>
  <c r="Z298" i="1" s="1"/>
  <c r="BN294" i="1"/>
  <c r="Z296" i="1"/>
  <c r="BN296" i="1"/>
  <c r="Y299" i="1"/>
  <c r="Y304" i="1"/>
  <c r="Z312" i="1"/>
  <c r="Z313" i="1" s="1"/>
  <c r="BN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42" i="1"/>
  <c r="Z336" i="1"/>
  <c r="Z341" i="1" s="1"/>
  <c r="BN336" i="1"/>
  <c r="Z338" i="1"/>
  <c r="BN338" i="1"/>
  <c r="Z340" i="1"/>
  <c r="BN340" i="1"/>
  <c r="Y341" i="1"/>
  <c r="Z347" i="1"/>
  <c r="BP345" i="1"/>
  <c r="BN345" i="1"/>
  <c r="Z345" i="1"/>
  <c r="BP351" i="1"/>
  <c r="BN351" i="1"/>
  <c r="Z351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Z371" i="1" s="1"/>
  <c r="BP378" i="1"/>
  <c r="BN378" i="1"/>
  <c r="Z378" i="1"/>
  <c r="BP382" i="1"/>
  <c r="BN382" i="1"/>
  <c r="Z382" i="1"/>
  <c r="BP501" i="1"/>
  <c r="BN501" i="1"/>
  <c r="Z501" i="1"/>
  <c r="Z508" i="1" s="1"/>
  <c r="Y509" i="1"/>
  <c r="BP505" i="1"/>
  <c r="BN505" i="1"/>
  <c r="Z505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Y529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5" i="1"/>
  <c r="BN475" i="1"/>
  <c r="Z475" i="1"/>
  <c r="BP488" i="1"/>
  <c r="BN488" i="1"/>
  <c r="Z488" i="1"/>
  <c r="Z490" i="1" s="1"/>
  <c r="BP503" i="1"/>
  <c r="BN503" i="1"/>
  <c r="Z503" i="1"/>
  <c r="BP507" i="1"/>
  <c r="BN507" i="1"/>
  <c r="Z507" i="1"/>
  <c r="Y514" i="1"/>
  <c r="BP511" i="1"/>
  <c r="BN511" i="1"/>
  <c r="Z511" i="1"/>
  <c r="Z513" i="1" s="1"/>
  <c r="Y522" i="1"/>
  <c r="BP519" i="1"/>
  <c r="BN519" i="1"/>
  <c r="Z519" i="1"/>
  <c r="BP527" i="1"/>
  <c r="BN527" i="1"/>
  <c r="Z527" i="1"/>
  <c r="Y532" i="1"/>
  <c r="BP531" i="1"/>
  <c r="BN531" i="1"/>
  <c r="Z531" i="1"/>
  <c r="Z532" i="1" s="1"/>
  <c r="Y533" i="1"/>
  <c r="BP540" i="1"/>
  <c r="BN540" i="1"/>
  <c r="Z540" i="1"/>
  <c r="Z544" i="1" s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Y597" i="1" l="1"/>
  <c r="X598" i="1"/>
  <c r="Y599" i="1"/>
  <c r="Y596" i="1"/>
  <c r="Y598" i="1" s="1"/>
  <c r="Z422" i="1"/>
  <c r="Z409" i="1"/>
  <c r="Z36" i="1"/>
  <c r="Z575" i="1"/>
  <c r="Z561" i="1"/>
  <c r="Z528" i="1"/>
  <c r="Z332" i="1"/>
  <c r="Z325" i="1"/>
  <c r="Z267" i="1"/>
  <c r="Z479" i="1"/>
  <c r="Z456" i="1"/>
  <c r="Z396" i="1"/>
  <c r="Z385" i="1"/>
  <c r="Z360" i="1"/>
  <c r="Z354" i="1"/>
  <c r="Z600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<sst xmlns="http://schemas.openxmlformats.org/spreadsheetml/2006/main" count="2464" uniqueCount="786">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</sst>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0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700" t="s">
        <v>0</v>
      </c>
      <c r="E1" s="426"/>
      <c r="F1" s="426"/>
      <c r="G1" s="12" t="s">
        <v>1</v>
      </c>
      <c r="H1" s="700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772" t="s">
        <v>3</v>
      </c>
      <c r="S1" s="426"/>
      <c r="T1" s="4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663" t="s">
        <v>8</v>
      </c>
      <c r="B5" s="388"/>
      <c r="C5" s="389"/>
      <c r="D5" s="510"/>
      <c r="E5" s="512"/>
      <c r="F5" s="458" t="s">
        <v>9</v>
      </c>
      <c r="G5" s="389"/>
      <c r="H5" s="510"/>
      <c r="I5" s="511"/>
      <c r="J5" s="511"/>
      <c r="K5" s="511"/>
      <c r="L5" s="511"/>
      <c r="M5" s="512"/>
      <c r="N5" s="58"/>
      <c r="P5" s="24" t="s">
        <v>10</v>
      </c>
      <c r="Q5" s="434">
        <v>45542</v>
      </c>
      <c r="R5" s="435"/>
      <c r="T5" s="621" t="s">
        <v>11</v>
      </c>
      <c r="U5" s="604"/>
      <c r="V5" s="622" t="s">
        <v>12</v>
      </c>
      <c r="W5" s="435"/>
      <c r="AB5" s="51"/>
      <c r="AC5" s="51"/>
      <c r="AD5" s="51"/>
      <c r="AE5" s="51"/>
    </row>
    <row r="6" spans="1:32" s="376" customFormat="1" ht="24" customHeight="1" x14ac:dyDescent="0.2">
      <c r="A6" s="663" t="s">
        <v>13</v>
      </c>
      <c r="B6" s="388"/>
      <c r="C6" s="389"/>
      <c r="D6" s="516" t="s">
        <v>14</v>
      </c>
      <c r="E6" s="517"/>
      <c r="F6" s="517"/>
      <c r="G6" s="517"/>
      <c r="H6" s="517"/>
      <c r="I6" s="517"/>
      <c r="J6" s="517"/>
      <c r="K6" s="517"/>
      <c r="L6" s="517"/>
      <c r="M6" s="435"/>
      <c r="N6" s="59"/>
      <c r="P6" s="24" t="s">
        <v>15</v>
      </c>
      <c r="Q6" s="444" t="str">
        <f>IF(Q5=0," ",CHOOSE(WEEKDAY(Q5,2),"Понедельник","Вторник","Среда","Четверг","Пятница","Суббота","Воскресенье"))</f>
        <v>Суббота</v>
      </c>
      <c r="R6" s="394"/>
      <c r="T6" s="603" t="s">
        <v>16</v>
      </c>
      <c r="U6" s="604"/>
      <c r="V6" s="529" t="s">
        <v>17</v>
      </c>
      <c r="W6" s="530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735" t="str">
        <f>IFERROR(VLOOKUP(DeliveryAddress,Table,3,0),1)</f>
        <v>1</v>
      </c>
      <c r="E7" s="736"/>
      <c r="F7" s="736"/>
      <c r="G7" s="736"/>
      <c r="H7" s="736"/>
      <c r="I7" s="736"/>
      <c r="J7" s="736"/>
      <c r="K7" s="736"/>
      <c r="L7" s="736"/>
      <c r="M7" s="625"/>
      <c r="N7" s="60"/>
      <c r="P7" s="24"/>
      <c r="Q7" s="42"/>
      <c r="R7" s="42"/>
      <c r="T7" s="403"/>
      <c r="U7" s="604"/>
      <c r="V7" s="531"/>
      <c r="W7" s="532"/>
      <c r="AB7" s="51"/>
      <c r="AC7" s="51"/>
      <c r="AD7" s="51"/>
      <c r="AE7" s="51"/>
    </row>
    <row r="8" spans="1:32" s="376" customFormat="1" ht="25.5" customHeight="1" x14ac:dyDescent="0.2">
      <c r="A8" s="415" t="s">
        <v>18</v>
      </c>
      <c r="B8" s="409"/>
      <c r="C8" s="410"/>
      <c r="D8" s="744"/>
      <c r="E8" s="745"/>
      <c r="F8" s="745"/>
      <c r="G8" s="745"/>
      <c r="H8" s="745"/>
      <c r="I8" s="745"/>
      <c r="J8" s="745"/>
      <c r="K8" s="745"/>
      <c r="L8" s="745"/>
      <c r="M8" s="746"/>
      <c r="N8" s="61"/>
      <c r="P8" s="24" t="s">
        <v>19</v>
      </c>
      <c r="Q8" s="624">
        <v>0.41666666666666669</v>
      </c>
      <c r="R8" s="625"/>
      <c r="T8" s="403"/>
      <c r="U8" s="604"/>
      <c r="V8" s="531"/>
      <c r="W8" s="532"/>
      <c r="AB8" s="51"/>
      <c r="AC8" s="51"/>
      <c r="AD8" s="51"/>
      <c r="AE8" s="51"/>
    </row>
    <row r="9" spans="1:32" s="376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74"/>
      <c r="E9" s="475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374"/>
      <c r="P9" s="26" t="s">
        <v>20</v>
      </c>
      <c r="Q9" s="674"/>
      <c r="R9" s="461"/>
      <c r="T9" s="403"/>
      <c r="U9" s="604"/>
      <c r="V9" s="533"/>
      <c r="W9" s="53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74"/>
      <c r="E10" s="475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47" t="str">
        <f>IFERROR(VLOOKUP($D$10,Proxy,2,FALSE),"")</f>
        <v/>
      </c>
      <c r="I10" s="403"/>
      <c r="J10" s="403"/>
      <c r="K10" s="403"/>
      <c r="L10" s="403"/>
      <c r="M10" s="403"/>
      <c r="N10" s="375"/>
      <c r="P10" s="26" t="s">
        <v>21</v>
      </c>
      <c r="Q10" s="605"/>
      <c r="R10" s="606"/>
      <c r="U10" s="24" t="s">
        <v>22</v>
      </c>
      <c r="V10" s="777" t="s">
        <v>23</v>
      </c>
      <c r="W10" s="530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435"/>
      <c r="U11" s="24" t="s">
        <v>26</v>
      </c>
      <c r="V11" s="460" t="s">
        <v>27</v>
      </c>
      <c r="W11" s="461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61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62"/>
      <c r="P12" s="24" t="s">
        <v>29</v>
      </c>
      <c r="Q12" s="624"/>
      <c r="R12" s="625"/>
      <c r="S12" s="23"/>
      <c r="U12" s="24"/>
      <c r="V12" s="426"/>
      <c r="W12" s="403"/>
      <c r="AB12" s="51"/>
      <c r="AC12" s="51"/>
      <c r="AD12" s="51"/>
      <c r="AE12" s="51"/>
    </row>
    <row r="13" spans="1:32" s="376" customFormat="1" ht="23.25" customHeight="1" x14ac:dyDescent="0.2">
      <c r="A13" s="61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9"/>
      <c r="N13" s="62"/>
      <c r="O13" s="26"/>
      <c r="P13" s="26" t="s">
        <v>31</v>
      </c>
      <c r="Q13" s="460"/>
      <c r="R13" s="4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61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8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9"/>
      <c r="N15" s="63"/>
      <c r="P15" s="640" t="s">
        <v>34</v>
      </c>
      <c r="Q15" s="426"/>
      <c r="R15" s="426"/>
      <c r="S15" s="426"/>
      <c r="T15" s="4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1"/>
      <c r="Q16" s="641"/>
      <c r="R16" s="641"/>
      <c r="S16" s="641"/>
      <c r="T16" s="6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650" t="s">
        <v>37</v>
      </c>
      <c r="D17" s="395" t="s">
        <v>38</v>
      </c>
      <c r="E17" s="39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680"/>
      <c r="R17" s="680"/>
      <c r="S17" s="680"/>
      <c r="T17" s="396"/>
      <c r="U17" s="414" t="s">
        <v>50</v>
      </c>
      <c r="V17" s="389"/>
      <c r="W17" s="395" t="s">
        <v>51</v>
      </c>
      <c r="X17" s="395" t="s">
        <v>52</v>
      </c>
      <c r="Y17" s="411" t="s">
        <v>53</v>
      </c>
      <c r="Z17" s="395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7"/>
      <c r="BD17" s="567" t="s">
        <v>59</v>
      </c>
    </row>
    <row r="18" spans="1:68" ht="14.25" customHeight="1" x14ac:dyDescent="0.2">
      <c r="A18" s="407"/>
      <c r="B18" s="407"/>
      <c r="C18" s="407"/>
      <c r="D18" s="397"/>
      <c r="E18" s="398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397"/>
      <c r="Q18" s="681"/>
      <c r="R18" s="681"/>
      <c r="S18" s="681"/>
      <c r="T18" s="398"/>
      <c r="U18" s="377" t="s">
        <v>60</v>
      </c>
      <c r="V18" s="377" t="s">
        <v>61</v>
      </c>
      <c r="W18" s="407"/>
      <c r="X18" s="407"/>
      <c r="Y18" s="412"/>
      <c r="Z18" s="407"/>
      <c r="AA18" s="546"/>
      <c r="AB18" s="546"/>
      <c r="AC18" s="546"/>
      <c r="AD18" s="455"/>
      <c r="AE18" s="456"/>
      <c r="AF18" s="457"/>
      <c r="AG18" s="668"/>
      <c r="BD18" s="403"/>
    </row>
    <row r="19" spans="1:68" ht="27.75" customHeight="1" x14ac:dyDescent="0.2">
      <c r="A19" s="418" t="s">
        <v>62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8"/>
      <c r="AB19" s="48"/>
      <c r="AC19" s="48"/>
    </row>
    <row r="20" spans="1:68" ht="16.5" customHeight="1" x14ac:dyDescent="0.25">
      <c r="A20" s="424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8"/>
      <c r="AB20" s="378"/>
      <c r="AC20" s="378"/>
    </row>
    <row r="21" spans="1:68" ht="14.25" customHeight="1" x14ac:dyDescent="0.25">
      <c r="A21" s="402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29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30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30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402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3">
        <v>4607091383935</v>
      </c>
      <c r="E30" s="39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3">
        <v>4680115881990</v>
      </c>
      <c r="E31" s="39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2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3">
        <v>4680115881853</v>
      </c>
      <c r="E32" s="39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3">
        <v>4680115885905</v>
      </c>
      <c r="E33" s="39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4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3">
        <v>4607091383911</v>
      </c>
      <c r="E34" s="39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3">
        <v>4607091388244</v>
      </c>
      <c r="E35" s="39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29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30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30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402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3">
        <v>4607091388503</v>
      </c>
      <c r="E39" s="39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3">
        <v>10</v>
      </c>
      <c r="Y39" s="384">
        <f>IFERROR(IF(X39="",0,CEILING((X39/$H39),1)*$H39),"")</f>
        <v>10.199999999999999</v>
      </c>
      <c r="Z39" s="36">
        <f>IFERROR(IF(Y39=0,"",ROUNDUP(Y39/H39,0)*0.00753),"")</f>
        <v>0.12801000000000001</v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14.033333333333333</v>
      </c>
      <c r="BN39" s="64">
        <f>IFERROR(Y39*I39/H39,"0")</f>
        <v>14.313999999999998</v>
      </c>
      <c r="BO39" s="64">
        <f>IFERROR(1/J39*(X39/H39),"0")</f>
        <v>0.10683760683760685</v>
      </c>
      <c r="BP39" s="64">
        <f>IFERROR(1/J39*(Y39/H39),"0")</f>
        <v>0.10897435897435898</v>
      </c>
    </row>
    <row r="40" spans="1:68" x14ac:dyDescent="0.2">
      <c r="A40" s="429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30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5">
        <f>IFERROR(X39/H39,"0")</f>
        <v>16.666666666666668</v>
      </c>
      <c r="Y40" s="385">
        <f>IFERROR(Y39/H39,"0")</f>
        <v>17</v>
      </c>
      <c r="Z40" s="385">
        <f>IFERROR(IF(Z39="",0,Z39),"0")</f>
        <v>0.12801000000000001</v>
      </c>
      <c r="AA40" s="386"/>
      <c r="AB40" s="386"/>
      <c r="AC40" s="386"/>
    </row>
    <row r="41" spans="1:68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30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5">
        <f>IFERROR(SUM(X39:X39),"0")</f>
        <v>10</v>
      </c>
      <c r="Y41" s="385">
        <f>IFERROR(SUM(Y39:Y39),"0")</f>
        <v>10.199999999999999</v>
      </c>
      <c r="Z41" s="37"/>
      <c r="AA41" s="386"/>
      <c r="AB41" s="386"/>
      <c r="AC41" s="386"/>
    </row>
    <row r="42" spans="1:68" ht="14.25" customHeight="1" x14ac:dyDescent="0.25">
      <c r="A42" s="402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3">
        <v>4607091388282</v>
      </c>
      <c r="E43" s="39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29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30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30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402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3">
        <v>4607091389111</v>
      </c>
      <c r="E47" s="39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29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30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30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18" t="s">
        <v>107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  <c r="AA50" s="48"/>
      <c r="AB50" s="48"/>
      <c r="AC50" s="48"/>
    </row>
    <row r="51" spans="1:68" ht="16.5" customHeight="1" x14ac:dyDescent="0.25">
      <c r="A51" s="424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8"/>
      <c r="AB51" s="378"/>
      <c r="AC51" s="378"/>
    </row>
    <row r="52" spans="1:68" ht="14.25" customHeight="1" x14ac:dyDescent="0.25">
      <c r="A52" s="402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3">
        <v>4607091385670</v>
      </c>
      <c r="E53" s="39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3">
        <v>800</v>
      </c>
      <c r="Y53" s="384">
        <f t="shared" ref="Y53:Y58" si="6">IFERROR(IF(X53="",0,CEILING((X53/$H53),1)*$H53),"")</f>
        <v>810</v>
      </c>
      <c r="Z53" s="36">
        <f>IFERROR(IF(Y53=0,"",ROUNDUP(Y53/H53,0)*0.02175),"")</f>
        <v>1.6312499999999999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835.55555555555554</v>
      </c>
      <c r="BN53" s="64">
        <f t="shared" ref="BN53:BN58" si="8">IFERROR(Y53*I53/H53,"0")</f>
        <v>845.99999999999989</v>
      </c>
      <c r="BO53" s="64">
        <f t="shared" ref="BO53:BO58" si="9">IFERROR(1/J53*(X53/H53),"0")</f>
        <v>1.3227513227513228</v>
      </c>
      <c r="BP53" s="64">
        <f t="shared" ref="BP53:BP58" si="10">IFERROR(1/J53*(Y53/H53),"0")</f>
        <v>1.3392857142857142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3">
        <v>4607091385670</v>
      </c>
      <c r="E54" s="39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3">
        <v>4680115883956</v>
      </c>
      <c r="E55" s="39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3">
        <v>4607091385687</v>
      </c>
      <c r="E56" s="39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3">
        <v>4680115882539</v>
      </c>
      <c r="E57" s="39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3">
        <v>4680115883949</v>
      </c>
      <c r="E58" s="39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29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30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5">
        <f>IFERROR(X53/H53,"0")+IFERROR(X54/H54,"0")+IFERROR(X55/H55,"0")+IFERROR(X56/H56,"0")+IFERROR(X57/H57,"0")+IFERROR(X58/H58,"0")</f>
        <v>74.074074074074076</v>
      </c>
      <c r="Y59" s="385">
        <f>IFERROR(Y53/H53,"0")+IFERROR(Y54/H54,"0")+IFERROR(Y55/H55,"0")+IFERROR(Y56/H56,"0")+IFERROR(Y57/H57,"0")+IFERROR(Y58/H58,"0")</f>
        <v>75</v>
      </c>
      <c r="Z59" s="385">
        <f>IFERROR(IF(Z53="",0,Z53),"0")+IFERROR(IF(Z54="",0,Z54),"0")+IFERROR(IF(Z55="",0,Z55),"0")+IFERROR(IF(Z56="",0,Z56),"0")+IFERROR(IF(Z57="",0,Z57),"0")+IFERROR(IF(Z58="",0,Z58),"0")</f>
        <v>1.6312499999999999</v>
      </c>
      <c r="AA59" s="386"/>
      <c r="AB59" s="386"/>
      <c r="AC59" s="386"/>
    </row>
    <row r="60" spans="1:68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30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5">
        <f>IFERROR(SUM(X53:X58),"0")</f>
        <v>800</v>
      </c>
      <c r="Y60" s="385">
        <f>IFERROR(SUM(Y53:Y58),"0")</f>
        <v>810</v>
      </c>
      <c r="Z60" s="37"/>
      <c r="AA60" s="386"/>
      <c r="AB60" s="386"/>
      <c r="AC60" s="386"/>
    </row>
    <row r="61" spans="1:68" ht="14.25" customHeight="1" x14ac:dyDescent="0.25">
      <c r="A61" s="402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3">
        <v>4680115885233</v>
      </c>
      <c r="E62" s="39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3">
        <v>4680115884915</v>
      </c>
      <c r="E63" s="39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29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30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30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24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8"/>
      <c r="AB66" s="378"/>
      <c r="AC66" s="378"/>
    </row>
    <row r="67" spans="1:68" ht="14.25" customHeight="1" x14ac:dyDescent="0.25">
      <c r="A67" s="402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3">
        <v>4680115885899</v>
      </c>
      <c r="E68" s="39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58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3">
        <v>4680115881426</v>
      </c>
      <c r="E69" s="39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3">
        <v>4680115881426</v>
      </c>
      <c r="E70" s="39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3">
        <v>500</v>
      </c>
      <c r="Y70" s="384">
        <f t="shared" si="11"/>
        <v>507.6</v>
      </c>
      <c r="Z70" s="36">
        <f>IFERROR(IF(Y70=0,"",ROUNDUP(Y70/H70,0)*0.02175),"")</f>
        <v>1.0222499999999999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522.22222222222217</v>
      </c>
      <c r="BN70" s="64">
        <f t="shared" si="13"/>
        <v>530.16</v>
      </c>
      <c r="BO70" s="64">
        <f t="shared" si="14"/>
        <v>0.82671957671957652</v>
      </c>
      <c r="BP70" s="64">
        <f t="shared" si="15"/>
        <v>0.83928571428571419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3">
        <v>4680115880283</v>
      </c>
      <c r="E71" s="39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3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3">
        <v>4680115882720</v>
      </c>
      <c r="E72" s="39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3">
        <v>4680115881525</v>
      </c>
      <c r="E73" s="39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81" t="s">
        <v>144</v>
      </c>
      <c r="Q73" s="391"/>
      <c r="R73" s="391"/>
      <c r="S73" s="391"/>
      <c r="T73" s="392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3">
        <v>4680115881525</v>
      </c>
      <c r="E74" s="39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6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3">
        <v>4680115881419</v>
      </c>
      <c r="E75" s="39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3">
        <v>500</v>
      </c>
      <c r="Y75" s="384">
        <f t="shared" si="11"/>
        <v>504</v>
      </c>
      <c r="Z75" s="36">
        <f>IFERROR(IF(Y75=0,"",ROUNDUP(Y75/H75,0)*0.00937),"")</f>
        <v>1.0494399999999999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526.66666666666663</v>
      </c>
      <c r="BN75" s="64">
        <f t="shared" si="13"/>
        <v>530.88</v>
      </c>
      <c r="BO75" s="64">
        <f t="shared" si="14"/>
        <v>0.92592592592592593</v>
      </c>
      <c r="BP75" s="64">
        <f t="shared" si="15"/>
        <v>0.93333333333333335</v>
      </c>
    </row>
    <row r="76" spans="1:68" x14ac:dyDescent="0.2">
      <c r="A76" s="429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30"/>
      <c r="P76" s="408" t="s">
        <v>69</v>
      </c>
      <c r="Q76" s="409"/>
      <c r="R76" s="409"/>
      <c r="S76" s="409"/>
      <c r="T76" s="409"/>
      <c r="U76" s="409"/>
      <c r="V76" s="410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157.40740740740739</v>
      </c>
      <c r="Y76" s="385">
        <f>IFERROR(Y68/H68,"0")+IFERROR(Y69/H69,"0")+IFERROR(Y70/H70,"0")+IFERROR(Y71/H71,"0")+IFERROR(Y72/H72,"0")+IFERROR(Y73/H73,"0")+IFERROR(Y74/H74,"0")+IFERROR(Y75/H75,"0")</f>
        <v>159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2.0716899999999998</v>
      </c>
      <c r="AA76" s="386"/>
      <c r="AB76" s="386"/>
      <c r="AC76" s="386"/>
    </row>
    <row r="77" spans="1:68" x14ac:dyDescent="0.2">
      <c r="A77" s="403"/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30"/>
      <c r="P77" s="408" t="s">
        <v>69</v>
      </c>
      <c r="Q77" s="409"/>
      <c r="R77" s="409"/>
      <c r="S77" s="409"/>
      <c r="T77" s="409"/>
      <c r="U77" s="409"/>
      <c r="V77" s="410"/>
      <c r="W77" s="37" t="s">
        <v>68</v>
      </c>
      <c r="X77" s="385">
        <f>IFERROR(SUM(X68:X75),"0")</f>
        <v>1000</v>
      </c>
      <c r="Y77" s="385">
        <f>IFERROR(SUM(Y68:Y75),"0")</f>
        <v>1011.6</v>
      </c>
      <c r="Z77" s="37"/>
      <c r="AA77" s="386"/>
      <c r="AB77" s="386"/>
      <c r="AC77" s="386"/>
    </row>
    <row r="78" spans="1:68" ht="14.25" customHeight="1" x14ac:dyDescent="0.25">
      <c r="A78" s="402" t="s">
        <v>149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3">
        <v>4680115881440</v>
      </c>
      <c r="E79" s="39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3">
        <v>4680115881433</v>
      </c>
      <c r="E80" s="39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29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30"/>
      <c r="P81" s="408" t="s">
        <v>69</v>
      </c>
      <c r="Q81" s="409"/>
      <c r="R81" s="409"/>
      <c r="S81" s="409"/>
      <c r="T81" s="409"/>
      <c r="U81" s="409"/>
      <c r="V81" s="410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30"/>
      <c r="P82" s="408" t="s">
        <v>69</v>
      </c>
      <c r="Q82" s="409"/>
      <c r="R82" s="409"/>
      <c r="S82" s="409"/>
      <c r="T82" s="409"/>
      <c r="U82" s="409"/>
      <c r="V82" s="410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402" t="s">
        <v>63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403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3">
        <v>4680115885066</v>
      </c>
      <c r="E84" s="39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3">
        <v>4680115885042</v>
      </c>
      <c r="E85" s="39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3">
        <v>4680115885080</v>
      </c>
      <c r="E86" s="39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3">
        <v>4680115885073</v>
      </c>
      <c r="E87" s="39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3">
        <v>4680115885059</v>
      </c>
      <c r="E88" s="39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3">
        <v>4680115885097</v>
      </c>
      <c r="E89" s="39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29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30"/>
      <c r="P90" s="408" t="s">
        <v>69</v>
      </c>
      <c r="Q90" s="409"/>
      <c r="R90" s="409"/>
      <c r="S90" s="409"/>
      <c r="T90" s="409"/>
      <c r="U90" s="409"/>
      <c r="V90" s="410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30"/>
      <c r="P91" s="408" t="s">
        <v>69</v>
      </c>
      <c r="Q91" s="409"/>
      <c r="R91" s="409"/>
      <c r="S91" s="409"/>
      <c r="T91" s="409"/>
      <c r="U91" s="409"/>
      <c r="V91" s="410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402" t="s">
        <v>71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3">
        <v>4680115884403</v>
      </c>
      <c r="E93" s="39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3">
        <v>4680115884311</v>
      </c>
      <c r="E94" s="39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29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30"/>
      <c r="P95" s="408" t="s">
        <v>69</v>
      </c>
      <c r="Q95" s="409"/>
      <c r="R95" s="409"/>
      <c r="S95" s="409"/>
      <c r="T95" s="409"/>
      <c r="U95" s="409"/>
      <c r="V95" s="410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30"/>
      <c r="P96" s="408" t="s">
        <v>69</v>
      </c>
      <c r="Q96" s="409"/>
      <c r="R96" s="409"/>
      <c r="S96" s="409"/>
      <c r="T96" s="409"/>
      <c r="U96" s="409"/>
      <c r="V96" s="410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402" t="s">
        <v>170</v>
      </c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3">
        <v>4680115881532</v>
      </c>
      <c r="E98" s="39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1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3">
        <v>4680115881532</v>
      </c>
      <c r="E99" s="39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3">
        <v>4680115881464</v>
      </c>
      <c r="E100" s="39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29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30"/>
      <c r="P101" s="408" t="s">
        <v>69</v>
      </c>
      <c r="Q101" s="409"/>
      <c r="R101" s="409"/>
      <c r="S101" s="409"/>
      <c r="T101" s="409"/>
      <c r="U101" s="409"/>
      <c r="V101" s="410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30"/>
      <c r="P102" s="408" t="s">
        <v>69</v>
      </c>
      <c r="Q102" s="409"/>
      <c r="R102" s="409"/>
      <c r="S102" s="409"/>
      <c r="T102" s="409"/>
      <c r="U102" s="409"/>
      <c r="V102" s="410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24" t="s">
        <v>176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8"/>
      <c r="AB103" s="378"/>
      <c r="AC103" s="378"/>
    </row>
    <row r="104" spans="1:68" ht="14.25" customHeight="1" x14ac:dyDescent="0.25">
      <c r="A104" s="402" t="s">
        <v>109</v>
      </c>
      <c r="B104" s="403"/>
      <c r="C104" s="403"/>
      <c r="D104" s="403"/>
      <c r="E104" s="403"/>
      <c r="F104" s="403"/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3">
        <v>4680115881327</v>
      </c>
      <c r="E105" s="39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3">
        <v>600</v>
      </c>
      <c r="Y105" s="384">
        <f>IFERROR(IF(X105="",0,CEILING((X105/$H105),1)*$H105),"")</f>
        <v>604.80000000000007</v>
      </c>
      <c r="Z105" s="36">
        <f>IFERROR(IF(Y105=0,"",ROUNDUP(Y105/H105,0)*0.02175),"")</f>
        <v>1.218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626.66666666666663</v>
      </c>
      <c r="BN105" s="64">
        <f>IFERROR(Y105*I105/H105,"0")</f>
        <v>631.67999999999995</v>
      </c>
      <c r="BO105" s="64">
        <f>IFERROR(1/J105*(X105/H105),"0")</f>
        <v>0.99206349206349187</v>
      </c>
      <c r="BP105" s="64">
        <f>IFERROR(1/J105*(Y105/H105),"0")</f>
        <v>1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3">
        <v>4680115881518</v>
      </c>
      <c r="E106" s="39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1"/>
      <c r="R106" s="391"/>
      <c r="S106" s="391"/>
      <c r="T106" s="392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3">
        <v>4680115881518</v>
      </c>
      <c r="E107" s="39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48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3">
        <v>4680115881303</v>
      </c>
      <c r="E108" s="39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3">
        <v>4680115881303</v>
      </c>
      <c r="E109" s="39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5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1"/>
      <c r="R109" s="391"/>
      <c r="S109" s="391"/>
      <c r="T109" s="392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29"/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30"/>
      <c r="P110" s="408" t="s">
        <v>69</v>
      </c>
      <c r="Q110" s="409"/>
      <c r="R110" s="409"/>
      <c r="S110" s="409"/>
      <c r="T110" s="409"/>
      <c r="U110" s="409"/>
      <c r="V110" s="410"/>
      <c r="W110" s="37" t="s">
        <v>70</v>
      </c>
      <c r="X110" s="385">
        <f>IFERROR(X105/H105,"0")+IFERROR(X106/H106,"0")+IFERROR(X107/H107,"0")+IFERROR(X108/H108,"0")+IFERROR(X109/H109,"0")</f>
        <v>55.55555555555555</v>
      </c>
      <c r="Y110" s="385">
        <f>IFERROR(Y105/H105,"0")+IFERROR(Y106/H106,"0")+IFERROR(Y107/H107,"0")+IFERROR(Y108/H108,"0")+IFERROR(Y109/H109,"0")</f>
        <v>56</v>
      </c>
      <c r="Z110" s="385">
        <f>IFERROR(IF(Z105="",0,Z105),"0")+IFERROR(IF(Z106="",0,Z106),"0")+IFERROR(IF(Z107="",0,Z107),"0")+IFERROR(IF(Z108="",0,Z108),"0")+IFERROR(IF(Z109="",0,Z109),"0")</f>
        <v>1.218</v>
      </c>
      <c r="AA110" s="386"/>
      <c r="AB110" s="386"/>
      <c r="AC110" s="386"/>
    </row>
    <row r="111" spans="1:68" x14ac:dyDescent="0.2">
      <c r="A111" s="403"/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30"/>
      <c r="P111" s="408" t="s">
        <v>69</v>
      </c>
      <c r="Q111" s="409"/>
      <c r="R111" s="409"/>
      <c r="S111" s="409"/>
      <c r="T111" s="409"/>
      <c r="U111" s="409"/>
      <c r="V111" s="410"/>
      <c r="W111" s="37" t="s">
        <v>68</v>
      </c>
      <c r="X111" s="385">
        <f>IFERROR(SUM(X105:X109),"0")</f>
        <v>600</v>
      </c>
      <c r="Y111" s="385">
        <f>IFERROR(SUM(Y105:Y109),"0")</f>
        <v>604.80000000000007</v>
      </c>
      <c r="Z111" s="37"/>
      <c r="AA111" s="386"/>
      <c r="AB111" s="386"/>
      <c r="AC111" s="386"/>
    </row>
    <row r="112" spans="1:68" ht="14.25" customHeight="1" x14ac:dyDescent="0.25">
      <c r="A112" s="402" t="s">
        <v>71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3">
        <v>4607091386967</v>
      </c>
      <c r="E113" s="39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83">
        <v>500</v>
      </c>
      <c r="Y113" s="384">
        <f>IFERROR(IF(X113="",0,CEILING((X113/$H113),1)*$H113),"")</f>
        <v>502.2</v>
      </c>
      <c r="Z113" s="36">
        <f>IFERROR(IF(Y113=0,"",ROUNDUP(Y113/H113,0)*0.02175),"")</f>
        <v>1.3484999999999998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534.81481481481489</v>
      </c>
      <c r="BN113" s="64">
        <f>IFERROR(Y113*I113/H113,"0")</f>
        <v>537.16800000000001</v>
      </c>
      <c r="BO113" s="64">
        <f>IFERROR(1/J113*(X113/H113),"0")</f>
        <v>1.1022927689594357</v>
      </c>
      <c r="BP113" s="64">
        <f>IFERROR(1/J113*(Y113/H113),"0")</f>
        <v>1.107142857142857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3">
        <v>4607091386967</v>
      </c>
      <c r="E114" s="39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3">
        <v>4607091385731</v>
      </c>
      <c r="E115" s="39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3">
        <v>4680115880894</v>
      </c>
      <c r="E116" s="39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7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3">
        <v>50</v>
      </c>
      <c r="Y116" s="384">
        <f>IFERROR(IF(X116="",0,CEILING((X116/$H116),1)*$H116),"")</f>
        <v>51.48</v>
      </c>
      <c r="Z116" s="36">
        <f>IFERROR(IF(Y116=0,"",ROUNDUP(Y116/H116,0)*0.00753),"")</f>
        <v>0.19578000000000001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57.020202020202021</v>
      </c>
      <c r="BN116" s="64">
        <f>IFERROR(Y116*I116/H116,"0")</f>
        <v>58.707999999999998</v>
      </c>
      <c r="BO116" s="64">
        <f>IFERROR(1/J116*(X116/H116),"0")</f>
        <v>0.16187516187516188</v>
      </c>
      <c r="BP116" s="64">
        <f>IFERROR(1/J116*(Y116/H116),"0")</f>
        <v>0.16666666666666666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3">
        <v>4680115880214</v>
      </c>
      <c r="E117" s="39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29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30"/>
      <c r="P118" s="408" t="s">
        <v>69</v>
      </c>
      <c r="Q118" s="409"/>
      <c r="R118" s="409"/>
      <c r="S118" s="409"/>
      <c r="T118" s="409"/>
      <c r="U118" s="409"/>
      <c r="V118" s="410"/>
      <c r="W118" s="37" t="s">
        <v>70</v>
      </c>
      <c r="X118" s="385">
        <f>IFERROR(X113/H113,"0")+IFERROR(X114/H114,"0")+IFERROR(X115/H115,"0")+IFERROR(X116/H116,"0")+IFERROR(X117/H117,"0")</f>
        <v>86.980920314253652</v>
      </c>
      <c r="Y118" s="385">
        <f>IFERROR(Y113/H113,"0")+IFERROR(Y114/H114,"0")+IFERROR(Y115/H115,"0")+IFERROR(Y116/H116,"0")+IFERROR(Y117/H117,"0")</f>
        <v>88</v>
      </c>
      <c r="Z118" s="385">
        <f>IFERROR(IF(Z113="",0,Z113),"0")+IFERROR(IF(Z114="",0,Z114),"0")+IFERROR(IF(Z115="",0,Z115),"0")+IFERROR(IF(Z116="",0,Z116),"0")+IFERROR(IF(Z117="",0,Z117),"0")</f>
        <v>1.5442799999999999</v>
      </c>
      <c r="AA118" s="386"/>
      <c r="AB118" s="386"/>
      <c r="AC118" s="386"/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30"/>
      <c r="P119" s="408" t="s">
        <v>69</v>
      </c>
      <c r="Q119" s="409"/>
      <c r="R119" s="409"/>
      <c r="S119" s="409"/>
      <c r="T119" s="409"/>
      <c r="U119" s="409"/>
      <c r="V119" s="410"/>
      <c r="W119" s="37" t="s">
        <v>68</v>
      </c>
      <c r="X119" s="385">
        <f>IFERROR(SUM(X113:X117),"0")</f>
        <v>550</v>
      </c>
      <c r="Y119" s="385">
        <f>IFERROR(SUM(Y113:Y117),"0")</f>
        <v>553.67999999999995</v>
      </c>
      <c r="Z119" s="37"/>
      <c r="AA119" s="386"/>
      <c r="AB119" s="386"/>
      <c r="AC119" s="386"/>
    </row>
    <row r="120" spans="1:68" ht="16.5" customHeight="1" x14ac:dyDescent="0.25">
      <c r="A120" s="424" t="s">
        <v>196</v>
      </c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3"/>
      <c r="P120" s="403"/>
      <c r="Q120" s="403"/>
      <c r="R120" s="403"/>
      <c r="S120" s="403"/>
      <c r="T120" s="403"/>
      <c r="U120" s="403"/>
      <c r="V120" s="403"/>
      <c r="W120" s="403"/>
      <c r="X120" s="403"/>
      <c r="Y120" s="403"/>
      <c r="Z120" s="403"/>
      <c r="AA120" s="378"/>
      <c r="AB120" s="378"/>
      <c r="AC120" s="378"/>
    </row>
    <row r="121" spans="1:68" ht="14.25" customHeight="1" x14ac:dyDescent="0.25">
      <c r="A121" s="402" t="s">
        <v>109</v>
      </c>
      <c r="B121" s="403"/>
      <c r="C121" s="403"/>
      <c r="D121" s="403"/>
      <c r="E121" s="403"/>
      <c r="F121" s="403"/>
      <c r="G121" s="403"/>
      <c r="H121" s="403"/>
      <c r="I121" s="403"/>
      <c r="J121" s="403"/>
      <c r="K121" s="403"/>
      <c r="L121" s="403"/>
      <c r="M121" s="403"/>
      <c r="N121" s="403"/>
      <c r="O121" s="403"/>
      <c r="P121" s="403"/>
      <c r="Q121" s="403"/>
      <c r="R121" s="403"/>
      <c r="S121" s="403"/>
      <c r="T121" s="403"/>
      <c r="U121" s="403"/>
      <c r="V121" s="403"/>
      <c r="W121" s="403"/>
      <c r="X121" s="403"/>
      <c r="Y121" s="403"/>
      <c r="Z121" s="403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3">
        <v>4680115882133</v>
      </c>
      <c r="E122" s="39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83">
        <v>300</v>
      </c>
      <c r="Y122" s="384">
        <f>IFERROR(IF(X122="",0,CEILING((X122/$H122),1)*$H122),"")</f>
        <v>302.40000000000003</v>
      </c>
      <c r="Z122" s="36">
        <f>IFERROR(IF(Y122=0,"",ROUNDUP(Y122/H122,0)*0.02175),"")</f>
        <v>0.60899999999999999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313.33333333333331</v>
      </c>
      <c r="BN122" s="64">
        <f>IFERROR(Y122*I122/H122,"0")</f>
        <v>315.83999999999997</v>
      </c>
      <c r="BO122" s="64">
        <f>IFERROR(1/J122*(X122/H122),"0")</f>
        <v>0.49603174603174593</v>
      </c>
      <c r="BP122" s="64">
        <f>IFERROR(1/J122*(Y122/H122),"0")</f>
        <v>0.5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3">
        <v>4680115882133</v>
      </c>
      <c r="E123" s="39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3">
        <v>4680115880269</v>
      </c>
      <c r="E124" s="39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3">
        <v>4680115880429</v>
      </c>
      <c r="E125" s="39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3">
        <v>4680115881457</v>
      </c>
      <c r="E126" s="39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29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30"/>
      <c r="P127" s="408" t="s">
        <v>69</v>
      </c>
      <c r="Q127" s="409"/>
      <c r="R127" s="409"/>
      <c r="S127" s="409"/>
      <c r="T127" s="409"/>
      <c r="U127" s="409"/>
      <c r="V127" s="410"/>
      <c r="W127" s="37" t="s">
        <v>70</v>
      </c>
      <c r="X127" s="385">
        <f>IFERROR(X122/H122,"0")+IFERROR(X123/H123,"0")+IFERROR(X124/H124,"0")+IFERROR(X125/H125,"0")+IFERROR(X126/H126,"0")</f>
        <v>27.777777777777775</v>
      </c>
      <c r="Y127" s="385">
        <f>IFERROR(Y122/H122,"0")+IFERROR(Y123/H123,"0")+IFERROR(Y124/H124,"0")+IFERROR(Y125/H125,"0")+IFERROR(Y126/H126,"0")</f>
        <v>28</v>
      </c>
      <c r="Z127" s="385">
        <f>IFERROR(IF(Z122="",0,Z122),"0")+IFERROR(IF(Z123="",0,Z123),"0")+IFERROR(IF(Z124="",0,Z124),"0")+IFERROR(IF(Z125="",0,Z125),"0")+IFERROR(IF(Z126="",0,Z126),"0")</f>
        <v>0.60899999999999999</v>
      </c>
      <c r="AA127" s="386"/>
      <c r="AB127" s="386"/>
      <c r="AC127" s="386"/>
    </row>
    <row r="128" spans="1:68" x14ac:dyDescent="0.2">
      <c r="A128" s="403"/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30"/>
      <c r="P128" s="408" t="s">
        <v>69</v>
      </c>
      <c r="Q128" s="409"/>
      <c r="R128" s="409"/>
      <c r="S128" s="409"/>
      <c r="T128" s="409"/>
      <c r="U128" s="409"/>
      <c r="V128" s="410"/>
      <c r="W128" s="37" t="s">
        <v>68</v>
      </c>
      <c r="X128" s="385">
        <f>IFERROR(SUM(X122:X126),"0")</f>
        <v>300</v>
      </c>
      <c r="Y128" s="385">
        <f>IFERROR(SUM(Y122:Y126),"0")</f>
        <v>302.40000000000003</v>
      </c>
      <c r="Z128" s="37"/>
      <c r="AA128" s="386"/>
      <c r="AB128" s="386"/>
      <c r="AC128" s="386"/>
    </row>
    <row r="129" spans="1:68" ht="14.25" customHeight="1" x14ac:dyDescent="0.25">
      <c r="A129" s="402" t="s">
        <v>149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3">
        <v>4680115881488</v>
      </c>
      <c r="E130" s="39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3">
        <v>200</v>
      </c>
      <c r="Y130" s="384">
        <f>IFERROR(IF(X130="",0,CEILING((X130/$H130),1)*$H130),"")</f>
        <v>205.20000000000002</v>
      </c>
      <c r="Z130" s="36">
        <f>IFERROR(IF(Y130=0,"",ROUNDUP(Y130/H130,0)*0.02175),"")</f>
        <v>0.41324999999999995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208.88888888888889</v>
      </c>
      <c r="BN130" s="64">
        <f>IFERROR(Y130*I130/H130,"0")</f>
        <v>214.32</v>
      </c>
      <c r="BO130" s="64">
        <f>IFERROR(1/J130*(X130/H130),"0")</f>
        <v>0.38580246913580246</v>
      </c>
      <c r="BP130" s="64">
        <f>IFERROR(1/J130*(Y130/H130),"0")</f>
        <v>0.39583333333333331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3">
        <v>4680115881488</v>
      </c>
      <c r="E131" s="39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87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3">
        <v>4680115882775</v>
      </c>
      <c r="E132" s="39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3">
        <v>4680115880658</v>
      </c>
      <c r="E133" s="39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3">
        <v>4680115880658</v>
      </c>
      <c r="E134" s="39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4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29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30"/>
      <c r="P135" s="408" t="s">
        <v>69</v>
      </c>
      <c r="Q135" s="409"/>
      <c r="R135" s="409"/>
      <c r="S135" s="409"/>
      <c r="T135" s="409"/>
      <c r="U135" s="409"/>
      <c r="V135" s="410"/>
      <c r="W135" s="37" t="s">
        <v>70</v>
      </c>
      <c r="X135" s="385">
        <f>IFERROR(X130/H130,"0")+IFERROR(X131/H131,"0")+IFERROR(X132/H132,"0")+IFERROR(X133/H133,"0")+IFERROR(X134/H134,"0")</f>
        <v>18.518518518518519</v>
      </c>
      <c r="Y135" s="385">
        <f>IFERROR(Y130/H130,"0")+IFERROR(Y131/H131,"0")+IFERROR(Y132/H132,"0")+IFERROR(Y133/H133,"0")+IFERROR(Y134/H134,"0")</f>
        <v>19</v>
      </c>
      <c r="Z135" s="385">
        <f>IFERROR(IF(Z130="",0,Z130),"0")+IFERROR(IF(Z131="",0,Z131),"0")+IFERROR(IF(Z132="",0,Z132),"0")+IFERROR(IF(Z133="",0,Z133),"0")+IFERROR(IF(Z134="",0,Z134),"0")</f>
        <v>0.41324999999999995</v>
      </c>
      <c r="AA135" s="386"/>
      <c r="AB135" s="386"/>
      <c r="AC135" s="386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30"/>
      <c r="P136" s="408" t="s">
        <v>69</v>
      </c>
      <c r="Q136" s="409"/>
      <c r="R136" s="409"/>
      <c r="S136" s="409"/>
      <c r="T136" s="409"/>
      <c r="U136" s="409"/>
      <c r="V136" s="410"/>
      <c r="W136" s="37" t="s">
        <v>68</v>
      </c>
      <c r="X136" s="385">
        <f>IFERROR(SUM(X130:X134),"0")</f>
        <v>200</v>
      </c>
      <c r="Y136" s="385">
        <f>IFERROR(SUM(Y130:Y134),"0")</f>
        <v>205.20000000000002</v>
      </c>
      <c r="Z136" s="37"/>
      <c r="AA136" s="386"/>
      <c r="AB136" s="386"/>
      <c r="AC136" s="386"/>
    </row>
    <row r="137" spans="1:68" ht="14.25" customHeight="1" x14ac:dyDescent="0.25">
      <c r="A137" s="402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3">
        <v>4607091385168</v>
      </c>
      <c r="E138" s="39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3">
        <v>800</v>
      </c>
      <c r="Y138" s="384">
        <f t="shared" ref="Y138:Y143" si="21">IFERROR(IF(X138="",0,CEILING((X138/$H138),1)*$H138),"")</f>
        <v>801.9</v>
      </c>
      <c r="Z138" s="36">
        <f>IFERROR(IF(Y138=0,"",ROUNDUP(Y138/H138,0)*0.02175),"")</f>
        <v>2.1532499999999999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855.11111111111109</v>
      </c>
      <c r="BN138" s="64">
        <f t="shared" ref="BN138:BN143" si="23">IFERROR(Y138*I138/H138,"0")</f>
        <v>857.14199999999994</v>
      </c>
      <c r="BO138" s="64">
        <f t="shared" ref="BO138:BO143" si="24">IFERROR(1/J138*(X138/H138),"0")</f>
        <v>1.7636684303350969</v>
      </c>
      <c r="BP138" s="64">
        <f t="shared" ref="BP138:BP143" si="25">IFERROR(1/J138*(Y138/H138),"0")</f>
        <v>1.7678571428571428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3">
        <v>4607091385168</v>
      </c>
      <c r="E139" s="39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5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3">
        <v>4607091383256</v>
      </c>
      <c r="E140" s="39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3">
        <v>4607091385748</v>
      </c>
      <c r="E141" s="39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3">
        <v>4680115884533</v>
      </c>
      <c r="E142" s="39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9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3">
        <v>4680115882645</v>
      </c>
      <c r="E143" s="39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29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30"/>
      <c r="P144" s="408" t="s">
        <v>69</v>
      </c>
      <c r="Q144" s="409"/>
      <c r="R144" s="409"/>
      <c r="S144" s="409"/>
      <c r="T144" s="409"/>
      <c r="U144" s="409"/>
      <c r="V144" s="410"/>
      <c r="W144" s="37" t="s">
        <v>70</v>
      </c>
      <c r="X144" s="385">
        <f>IFERROR(X138/H138,"0")+IFERROR(X139/H139,"0")+IFERROR(X140/H140,"0")+IFERROR(X141/H141,"0")+IFERROR(X142/H142,"0")+IFERROR(X143/H143,"0")</f>
        <v>98.76543209876543</v>
      </c>
      <c r="Y144" s="385">
        <f>IFERROR(Y138/H138,"0")+IFERROR(Y139/H139,"0")+IFERROR(Y140/H140,"0")+IFERROR(Y141/H141,"0")+IFERROR(Y142/H142,"0")+IFERROR(Y143/H143,"0")</f>
        <v>99</v>
      </c>
      <c r="Z144" s="385">
        <f>IFERROR(IF(Z138="",0,Z138),"0")+IFERROR(IF(Z139="",0,Z139),"0")+IFERROR(IF(Z140="",0,Z140),"0")+IFERROR(IF(Z141="",0,Z141),"0")+IFERROR(IF(Z142="",0,Z142),"0")+IFERROR(IF(Z143="",0,Z143),"0")</f>
        <v>2.1532499999999999</v>
      </c>
      <c r="AA144" s="386"/>
      <c r="AB144" s="386"/>
      <c r="AC144" s="386"/>
    </row>
    <row r="145" spans="1:68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3"/>
      <c r="O145" s="430"/>
      <c r="P145" s="408" t="s">
        <v>69</v>
      </c>
      <c r="Q145" s="409"/>
      <c r="R145" s="409"/>
      <c r="S145" s="409"/>
      <c r="T145" s="409"/>
      <c r="U145" s="409"/>
      <c r="V145" s="410"/>
      <c r="W145" s="37" t="s">
        <v>68</v>
      </c>
      <c r="X145" s="385">
        <f>IFERROR(SUM(X138:X143),"0")</f>
        <v>800</v>
      </c>
      <c r="Y145" s="385">
        <f>IFERROR(SUM(Y138:Y143),"0")</f>
        <v>801.9</v>
      </c>
      <c r="Z145" s="37"/>
      <c r="AA145" s="386"/>
      <c r="AB145" s="386"/>
      <c r="AC145" s="386"/>
    </row>
    <row r="146" spans="1:68" ht="14.25" customHeight="1" x14ac:dyDescent="0.25">
      <c r="A146" s="402" t="s">
        <v>170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3">
        <v>4680115882652</v>
      </c>
      <c r="E147" s="39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3">
        <v>4680115880238</v>
      </c>
      <c r="E148" s="39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29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30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30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24" t="s">
        <v>231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378"/>
      <c r="AB151" s="378"/>
      <c r="AC151" s="378"/>
    </row>
    <row r="152" spans="1:68" ht="14.25" customHeight="1" x14ac:dyDescent="0.25">
      <c r="A152" s="402" t="s">
        <v>109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3">
        <v>4680115882577</v>
      </c>
      <c r="E153" s="39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1"/>
      <c r="R153" s="391"/>
      <c r="S153" s="391"/>
      <c r="T153" s="392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3">
        <v>4680115882577</v>
      </c>
      <c r="E154" s="39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1"/>
      <c r="R154" s="391"/>
      <c r="S154" s="391"/>
      <c r="T154" s="392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29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30"/>
      <c r="P155" s="408" t="s">
        <v>69</v>
      </c>
      <c r="Q155" s="409"/>
      <c r="R155" s="409"/>
      <c r="S155" s="409"/>
      <c r="T155" s="409"/>
      <c r="U155" s="409"/>
      <c r="V155" s="410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403"/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30"/>
      <c r="P156" s="408" t="s">
        <v>69</v>
      </c>
      <c r="Q156" s="409"/>
      <c r="R156" s="409"/>
      <c r="S156" s="409"/>
      <c r="T156" s="409"/>
      <c r="U156" s="409"/>
      <c r="V156" s="410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402" t="s">
        <v>63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3">
        <v>4680115883444</v>
      </c>
      <c r="E158" s="39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7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1"/>
      <c r="R158" s="391"/>
      <c r="S158" s="391"/>
      <c r="T158" s="392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3">
        <v>4680115883444</v>
      </c>
      <c r="E159" s="39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5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1"/>
      <c r="R159" s="391"/>
      <c r="S159" s="391"/>
      <c r="T159" s="392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29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30"/>
      <c r="P160" s="408" t="s">
        <v>69</v>
      </c>
      <c r="Q160" s="409"/>
      <c r="R160" s="409"/>
      <c r="S160" s="409"/>
      <c r="T160" s="409"/>
      <c r="U160" s="409"/>
      <c r="V160" s="410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403"/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30"/>
      <c r="P161" s="408" t="s">
        <v>69</v>
      </c>
      <c r="Q161" s="409"/>
      <c r="R161" s="409"/>
      <c r="S161" s="409"/>
      <c r="T161" s="409"/>
      <c r="U161" s="409"/>
      <c r="V161" s="410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402" t="s">
        <v>71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3">
        <v>4680115882584</v>
      </c>
      <c r="E163" s="39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1"/>
      <c r="R163" s="391"/>
      <c r="S163" s="391"/>
      <c r="T163" s="392"/>
      <c r="U163" s="34"/>
      <c r="V163" s="34"/>
      <c r="W163" s="35" t="s">
        <v>68</v>
      </c>
      <c r="X163" s="383">
        <v>50</v>
      </c>
      <c r="Y163" s="384">
        <f>IFERROR(IF(X163="",0,CEILING((X163/$H163),1)*$H163),"")</f>
        <v>50.160000000000004</v>
      </c>
      <c r="Z163" s="36">
        <f>IFERROR(IF(Y163=0,"",ROUNDUP(Y163/H163,0)*0.00753),"")</f>
        <v>0.14307</v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55.454545454545453</v>
      </c>
      <c r="BN163" s="64">
        <f>IFERROR(Y163*I163/H163,"0")</f>
        <v>55.631999999999998</v>
      </c>
      <c r="BO163" s="64">
        <f>IFERROR(1/J163*(X163/H163),"0")</f>
        <v>0.12140637140637139</v>
      </c>
      <c r="BP163" s="64">
        <f>IFERROR(1/J163*(Y163/H163),"0")</f>
        <v>0.12179487179487179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3">
        <v>4680115882584</v>
      </c>
      <c r="E164" s="39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5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1"/>
      <c r="R164" s="391"/>
      <c r="S164" s="391"/>
      <c r="T164" s="392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429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30"/>
      <c r="P165" s="408" t="s">
        <v>69</v>
      </c>
      <c r="Q165" s="409"/>
      <c r="R165" s="409"/>
      <c r="S165" s="409"/>
      <c r="T165" s="409"/>
      <c r="U165" s="409"/>
      <c r="V165" s="410"/>
      <c r="W165" s="37" t="s">
        <v>70</v>
      </c>
      <c r="X165" s="385">
        <f>IFERROR(X163/H163,"0")+IFERROR(X164/H164,"0")</f>
        <v>18.939393939393938</v>
      </c>
      <c r="Y165" s="385">
        <f>IFERROR(Y163/H163,"0")+IFERROR(Y164/H164,"0")</f>
        <v>19</v>
      </c>
      <c r="Z165" s="385">
        <f>IFERROR(IF(Z163="",0,Z163),"0")+IFERROR(IF(Z164="",0,Z164),"0")</f>
        <v>0.14307</v>
      </c>
      <c r="AA165" s="386"/>
      <c r="AB165" s="386"/>
      <c r="AC165" s="386"/>
    </row>
    <row r="166" spans="1:68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30"/>
      <c r="P166" s="408" t="s">
        <v>69</v>
      </c>
      <c r="Q166" s="409"/>
      <c r="R166" s="409"/>
      <c r="S166" s="409"/>
      <c r="T166" s="409"/>
      <c r="U166" s="409"/>
      <c r="V166" s="410"/>
      <c r="W166" s="37" t="s">
        <v>68</v>
      </c>
      <c r="X166" s="385">
        <f>IFERROR(SUM(X163:X164),"0")</f>
        <v>50</v>
      </c>
      <c r="Y166" s="385">
        <f>IFERROR(SUM(Y163:Y164),"0")</f>
        <v>50.160000000000004</v>
      </c>
      <c r="Z166" s="37"/>
      <c r="AA166" s="386"/>
      <c r="AB166" s="386"/>
      <c r="AC166" s="386"/>
    </row>
    <row r="167" spans="1:68" ht="16.5" customHeight="1" x14ac:dyDescent="0.25">
      <c r="A167" s="424" t="s">
        <v>107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8"/>
      <c r="AB167" s="378"/>
      <c r="AC167" s="378"/>
    </row>
    <row r="168" spans="1:68" ht="14.25" customHeight="1" x14ac:dyDescent="0.25">
      <c r="A168" s="402" t="s">
        <v>109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3">
        <v>4607091382945</v>
      </c>
      <c r="E169" s="39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1"/>
      <c r="R169" s="391"/>
      <c r="S169" s="391"/>
      <c r="T169" s="392"/>
      <c r="U169" s="34"/>
      <c r="V169" s="34"/>
      <c r="W169" s="35" t="s">
        <v>68</v>
      </c>
      <c r="X169" s="383">
        <v>50</v>
      </c>
      <c r="Y169" s="384">
        <f>IFERROR(IF(X169="",0,CEILING((X169/$H169),1)*$H169),"")</f>
        <v>56</v>
      </c>
      <c r="Z169" s="36">
        <f>IFERROR(IF(Y169=0,"",ROUNDUP(Y169/H169,0)*0.02175),"")</f>
        <v>0.10874999999999999</v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52.142857142857146</v>
      </c>
      <c r="BN169" s="64">
        <f>IFERROR(Y169*I169/H169,"0")</f>
        <v>58.4</v>
      </c>
      <c r="BO169" s="64">
        <f>IFERROR(1/J169*(X169/H169),"0")</f>
        <v>7.9719387755102039E-2</v>
      </c>
      <c r="BP169" s="64">
        <f>IFERROR(1/J169*(Y169/H169),"0")</f>
        <v>8.9285714285714274E-2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3">
        <v>4607091382952</v>
      </c>
      <c r="E170" s="39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7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3">
        <v>4607091384604</v>
      </c>
      <c r="E171" s="39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429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30"/>
      <c r="P172" s="408" t="s">
        <v>69</v>
      </c>
      <c r="Q172" s="409"/>
      <c r="R172" s="409"/>
      <c r="S172" s="409"/>
      <c r="T172" s="409"/>
      <c r="U172" s="409"/>
      <c r="V172" s="410"/>
      <c r="W172" s="37" t="s">
        <v>70</v>
      </c>
      <c r="X172" s="385">
        <f>IFERROR(X169/H169,"0")+IFERROR(X170/H170,"0")+IFERROR(X171/H171,"0")</f>
        <v>4.4642857142857144</v>
      </c>
      <c r="Y172" s="385">
        <f>IFERROR(Y169/H169,"0")+IFERROR(Y170/H170,"0")+IFERROR(Y171/H171,"0")</f>
        <v>5</v>
      </c>
      <c r="Z172" s="385">
        <f>IFERROR(IF(Z169="",0,Z169),"0")+IFERROR(IF(Z170="",0,Z170),"0")+IFERROR(IF(Z171="",0,Z171),"0")</f>
        <v>0.10874999999999999</v>
      </c>
      <c r="AA172" s="386"/>
      <c r="AB172" s="386"/>
      <c r="AC172" s="386"/>
    </row>
    <row r="173" spans="1:68" x14ac:dyDescent="0.2">
      <c r="A173" s="403"/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30"/>
      <c r="P173" s="408" t="s">
        <v>69</v>
      </c>
      <c r="Q173" s="409"/>
      <c r="R173" s="409"/>
      <c r="S173" s="409"/>
      <c r="T173" s="409"/>
      <c r="U173" s="409"/>
      <c r="V173" s="410"/>
      <c r="W173" s="37" t="s">
        <v>68</v>
      </c>
      <c r="X173" s="385">
        <f>IFERROR(SUM(X169:X171),"0")</f>
        <v>50</v>
      </c>
      <c r="Y173" s="385">
        <f>IFERROR(SUM(Y169:Y171),"0")</f>
        <v>56</v>
      </c>
      <c r="Z173" s="37"/>
      <c r="AA173" s="386"/>
      <c r="AB173" s="386"/>
      <c r="AC173" s="386"/>
    </row>
    <row r="174" spans="1:68" ht="14.25" customHeight="1" x14ac:dyDescent="0.25">
      <c r="A174" s="402" t="s">
        <v>63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3">
        <v>4607091387667</v>
      </c>
      <c r="E175" s="39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5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1"/>
      <c r="R175" s="391"/>
      <c r="S175" s="391"/>
      <c r="T175" s="392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3">
        <v>4607091387636</v>
      </c>
      <c r="E176" s="39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1"/>
      <c r="R176" s="391"/>
      <c r="S176" s="391"/>
      <c r="T176" s="392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3">
        <v>4607091382426</v>
      </c>
      <c r="E177" s="39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3">
        <v>4607091386547</v>
      </c>
      <c r="E178" s="39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3">
        <v>4607091382464</v>
      </c>
      <c r="E179" s="39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429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30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30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402" t="s">
        <v>71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3">
        <v>4607091385304</v>
      </c>
      <c r="E183" s="39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1"/>
      <c r="R183" s="391"/>
      <c r="S183" s="391"/>
      <c r="T183" s="392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3">
        <v>4607091386264</v>
      </c>
      <c r="E184" s="39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7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1"/>
      <c r="R184" s="391"/>
      <c r="S184" s="391"/>
      <c r="T184" s="392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3">
        <v>4607091385427</v>
      </c>
      <c r="E185" s="39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1"/>
      <c r="R185" s="391"/>
      <c r="S185" s="391"/>
      <c r="T185" s="392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429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30"/>
      <c r="P186" s="408" t="s">
        <v>69</v>
      </c>
      <c r="Q186" s="409"/>
      <c r="R186" s="409"/>
      <c r="S186" s="409"/>
      <c r="T186" s="409"/>
      <c r="U186" s="409"/>
      <c r="V186" s="410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30"/>
      <c r="P187" s="408" t="s">
        <v>69</v>
      </c>
      <c r="Q187" s="409"/>
      <c r="R187" s="409"/>
      <c r="S187" s="409"/>
      <c r="T187" s="409"/>
      <c r="U187" s="409"/>
      <c r="V187" s="410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18" t="s">
        <v>263</v>
      </c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419"/>
      <c r="AA188" s="48"/>
      <c r="AB188" s="48"/>
      <c r="AC188" s="48"/>
    </row>
    <row r="189" spans="1:68" ht="16.5" customHeight="1" x14ac:dyDescent="0.25">
      <c r="A189" s="424" t="s">
        <v>264</v>
      </c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3"/>
      <c r="P189" s="403"/>
      <c r="Q189" s="403"/>
      <c r="R189" s="403"/>
      <c r="S189" s="403"/>
      <c r="T189" s="403"/>
      <c r="U189" s="403"/>
      <c r="V189" s="403"/>
      <c r="W189" s="403"/>
      <c r="X189" s="403"/>
      <c r="Y189" s="403"/>
      <c r="Z189" s="403"/>
      <c r="AA189" s="378"/>
      <c r="AB189" s="378"/>
      <c r="AC189" s="378"/>
    </row>
    <row r="190" spans="1:68" ht="14.25" customHeight="1" x14ac:dyDescent="0.25">
      <c r="A190" s="402" t="s">
        <v>63</v>
      </c>
      <c r="B190" s="403"/>
      <c r="C190" s="403"/>
      <c r="D190" s="403"/>
      <c r="E190" s="403"/>
      <c r="F190" s="403"/>
      <c r="G190" s="403"/>
      <c r="H190" s="403"/>
      <c r="I190" s="403"/>
      <c r="J190" s="403"/>
      <c r="K190" s="403"/>
      <c r="L190" s="403"/>
      <c r="M190" s="403"/>
      <c r="N190" s="403"/>
      <c r="O190" s="403"/>
      <c r="P190" s="403"/>
      <c r="Q190" s="403"/>
      <c r="R190" s="403"/>
      <c r="S190" s="403"/>
      <c r="T190" s="403"/>
      <c r="U190" s="403"/>
      <c r="V190" s="403"/>
      <c r="W190" s="403"/>
      <c r="X190" s="403"/>
      <c r="Y190" s="403"/>
      <c r="Z190" s="403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3">
        <v>4680115880993</v>
      </c>
      <c r="E191" s="39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1"/>
      <c r="R191" s="391"/>
      <c r="S191" s="391"/>
      <c r="T191" s="392"/>
      <c r="U191" s="34"/>
      <c r="V191" s="34"/>
      <c r="W191" s="35" t="s">
        <v>68</v>
      </c>
      <c r="X191" s="383">
        <v>50</v>
      </c>
      <c r="Y191" s="384">
        <f t="shared" ref="Y191:Y198" si="26">IFERROR(IF(X191="",0,CEILING((X191/$H191),1)*$H191),"")</f>
        <v>50.400000000000006</v>
      </c>
      <c r="Z191" s="36">
        <f>IFERROR(IF(Y191=0,"",ROUNDUP(Y191/H191,0)*0.00753),"")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53.095238095238095</v>
      </c>
      <c r="BN191" s="64">
        <f t="shared" ref="BN191:BN198" si="28">IFERROR(Y191*I191/H191,"0")</f>
        <v>53.52</v>
      </c>
      <c r="BO191" s="64">
        <f t="shared" ref="BO191:BO198" si="29">IFERROR(1/J191*(X191/H191),"0")</f>
        <v>7.6312576312576319E-2</v>
      </c>
      <c r="BP191" s="64">
        <f t="shared" ref="BP191:BP198" si="30">IFERROR(1/J191*(Y191/H191),"0")</f>
        <v>7.6923076923076927E-2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3">
        <v>4680115881761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1"/>
      <c r="R192" s="391"/>
      <c r="S192" s="391"/>
      <c r="T192" s="392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3">
        <v>4680115881563</v>
      </c>
      <c r="E193" s="39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68</v>
      </c>
      <c r="X193" s="383">
        <v>100</v>
      </c>
      <c r="Y193" s="384">
        <f t="shared" si="26"/>
        <v>100.80000000000001</v>
      </c>
      <c r="Z193" s="36">
        <f>IFERROR(IF(Y193=0,"",ROUNDUP(Y193/H193,0)*0.00753),"")</f>
        <v>0.18071999999999999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104.76190476190477</v>
      </c>
      <c r="BN193" s="64">
        <f t="shared" si="28"/>
        <v>105.60000000000002</v>
      </c>
      <c r="BO193" s="64">
        <f t="shared" si="29"/>
        <v>0.15262515262515264</v>
      </c>
      <c r="BP193" s="64">
        <f t="shared" si="30"/>
        <v>0.15384615384615385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3">
        <v>4680115880986</v>
      </c>
      <c r="E194" s="39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1"/>
      <c r="R194" s="391"/>
      <c r="S194" s="391"/>
      <c r="T194" s="392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3">
        <v>4680115881785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3">
        <v>4680115881679</v>
      </c>
      <c r="E196" s="39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3">
        <v>50</v>
      </c>
      <c r="Y196" s="384">
        <f t="shared" si="26"/>
        <v>50.400000000000006</v>
      </c>
      <c r="Z196" s="36">
        <f>IFERROR(IF(Y196=0,"",ROUNDUP(Y196/H196,0)*0.00502),"")</f>
        <v>0.12048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52.380952380952387</v>
      </c>
      <c r="BN196" s="64">
        <f t="shared" si="28"/>
        <v>52.800000000000011</v>
      </c>
      <c r="BO196" s="64">
        <f t="shared" si="29"/>
        <v>0.10175010175010177</v>
      </c>
      <c r="BP196" s="64">
        <f t="shared" si="30"/>
        <v>0.10256410256410257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3">
        <v>4680115880191</v>
      </c>
      <c r="E197" s="39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6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3">
        <v>4680115883963</v>
      </c>
      <c r="E198" s="39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429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30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59.523809523809526</v>
      </c>
      <c r="Y199" s="385">
        <f>IFERROR(Y191/H191,"0")+IFERROR(Y192/H192,"0")+IFERROR(Y193/H193,"0")+IFERROR(Y194/H194,"0")+IFERROR(Y195/H195,"0")+IFERROR(Y196/H196,"0")+IFERROR(Y197/H197,"0")+IFERROR(Y198/H198,"0")</f>
        <v>60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0.39156000000000002</v>
      </c>
      <c r="AA199" s="386"/>
      <c r="AB199" s="386"/>
      <c r="AC199" s="386"/>
    </row>
    <row r="200" spans="1:68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30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5">
        <f>IFERROR(SUM(X191:X198),"0")</f>
        <v>200</v>
      </c>
      <c r="Y200" s="385">
        <f>IFERROR(SUM(Y191:Y198),"0")</f>
        <v>201.60000000000002</v>
      </c>
      <c r="Z200" s="37"/>
      <c r="AA200" s="386"/>
      <c r="AB200" s="386"/>
      <c r="AC200" s="386"/>
    </row>
    <row r="201" spans="1:68" ht="16.5" customHeight="1" x14ac:dyDescent="0.25">
      <c r="A201" s="424" t="s">
        <v>281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403"/>
      <c r="AA201" s="378"/>
      <c r="AB201" s="378"/>
      <c r="AC201" s="378"/>
    </row>
    <row r="202" spans="1:68" ht="14.25" customHeight="1" x14ac:dyDescent="0.25">
      <c r="A202" s="402" t="s">
        <v>109</v>
      </c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3"/>
      <c r="P202" s="403"/>
      <c r="Q202" s="403"/>
      <c r="R202" s="403"/>
      <c r="S202" s="403"/>
      <c r="T202" s="403"/>
      <c r="U202" s="403"/>
      <c r="V202" s="403"/>
      <c r="W202" s="403"/>
      <c r="X202" s="403"/>
      <c r="Y202" s="403"/>
      <c r="Z202" s="403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3">
        <v>4680115881402</v>
      </c>
      <c r="E203" s="39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6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3">
        <v>4680115881396</v>
      </c>
      <c r="E204" s="39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1"/>
      <c r="R204" s="391"/>
      <c r="S204" s="391"/>
      <c r="T204" s="392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29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30"/>
      <c r="P205" s="408" t="s">
        <v>69</v>
      </c>
      <c r="Q205" s="409"/>
      <c r="R205" s="409"/>
      <c r="S205" s="409"/>
      <c r="T205" s="409"/>
      <c r="U205" s="409"/>
      <c r="V205" s="410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30"/>
      <c r="P206" s="408" t="s">
        <v>69</v>
      </c>
      <c r="Q206" s="409"/>
      <c r="R206" s="409"/>
      <c r="S206" s="409"/>
      <c r="T206" s="409"/>
      <c r="U206" s="409"/>
      <c r="V206" s="410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402" t="s">
        <v>149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3">
        <v>4680115882935</v>
      </c>
      <c r="E208" s="39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6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3">
        <v>4680115880764</v>
      </c>
      <c r="E209" s="39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7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1"/>
      <c r="R209" s="391"/>
      <c r="S209" s="391"/>
      <c r="T209" s="392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429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30"/>
      <c r="P210" s="408" t="s">
        <v>69</v>
      </c>
      <c r="Q210" s="409"/>
      <c r="R210" s="409"/>
      <c r="S210" s="409"/>
      <c r="T210" s="409"/>
      <c r="U210" s="409"/>
      <c r="V210" s="410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30"/>
      <c r="P211" s="408" t="s">
        <v>69</v>
      </c>
      <c r="Q211" s="409"/>
      <c r="R211" s="409"/>
      <c r="S211" s="409"/>
      <c r="T211" s="409"/>
      <c r="U211" s="409"/>
      <c r="V211" s="410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402" t="s">
        <v>63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3">
        <v>4680115882683</v>
      </c>
      <c r="E213" s="39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83">
        <v>250</v>
      </c>
      <c r="Y213" s="384">
        <f t="shared" ref="Y213:Y220" si="31">IFERROR(IF(X213="",0,CEILING((X213/$H213),1)*$H213),"")</f>
        <v>253.8</v>
      </c>
      <c r="Z213" s="36">
        <f>IFERROR(IF(Y213=0,"",ROUNDUP(Y213/H213,0)*0.00937),"")</f>
        <v>0.44039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259.72222222222223</v>
      </c>
      <c r="BN213" s="64">
        <f t="shared" ref="BN213:BN220" si="33">IFERROR(Y213*I213/H213,"0")</f>
        <v>263.67</v>
      </c>
      <c r="BO213" s="64">
        <f t="shared" ref="BO213:BO220" si="34">IFERROR(1/J213*(X213/H213),"0")</f>
        <v>0.38580246913580241</v>
      </c>
      <c r="BP213" s="64">
        <f t="shared" ref="BP213:BP220" si="35">IFERROR(1/J213*(Y213/H213),"0")</f>
        <v>0.39166666666666666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3">
        <v>4680115882690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83">
        <v>250</v>
      </c>
      <c r="Y214" s="384">
        <f t="shared" si="31"/>
        <v>253.8</v>
      </c>
      <c r="Z214" s="36">
        <f>IFERROR(IF(Y214=0,"",ROUNDUP(Y214/H214,0)*0.00937),"")</f>
        <v>0.44039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259.72222222222223</v>
      </c>
      <c r="BN214" s="64">
        <f t="shared" si="33"/>
        <v>263.67</v>
      </c>
      <c r="BO214" s="64">
        <f t="shared" si="34"/>
        <v>0.38580246913580241</v>
      </c>
      <c r="BP214" s="64">
        <f t="shared" si="35"/>
        <v>0.39166666666666666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3">
        <v>4680115882669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3">
        <v>250</v>
      </c>
      <c r="Y215" s="384">
        <f t="shared" si="31"/>
        <v>253.8</v>
      </c>
      <c r="Z215" s="36">
        <f>IFERROR(IF(Y215=0,"",ROUNDUP(Y215/H215,0)*0.00937),"")</f>
        <v>0.44039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259.72222222222223</v>
      </c>
      <c r="BN215" s="64">
        <f t="shared" si="33"/>
        <v>263.67</v>
      </c>
      <c r="BO215" s="64">
        <f t="shared" si="34"/>
        <v>0.38580246913580241</v>
      </c>
      <c r="BP215" s="64">
        <f t="shared" si="35"/>
        <v>0.39166666666666666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3">
        <v>4680115882676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3">
        <v>4680115884014</v>
      </c>
      <c r="E217" s="39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3">
        <v>4680115884007</v>
      </c>
      <c r="E218" s="39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4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3">
        <v>4680115884038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3">
        <v>4680115884021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429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30"/>
      <c r="P221" s="408" t="s">
        <v>69</v>
      </c>
      <c r="Q221" s="409"/>
      <c r="R221" s="409"/>
      <c r="S221" s="409"/>
      <c r="T221" s="409"/>
      <c r="U221" s="409"/>
      <c r="V221" s="410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138.88888888888886</v>
      </c>
      <c r="Y221" s="385">
        <f>IFERROR(Y213/H213,"0")+IFERROR(Y214/H214,"0")+IFERROR(Y215/H215,"0")+IFERROR(Y216/H216,"0")+IFERROR(Y217/H217,"0")+IFERROR(Y218/H218,"0")+IFERROR(Y219/H219,"0")+IFERROR(Y220/H220,"0")</f>
        <v>141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1.32117</v>
      </c>
      <c r="AA221" s="386"/>
      <c r="AB221" s="386"/>
      <c r="AC221" s="386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30"/>
      <c r="P222" s="408" t="s">
        <v>69</v>
      </c>
      <c r="Q222" s="409"/>
      <c r="R222" s="409"/>
      <c r="S222" s="409"/>
      <c r="T222" s="409"/>
      <c r="U222" s="409"/>
      <c r="V222" s="410"/>
      <c r="W222" s="37" t="s">
        <v>68</v>
      </c>
      <c r="X222" s="385">
        <f>IFERROR(SUM(X213:X220),"0")</f>
        <v>750</v>
      </c>
      <c r="Y222" s="385">
        <f>IFERROR(SUM(Y213:Y220),"0")</f>
        <v>761.40000000000009</v>
      </c>
      <c r="Z222" s="37"/>
      <c r="AA222" s="386"/>
      <c r="AB222" s="386"/>
      <c r="AC222" s="386"/>
    </row>
    <row r="223" spans="1:68" ht="14.25" customHeight="1" x14ac:dyDescent="0.25">
      <c r="A223" s="402" t="s">
        <v>71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3">
        <v>4680115881594</v>
      </c>
      <c r="E224" s="39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6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3">
        <v>250</v>
      </c>
      <c r="Y224" s="384">
        <f t="shared" ref="Y224:Y234" si="36">IFERROR(IF(X224="",0,CEILING((X224/$H224),1)*$H224),"")</f>
        <v>251.1</v>
      </c>
      <c r="Z224" s="36">
        <f>IFERROR(IF(Y224=0,"",ROUNDUP(Y224/H224,0)*0.02175),"")</f>
        <v>0.6742499999999999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267.40740740740745</v>
      </c>
      <c r="BN224" s="64">
        <f t="shared" ref="BN224:BN234" si="38">IFERROR(Y224*I224/H224,"0")</f>
        <v>268.584</v>
      </c>
      <c r="BO224" s="64">
        <f t="shared" ref="BO224:BO234" si="39">IFERROR(1/J224*(X224/H224),"0")</f>
        <v>0.55114638447971787</v>
      </c>
      <c r="BP224" s="64">
        <f t="shared" ref="BP224:BP234" si="40">IFERROR(1/J224*(Y224/H224),"0")</f>
        <v>0.55357142857142849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3">
        <v>4680115880962</v>
      </c>
      <c r="E225" s="39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51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1"/>
      <c r="R225" s="391"/>
      <c r="S225" s="391"/>
      <c r="T225" s="392"/>
      <c r="U225" s="34"/>
      <c r="V225" s="34"/>
      <c r="W225" s="35" t="s">
        <v>68</v>
      </c>
      <c r="X225" s="383">
        <v>200</v>
      </c>
      <c r="Y225" s="384">
        <f t="shared" si="36"/>
        <v>202.79999999999998</v>
      </c>
      <c r="Z225" s="36">
        <f>IFERROR(IF(Y225=0,"",ROUNDUP(Y225/H225,0)*0.02175),"")</f>
        <v>0.5655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214.46153846153848</v>
      </c>
      <c r="BN225" s="64">
        <f t="shared" si="38"/>
        <v>217.464</v>
      </c>
      <c r="BO225" s="64">
        <f t="shared" si="39"/>
        <v>0.45787545787545786</v>
      </c>
      <c r="BP225" s="64">
        <f t="shared" si="40"/>
        <v>0.46428571428571425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3">
        <v>4680115881617</v>
      </c>
      <c r="E226" s="39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1"/>
      <c r="R226" s="391"/>
      <c r="S226" s="391"/>
      <c r="T226" s="392"/>
      <c r="U226" s="34"/>
      <c r="V226" s="34"/>
      <c r="W226" s="35" t="s">
        <v>68</v>
      </c>
      <c r="X226" s="383">
        <v>150</v>
      </c>
      <c r="Y226" s="384">
        <f t="shared" si="36"/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160.11111111111114</v>
      </c>
      <c r="BN226" s="64">
        <f t="shared" si="38"/>
        <v>164.27400000000003</v>
      </c>
      <c r="BO226" s="64">
        <f t="shared" si="39"/>
        <v>0.3306878306878307</v>
      </c>
      <c r="BP226" s="64">
        <f t="shared" si="40"/>
        <v>0.33928571428571425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3">
        <v>4680115880573</v>
      </c>
      <c r="E227" s="39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5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1"/>
      <c r="R227" s="391"/>
      <c r="S227" s="391"/>
      <c r="T227" s="392"/>
      <c r="U227" s="34"/>
      <c r="V227" s="34"/>
      <c r="W227" s="35" t="s">
        <v>68</v>
      </c>
      <c r="X227" s="383">
        <v>350</v>
      </c>
      <c r="Y227" s="384">
        <f t="shared" si="36"/>
        <v>356.7</v>
      </c>
      <c r="Z227" s="36">
        <f>IFERROR(IF(Y227=0,"",ROUNDUP(Y227/H227,0)*0.02175),"")</f>
        <v>0.89174999999999993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372.68965517241378</v>
      </c>
      <c r="BN227" s="64">
        <f t="shared" si="38"/>
        <v>379.82400000000001</v>
      </c>
      <c r="BO227" s="64">
        <f t="shared" si="39"/>
        <v>0.7183908045977011</v>
      </c>
      <c r="BP227" s="64">
        <f t="shared" si="40"/>
        <v>0.7321428571428571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3">
        <v>4680115882195</v>
      </c>
      <c r="E228" s="39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1"/>
      <c r="R228" s="391"/>
      <c r="S228" s="391"/>
      <c r="T228" s="392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3">
        <v>4680115882607</v>
      </c>
      <c r="E229" s="39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3">
        <v>4680115880092</v>
      </c>
      <c r="E230" s="39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3">
        <v>4680115880221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3">
        <v>4680115882942</v>
      </c>
      <c r="E232" s="39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5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3">
        <v>4680115880504</v>
      </c>
      <c r="E233" s="39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1"/>
      <c r="R233" s="391"/>
      <c r="S233" s="391"/>
      <c r="T233" s="392"/>
      <c r="U233" s="34"/>
      <c r="V233" s="34"/>
      <c r="W233" s="35" t="s">
        <v>68</v>
      </c>
      <c r="X233" s="383">
        <v>100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111.33333333333333</v>
      </c>
      <c r="BN233" s="64">
        <f t="shared" si="38"/>
        <v>112.224</v>
      </c>
      <c r="BO233" s="64">
        <f t="shared" si="39"/>
        <v>0.26709401709401709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3">
        <v>4680115882164</v>
      </c>
      <c r="E234" s="39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429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30"/>
      <c r="P235" s="408" t="s">
        <v>69</v>
      </c>
      <c r="Q235" s="409"/>
      <c r="R235" s="409"/>
      <c r="S235" s="409"/>
      <c r="T235" s="409"/>
      <c r="U235" s="409"/>
      <c r="V235" s="410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198.58696008121296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201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3.1772699999999992</v>
      </c>
      <c r="AA235" s="386"/>
      <c r="AB235" s="386"/>
      <c r="AC235" s="386"/>
    </row>
    <row r="236" spans="1:68" x14ac:dyDescent="0.2">
      <c r="A236" s="403"/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30"/>
      <c r="P236" s="408" t="s">
        <v>69</v>
      </c>
      <c r="Q236" s="409"/>
      <c r="R236" s="409"/>
      <c r="S236" s="409"/>
      <c r="T236" s="409"/>
      <c r="U236" s="409"/>
      <c r="V236" s="410"/>
      <c r="W236" s="37" t="s">
        <v>68</v>
      </c>
      <c r="X236" s="385">
        <f>IFERROR(SUM(X224:X234),"0")</f>
        <v>1150</v>
      </c>
      <c r="Y236" s="385">
        <f>IFERROR(SUM(Y224:Y234),"0")</f>
        <v>1166.0999999999999</v>
      </c>
      <c r="Z236" s="37"/>
      <c r="AA236" s="386"/>
      <c r="AB236" s="386"/>
      <c r="AC236" s="386"/>
    </row>
    <row r="237" spans="1:68" ht="14.25" customHeight="1" x14ac:dyDescent="0.25">
      <c r="A237" s="402" t="s">
        <v>170</v>
      </c>
      <c r="B237" s="403"/>
      <c r="C237" s="403"/>
      <c r="D237" s="403"/>
      <c r="E237" s="403"/>
      <c r="F237" s="403"/>
      <c r="G237" s="403"/>
      <c r="H237" s="403"/>
      <c r="I237" s="403"/>
      <c r="J237" s="403"/>
      <c r="K237" s="403"/>
      <c r="L237" s="403"/>
      <c r="M237" s="403"/>
      <c r="N237" s="403"/>
      <c r="O237" s="403"/>
      <c r="P237" s="403"/>
      <c r="Q237" s="403"/>
      <c r="R237" s="403"/>
      <c r="S237" s="403"/>
      <c r="T237" s="403"/>
      <c r="U237" s="403"/>
      <c r="V237" s="403"/>
      <c r="W237" s="403"/>
      <c r="X237" s="403"/>
      <c r="Y237" s="403"/>
      <c r="Z237" s="403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3">
        <v>4680115882874</v>
      </c>
      <c r="E238" s="39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6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3">
        <v>4680115884434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3">
        <v>4680115880818</v>
      </c>
      <c r="E241" s="39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4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3">
        <v>4680115880801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71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429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30"/>
      <c r="P243" s="408" t="s">
        <v>69</v>
      </c>
      <c r="Q243" s="409"/>
      <c r="R243" s="409"/>
      <c r="S243" s="409"/>
      <c r="T243" s="409"/>
      <c r="U243" s="409"/>
      <c r="V243" s="410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30"/>
      <c r="P244" s="408" t="s">
        <v>69</v>
      </c>
      <c r="Q244" s="409"/>
      <c r="R244" s="409"/>
      <c r="S244" s="409"/>
      <c r="T244" s="409"/>
      <c r="U244" s="409"/>
      <c r="V244" s="410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24" t="s">
        <v>337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8"/>
      <c r="AB245" s="378"/>
      <c r="AC245" s="378"/>
    </row>
    <row r="246" spans="1:68" ht="14.25" customHeight="1" x14ac:dyDescent="0.25">
      <c r="A246" s="402" t="s">
        <v>109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3">
        <v>4680115884274</v>
      </c>
      <c r="E247" s="39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3">
        <v>4680115884298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3">
        <v>4680115884250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6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5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3">
        <v>4680115884281</v>
      </c>
      <c r="E252" s="39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3">
        <v>4680115884199</v>
      </c>
      <c r="E253" s="39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3">
        <v>4680115884267</v>
      </c>
      <c r="E254" s="39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429"/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30"/>
      <c r="P255" s="408" t="s">
        <v>69</v>
      </c>
      <c r="Q255" s="409"/>
      <c r="R255" s="409"/>
      <c r="S255" s="409"/>
      <c r="T255" s="409"/>
      <c r="U255" s="409"/>
      <c r="V255" s="410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40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30"/>
      <c r="P256" s="408" t="s">
        <v>69</v>
      </c>
      <c r="Q256" s="409"/>
      <c r="R256" s="409"/>
      <c r="S256" s="409"/>
      <c r="T256" s="409"/>
      <c r="U256" s="409"/>
      <c r="V256" s="410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24" t="s">
        <v>352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378"/>
      <c r="AB257" s="378"/>
      <c r="AC257" s="378"/>
    </row>
    <row r="258" spans="1:68" ht="14.25" customHeight="1" x14ac:dyDescent="0.25">
      <c r="A258" s="402" t="s">
        <v>109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403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3">
        <v>4680115884137</v>
      </c>
      <c r="E259" s="39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73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3">
        <v>4680115884236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3">
        <v>4680115884175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3">
        <v>4680115884144</v>
      </c>
      <c r="E263" s="39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3">
        <v>4680115885288</v>
      </c>
      <c r="E264" s="39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6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3">
        <v>4680115884182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3">
        <v>4680115884205</v>
      </c>
      <c r="E266" s="39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429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30"/>
      <c r="P267" s="408" t="s">
        <v>69</v>
      </c>
      <c r="Q267" s="409"/>
      <c r="R267" s="409"/>
      <c r="S267" s="409"/>
      <c r="T267" s="409"/>
      <c r="U267" s="409"/>
      <c r="V267" s="410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403"/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30"/>
      <c r="P268" s="408" t="s">
        <v>69</v>
      </c>
      <c r="Q268" s="409"/>
      <c r="R268" s="409"/>
      <c r="S268" s="409"/>
      <c r="T268" s="409"/>
      <c r="U268" s="409"/>
      <c r="V268" s="410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24" t="s">
        <v>368</v>
      </c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3"/>
      <c r="P269" s="403"/>
      <c r="Q269" s="403"/>
      <c r="R269" s="403"/>
      <c r="S269" s="403"/>
      <c r="T269" s="403"/>
      <c r="U269" s="403"/>
      <c r="V269" s="403"/>
      <c r="W269" s="403"/>
      <c r="X269" s="403"/>
      <c r="Y269" s="403"/>
      <c r="Z269" s="403"/>
      <c r="AA269" s="378"/>
      <c r="AB269" s="378"/>
      <c r="AC269" s="378"/>
    </row>
    <row r="270" spans="1:68" ht="14.25" customHeight="1" x14ac:dyDescent="0.25">
      <c r="A270" s="402" t="s">
        <v>109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3">
        <v>4680115885837</v>
      </c>
      <c r="E271" s="39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4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3">
        <v>4680115885806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644" t="s">
        <v>373</v>
      </c>
      <c r="Q272" s="391"/>
      <c r="R272" s="391"/>
      <c r="S272" s="391"/>
      <c r="T272" s="392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3">
        <v>4680115885851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3">
        <v>4680115885844</v>
      </c>
      <c r="E275" s="39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7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3">
        <v>4680115885820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4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429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30"/>
      <c r="P277" s="408" t="s">
        <v>69</v>
      </c>
      <c r="Q277" s="409"/>
      <c r="R277" s="409"/>
      <c r="S277" s="409"/>
      <c r="T277" s="409"/>
      <c r="U277" s="409"/>
      <c r="V277" s="410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30"/>
      <c r="P278" s="408" t="s">
        <v>69</v>
      </c>
      <c r="Q278" s="409"/>
      <c r="R278" s="409"/>
      <c r="S278" s="409"/>
      <c r="T278" s="409"/>
      <c r="U278" s="409"/>
      <c r="V278" s="410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24" t="s">
        <v>381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403"/>
      <c r="AA279" s="378"/>
      <c r="AB279" s="378"/>
      <c r="AC279" s="378"/>
    </row>
    <row r="280" spans="1:68" ht="14.25" customHeight="1" x14ac:dyDescent="0.25">
      <c r="A280" s="402" t="s">
        <v>109</v>
      </c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3"/>
      <c r="P280" s="403"/>
      <c r="Q280" s="403"/>
      <c r="R280" s="403"/>
      <c r="S280" s="403"/>
      <c r="T280" s="403"/>
      <c r="U280" s="403"/>
      <c r="V280" s="403"/>
      <c r="W280" s="403"/>
      <c r="X280" s="403"/>
      <c r="Y280" s="403"/>
      <c r="Z280" s="403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3">
        <v>4680115885707</v>
      </c>
      <c r="E281" s="39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67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1"/>
      <c r="R281" s="391"/>
      <c r="S281" s="391"/>
      <c r="T281" s="392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29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30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30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24" t="s">
        <v>384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403"/>
      <c r="AA284" s="378"/>
      <c r="AB284" s="378"/>
      <c r="AC284" s="378"/>
    </row>
    <row r="285" spans="1:68" ht="14.25" customHeight="1" x14ac:dyDescent="0.25">
      <c r="A285" s="402" t="s">
        <v>109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403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3">
        <v>4607091383423</v>
      </c>
      <c r="E286" s="39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6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1"/>
      <c r="R286" s="391"/>
      <c r="S286" s="391"/>
      <c r="T286" s="392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3">
        <v>4680115885691</v>
      </c>
      <c r="E287" s="39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6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1"/>
      <c r="R287" s="391"/>
      <c r="S287" s="391"/>
      <c r="T287" s="392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3">
        <v>4680115885660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4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429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30"/>
      <c r="P289" s="408" t="s">
        <v>69</v>
      </c>
      <c r="Q289" s="409"/>
      <c r="R289" s="409"/>
      <c r="S289" s="409"/>
      <c r="T289" s="409"/>
      <c r="U289" s="409"/>
      <c r="V289" s="410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30"/>
      <c r="P290" s="408" t="s">
        <v>69</v>
      </c>
      <c r="Q290" s="409"/>
      <c r="R290" s="409"/>
      <c r="S290" s="409"/>
      <c r="T290" s="409"/>
      <c r="U290" s="409"/>
      <c r="V290" s="410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24" t="s">
        <v>391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378"/>
      <c r="AB291" s="378"/>
      <c r="AC291" s="378"/>
    </row>
    <row r="292" spans="1:68" ht="14.25" customHeight="1" x14ac:dyDescent="0.25">
      <c r="A292" s="402" t="s">
        <v>71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3">
        <v>4680115881556</v>
      </c>
      <c r="E293" s="39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4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1"/>
      <c r="R293" s="391"/>
      <c r="S293" s="391"/>
      <c r="T293" s="392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3">
        <v>4680115881037</v>
      </c>
      <c r="E294" s="39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4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3">
        <v>4680115881228</v>
      </c>
      <c r="E295" s="39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4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3">
        <v>150</v>
      </c>
      <c r="Y295" s="384">
        <f>IFERROR(IF(X295="",0,CEILING((X295/$H295),1)*$H295),"")</f>
        <v>151.19999999999999</v>
      </c>
      <c r="Z295" s="36">
        <f>IFERROR(IF(Y295=0,"",ROUNDUP(Y295/H295,0)*0.00753),"")</f>
        <v>0.47439000000000003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167</v>
      </c>
      <c r="BN295" s="64">
        <f>IFERROR(Y295*I295/H295,"0")</f>
        <v>168.33600000000001</v>
      </c>
      <c r="BO295" s="64">
        <f>IFERROR(1/J295*(X295/H295),"0")</f>
        <v>0.40064102564102561</v>
      </c>
      <c r="BP295" s="64">
        <f>IFERROR(1/J295*(Y295/H295),"0")</f>
        <v>0.40384615384615385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3">
        <v>4680115881211</v>
      </c>
      <c r="E296" s="39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3">
        <v>150</v>
      </c>
      <c r="Y296" s="384">
        <f>IFERROR(IF(X296="",0,CEILING((X296/$H296),1)*$H296),"")</f>
        <v>151.19999999999999</v>
      </c>
      <c r="Z296" s="36">
        <f>IFERROR(IF(Y296=0,"",ROUNDUP(Y296/H296,0)*0.00753),"")</f>
        <v>0.47439000000000003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162.5</v>
      </c>
      <c r="BN296" s="64">
        <f>IFERROR(Y296*I296/H296,"0")</f>
        <v>163.80000000000001</v>
      </c>
      <c r="BO296" s="64">
        <f>IFERROR(1/J296*(X296/H296),"0")</f>
        <v>0.40064102564102561</v>
      </c>
      <c r="BP296" s="64">
        <f>IFERROR(1/J296*(Y296/H296),"0")</f>
        <v>0.40384615384615385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3">
        <v>4680115881020</v>
      </c>
      <c r="E297" s="39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4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1"/>
      <c r="R297" s="391"/>
      <c r="S297" s="391"/>
      <c r="T297" s="392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429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30"/>
      <c r="P298" s="408" t="s">
        <v>69</v>
      </c>
      <c r="Q298" s="409"/>
      <c r="R298" s="409"/>
      <c r="S298" s="409"/>
      <c r="T298" s="409"/>
      <c r="U298" s="409"/>
      <c r="V298" s="410"/>
      <c r="W298" s="37" t="s">
        <v>70</v>
      </c>
      <c r="X298" s="385">
        <f>IFERROR(X293/H293,"0")+IFERROR(X294/H294,"0")+IFERROR(X295/H295,"0")+IFERROR(X296/H296,"0")+IFERROR(X297/H297,"0")</f>
        <v>125</v>
      </c>
      <c r="Y298" s="385">
        <f>IFERROR(Y293/H293,"0")+IFERROR(Y294/H294,"0")+IFERROR(Y295/H295,"0")+IFERROR(Y296/H296,"0")+IFERROR(Y297/H297,"0")</f>
        <v>126</v>
      </c>
      <c r="Z298" s="385">
        <f>IFERROR(IF(Z293="",0,Z293),"0")+IFERROR(IF(Z294="",0,Z294),"0")+IFERROR(IF(Z295="",0,Z295),"0")+IFERROR(IF(Z296="",0,Z296),"0")+IFERROR(IF(Z297="",0,Z297),"0")</f>
        <v>0.94878000000000007</v>
      </c>
      <c r="AA298" s="386"/>
      <c r="AB298" s="386"/>
      <c r="AC298" s="386"/>
    </row>
    <row r="299" spans="1:68" x14ac:dyDescent="0.2">
      <c r="A299" s="40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30"/>
      <c r="P299" s="408" t="s">
        <v>69</v>
      </c>
      <c r="Q299" s="409"/>
      <c r="R299" s="409"/>
      <c r="S299" s="409"/>
      <c r="T299" s="409"/>
      <c r="U299" s="409"/>
      <c r="V299" s="410"/>
      <c r="W299" s="37" t="s">
        <v>68</v>
      </c>
      <c r="X299" s="385">
        <f>IFERROR(SUM(X293:X297),"0")</f>
        <v>300</v>
      </c>
      <c r="Y299" s="385">
        <f>IFERROR(SUM(Y293:Y297),"0")</f>
        <v>302.39999999999998</v>
      </c>
      <c r="Z299" s="37"/>
      <c r="AA299" s="386"/>
      <c r="AB299" s="386"/>
      <c r="AC299" s="386"/>
    </row>
    <row r="300" spans="1:68" ht="16.5" customHeight="1" x14ac:dyDescent="0.25">
      <c r="A300" s="424" t="s">
        <v>402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8"/>
      <c r="AB300" s="378"/>
      <c r="AC300" s="378"/>
    </row>
    <row r="301" spans="1:68" ht="14.25" customHeight="1" x14ac:dyDescent="0.25">
      <c r="A301" s="402" t="s">
        <v>71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403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3">
        <v>4680115884618</v>
      </c>
      <c r="E302" s="39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78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429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30"/>
      <c r="P303" s="408" t="s">
        <v>69</v>
      </c>
      <c r="Q303" s="409"/>
      <c r="R303" s="409"/>
      <c r="S303" s="409"/>
      <c r="T303" s="409"/>
      <c r="U303" s="409"/>
      <c r="V303" s="410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30"/>
      <c r="P304" s="408" t="s">
        <v>69</v>
      </c>
      <c r="Q304" s="409"/>
      <c r="R304" s="409"/>
      <c r="S304" s="409"/>
      <c r="T304" s="409"/>
      <c r="U304" s="409"/>
      <c r="V304" s="410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24" t="s">
        <v>405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8"/>
      <c r="AB305" s="378"/>
      <c r="AC305" s="378"/>
    </row>
    <row r="306" spans="1:68" ht="14.25" customHeight="1" x14ac:dyDescent="0.25">
      <c r="A306" s="402" t="s">
        <v>109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403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3">
        <v>4680115882973</v>
      </c>
      <c r="E307" s="39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4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1"/>
      <c r="R307" s="391"/>
      <c r="S307" s="391"/>
      <c r="T307" s="392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429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30"/>
      <c r="P308" s="408" t="s">
        <v>69</v>
      </c>
      <c r="Q308" s="409"/>
      <c r="R308" s="409"/>
      <c r="S308" s="409"/>
      <c r="T308" s="409"/>
      <c r="U308" s="409"/>
      <c r="V308" s="410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40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30"/>
      <c r="P309" s="408" t="s">
        <v>69</v>
      </c>
      <c r="Q309" s="409"/>
      <c r="R309" s="409"/>
      <c r="S309" s="409"/>
      <c r="T309" s="409"/>
      <c r="U309" s="409"/>
      <c r="V309" s="410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402" t="s">
        <v>63</v>
      </c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3"/>
      <c r="P310" s="403"/>
      <c r="Q310" s="403"/>
      <c r="R310" s="403"/>
      <c r="S310" s="403"/>
      <c r="T310" s="403"/>
      <c r="U310" s="403"/>
      <c r="V310" s="403"/>
      <c r="W310" s="403"/>
      <c r="X310" s="403"/>
      <c r="Y310" s="403"/>
      <c r="Z310" s="403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3">
        <v>4607091389845</v>
      </c>
      <c r="E311" s="39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6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1"/>
      <c r="R311" s="391"/>
      <c r="S311" s="391"/>
      <c r="T311" s="392"/>
      <c r="U311" s="34"/>
      <c r="V311" s="34"/>
      <c r="W311" s="35" t="s">
        <v>68</v>
      </c>
      <c r="X311" s="383">
        <v>50</v>
      </c>
      <c r="Y311" s="384">
        <f>IFERROR(IF(X311="",0,CEILING((X311/$H311),1)*$H311),"")</f>
        <v>50.400000000000006</v>
      </c>
      <c r="Z311" s="36">
        <f>IFERROR(IF(Y311=0,"",ROUNDUP(Y311/H311,0)*0.00502),"")</f>
        <v>0.12048</v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52.380952380952387</v>
      </c>
      <c r="BN311" s="64">
        <f>IFERROR(Y311*I311/H311,"0")</f>
        <v>52.800000000000011</v>
      </c>
      <c r="BO311" s="64">
        <f>IFERROR(1/J311*(X311/H311),"0")</f>
        <v>0.10175010175010177</v>
      </c>
      <c r="BP311" s="64">
        <f>IFERROR(1/J311*(Y311/H311),"0")</f>
        <v>0.10256410256410257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3">
        <v>4680115882881</v>
      </c>
      <c r="E312" s="39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429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30"/>
      <c r="P313" s="408" t="s">
        <v>69</v>
      </c>
      <c r="Q313" s="409"/>
      <c r="R313" s="409"/>
      <c r="S313" s="409"/>
      <c r="T313" s="409"/>
      <c r="U313" s="409"/>
      <c r="V313" s="410"/>
      <c r="W313" s="37" t="s">
        <v>70</v>
      </c>
      <c r="X313" s="385">
        <f>IFERROR(X311/H311,"0")+IFERROR(X312/H312,"0")</f>
        <v>23.80952380952381</v>
      </c>
      <c r="Y313" s="385">
        <f>IFERROR(Y311/H311,"0")+IFERROR(Y312/H312,"0")</f>
        <v>24</v>
      </c>
      <c r="Z313" s="385">
        <f>IFERROR(IF(Z311="",0,Z311),"0")+IFERROR(IF(Z312="",0,Z312),"0")</f>
        <v>0.12048</v>
      </c>
      <c r="AA313" s="386"/>
      <c r="AB313" s="386"/>
      <c r="AC313" s="386"/>
    </row>
    <row r="314" spans="1:68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30"/>
      <c r="P314" s="408" t="s">
        <v>69</v>
      </c>
      <c r="Q314" s="409"/>
      <c r="R314" s="409"/>
      <c r="S314" s="409"/>
      <c r="T314" s="409"/>
      <c r="U314" s="409"/>
      <c r="V314" s="410"/>
      <c r="W314" s="37" t="s">
        <v>68</v>
      </c>
      <c r="X314" s="385">
        <f>IFERROR(SUM(X311:X312),"0")</f>
        <v>50</v>
      </c>
      <c r="Y314" s="385">
        <f>IFERROR(SUM(Y311:Y312),"0")</f>
        <v>50.400000000000006</v>
      </c>
      <c r="Z314" s="37"/>
      <c r="AA314" s="386"/>
      <c r="AB314" s="386"/>
      <c r="AC314" s="386"/>
    </row>
    <row r="315" spans="1:68" ht="16.5" customHeight="1" x14ac:dyDescent="0.25">
      <c r="A315" s="424" t="s">
        <v>412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8"/>
      <c r="AB315" s="378"/>
      <c r="AC315" s="378"/>
    </row>
    <row r="316" spans="1:68" ht="14.25" customHeight="1" x14ac:dyDescent="0.25">
      <c r="A316" s="402" t="s">
        <v>109</v>
      </c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03"/>
      <c r="O316" s="403"/>
      <c r="P316" s="403"/>
      <c r="Q316" s="403"/>
      <c r="R316" s="403"/>
      <c r="S316" s="403"/>
      <c r="T316" s="403"/>
      <c r="U316" s="403"/>
      <c r="V316" s="403"/>
      <c r="W316" s="403"/>
      <c r="X316" s="403"/>
      <c r="Y316" s="403"/>
      <c r="Z316" s="403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3">
        <v>4680115885615</v>
      </c>
      <c r="E317" s="39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1"/>
      <c r="R317" s="391"/>
      <c r="S317" s="391"/>
      <c r="T317" s="392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3">
        <v>4680115885646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5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3">
        <v>4680115885554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427" t="s">
        <v>419</v>
      </c>
      <c r="Q319" s="391"/>
      <c r="R319" s="391"/>
      <c r="S319" s="391"/>
      <c r="T319" s="392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5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3">
        <v>4680115885622</v>
      </c>
      <c r="E321" s="39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3">
        <v>4680115881938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3">
        <v>4607091387346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3">
        <v>4680115885608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5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429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03"/>
      <c r="O325" s="430"/>
      <c r="P325" s="408" t="s">
        <v>69</v>
      </c>
      <c r="Q325" s="409"/>
      <c r="R325" s="409"/>
      <c r="S325" s="409"/>
      <c r="T325" s="409"/>
      <c r="U325" s="409"/>
      <c r="V325" s="410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403"/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30"/>
      <c r="P326" s="408" t="s">
        <v>69</v>
      </c>
      <c r="Q326" s="409"/>
      <c r="R326" s="409"/>
      <c r="S326" s="409"/>
      <c r="T326" s="409"/>
      <c r="U326" s="409"/>
      <c r="V326" s="410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402" t="s">
        <v>63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403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3">
        <v>4607091387193</v>
      </c>
      <c r="E328" s="39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1"/>
      <c r="R328" s="391"/>
      <c r="S328" s="391"/>
      <c r="T328" s="392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3">
        <v>4607091387230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3">
        <v>4607091387292</v>
      </c>
      <c r="E330" s="39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5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3">
        <v>4607091387285</v>
      </c>
      <c r="E331" s="39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7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429"/>
      <c r="B332" s="403"/>
      <c r="C332" s="403"/>
      <c r="D332" s="403"/>
      <c r="E332" s="403"/>
      <c r="F332" s="403"/>
      <c r="G332" s="403"/>
      <c r="H332" s="403"/>
      <c r="I332" s="403"/>
      <c r="J332" s="403"/>
      <c r="K332" s="403"/>
      <c r="L332" s="403"/>
      <c r="M332" s="403"/>
      <c r="N332" s="403"/>
      <c r="O332" s="430"/>
      <c r="P332" s="408" t="s">
        <v>69</v>
      </c>
      <c r="Q332" s="409"/>
      <c r="R332" s="409"/>
      <c r="S332" s="409"/>
      <c r="T332" s="409"/>
      <c r="U332" s="409"/>
      <c r="V332" s="410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403"/>
      <c r="B333" s="403"/>
      <c r="C333" s="403"/>
      <c r="D333" s="403"/>
      <c r="E333" s="403"/>
      <c r="F333" s="403"/>
      <c r="G333" s="403"/>
      <c r="H333" s="403"/>
      <c r="I333" s="403"/>
      <c r="J333" s="403"/>
      <c r="K333" s="403"/>
      <c r="L333" s="403"/>
      <c r="M333" s="403"/>
      <c r="N333" s="403"/>
      <c r="O333" s="430"/>
      <c r="P333" s="408" t="s">
        <v>69</v>
      </c>
      <c r="Q333" s="409"/>
      <c r="R333" s="409"/>
      <c r="S333" s="409"/>
      <c r="T333" s="409"/>
      <c r="U333" s="409"/>
      <c r="V333" s="410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402" t="s">
        <v>71</v>
      </c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3"/>
      <c r="P334" s="403"/>
      <c r="Q334" s="403"/>
      <c r="R334" s="403"/>
      <c r="S334" s="403"/>
      <c r="T334" s="403"/>
      <c r="U334" s="403"/>
      <c r="V334" s="403"/>
      <c r="W334" s="403"/>
      <c r="X334" s="403"/>
      <c r="Y334" s="403"/>
      <c r="Z334" s="403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3">
        <v>4607091387766</v>
      </c>
      <c r="E335" s="39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1"/>
      <c r="R335" s="391"/>
      <c r="S335" s="391"/>
      <c r="T335" s="392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3">
        <v>4607091387957</v>
      </c>
      <c r="E336" s="39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4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3">
        <v>4607091387964</v>
      </c>
      <c r="E337" s="39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3">
        <v>4680115884588</v>
      </c>
      <c r="E338" s="39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3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1"/>
      <c r="R338" s="391"/>
      <c r="S338" s="391"/>
      <c r="T338" s="392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3">
        <v>4607091387537</v>
      </c>
      <c r="E339" s="39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6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3">
        <v>4607091387513</v>
      </c>
      <c r="E340" s="39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429"/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30"/>
      <c r="P341" s="408" t="s">
        <v>69</v>
      </c>
      <c r="Q341" s="409"/>
      <c r="R341" s="409"/>
      <c r="S341" s="409"/>
      <c r="T341" s="409"/>
      <c r="U341" s="409"/>
      <c r="V341" s="410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403"/>
      <c r="B342" s="403"/>
      <c r="C342" s="403"/>
      <c r="D342" s="403"/>
      <c r="E342" s="403"/>
      <c r="F342" s="403"/>
      <c r="G342" s="403"/>
      <c r="H342" s="403"/>
      <c r="I342" s="403"/>
      <c r="J342" s="403"/>
      <c r="K342" s="403"/>
      <c r="L342" s="403"/>
      <c r="M342" s="403"/>
      <c r="N342" s="403"/>
      <c r="O342" s="430"/>
      <c r="P342" s="408" t="s">
        <v>69</v>
      </c>
      <c r="Q342" s="409"/>
      <c r="R342" s="409"/>
      <c r="S342" s="409"/>
      <c r="T342" s="409"/>
      <c r="U342" s="409"/>
      <c r="V342" s="410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402" t="s">
        <v>170</v>
      </c>
      <c r="B343" s="403"/>
      <c r="C343" s="403"/>
      <c r="D343" s="403"/>
      <c r="E343" s="403"/>
      <c r="F343" s="403"/>
      <c r="G343" s="403"/>
      <c r="H343" s="403"/>
      <c r="I343" s="403"/>
      <c r="J343" s="403"/>
      <c r="K343" s="403"/>
      <c r="L343" s="403"/>
      <c r="M343" s="403"/>
      <c r="N343" s="403"/>
      <c r="O343" s="403"/>
      <c r="P343" s="403"/>
      <c r="Q343" s="403"/>
      <c r="R343" s="403"/>
      <c r="S343" s="403"/>
      <c r="T343" s="403"/>
      <c r="U343" s="403"/>
      <c r="V343" s="403"/>
      <c r="W343" s="403"/>
      <c r="X343" s="403"/>
      <c r="Y343" s="403"/>
      <c r="Z343" s="403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3">
        <v>4607091380880</v>
      </c>
      <c r="E344" s="39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4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1"/>
      <c r="R344" s="391"/>
      <c r="S344" s="391"/>
      <c r="T344" s="392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3">
        <v>4607091384482</v>
      </c>
      <c r="E345" s="39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5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1"/>
      <c r="R345" s="391"/>
      <c r="S345" s="391"/>
      <c r="T345" s="392"/>
      <c r="U345" s="34"/>
      <c r="V345" s="34"/>
      <c r="W345" s="35" t="s">
        <v>68</v>
      </c>
      <c r="X345" s="383">
        <v>350</v>
      </c>
      <c r="Y345" s="384">
        <f>IFERROR(IF(X345="",0,CEILING((X345/$H345),1)*$H345),"")</f>
        <v>351</v>
      </c>
      <c r="Z345" s="36">
        <f>IFERROR(IF(Y345=0,"",ROUNDUP(Y345/H345,0)*0.02175),"")</f>
        <v>0.9787499999999999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375.30769230769232</v>
      </c>
      <c r="BN345" s="64">
        <f>IFERROR(Y345*I345/H345,"0")</f>
        <v>376.38000000000005</v>
      </c>
      <c r="BO345" s="64">
        <f>IFERROR(1/J345*(X345/H345),"0")</f>
        <v>0.80128205128205132</v>
      </c>
      <c r="BP345" s="64">
        <f>IFERROR(1/J345*(Y345/H345),"0")</f>
        <v>0.80357142857142849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3">
        <v>4607091380897</v>
      </c>
      <c r="E346" s="39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29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30"/>
      <c r="P347" s="408" t="s">
        <v>69</v>
      </c>
      <c r="Q347" s="409"/>
      <c r="R347" s="409"/>
      <c r="S347" s="409"/>
      <c r="T347" s="409"/>
      <c r="U347" s="409"/>
      <c r="V347" s="410"/>
      <c r="W347" s="37" t="s">
        <v>70</v>
      </c>
      <c r="X347" s="385">
        <f>IFERROR(X344/H344,"0")+IFERROR(X345/H345,"0")+IFERROR(X346/H346,"0")</f>
        <v>44.871794871794876</v>
      </c>
      <c r="Y347" s="385">
        <f>IFERROR(Y344/H344,"0")+IFERROR(Y345/H345,"0")+IFERROR(Y346/H346,"0")</f>
        <v>45</v>
      </c>
      <c r="Z347" s="385">
        <f>IFERROR(IF(Z344="",0,Z344),"0")+IFERROR(IF(Z345="",0,Z345),"0")+IFERROR(IF(Z346="",0,Z346),"0")</f>
        <v>0.9787499999999999</v>
      </c>
      <c r="AA347" s="386"/>
      <c r="AB347" s="386"/>
      <c r="AC347" s="386"/>
    </row>
    <row r="348" spans="1:68" x14ac:dyDescent="0.2">
      <c r="A348" s="403"/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30"/>
      <c r="P348" s="408" t="s">
        <v>69</v>
      </c>
      <c r="Q348" s="409"/>
      <c r="R348" s="409"/>
      <c r="S348" s="409"/>
      <c r="T348" s="409"/>
      <c r="U348" s="409"/>
      <c r="V348" s="410"/>
      <c r="W348" s="37" t="s">
        <v>68</v>
      </c>
      <c r="X348" s="385">
        <f>IFERROR(SUM(X344:X346),"0")</f>
        <v>350</v>
      </c>
      <c r="Y348" s="385">
        <f>IFERROR(SUM(Y344:Y346),"0")</f>
        <v>351</v>
      </c>
      <c r="Z348" s="37"/>
      <c r="AA348" s="386"/>
      <c r="AB348" s="386"/>
      <c r="AC348" s="386"/>
    </row>
    <row r="349" spans="1:68" ht="14.25" customHeight="1" x14ac:dyDescent="0.25">
      <c r="A349" s="402" t="s">
        <v>95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03"/>
      <c r="Z349" s="403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3">
        <v>4607091388374</v>
      </c>
      <c r="E350" s="39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690" t="s">
        <v>457</v>
      </c>
      <c r="Q350" s="391"/>
      <c r="R350" s="391"/>
      <c r="S350" s="391"/>
      <c r="T350" s="392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3">
        <v>4607091388381</v>
      </c>
      <c r="E351" s="39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655" t="s">
        <v>460</v>
      </c>
      <c r="Q351" s="391"/>
      <c r="R351" s="391"/>
      <c r="S351" s="391"/>
      <c r="T351" s="392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3">
        <v>4607091383102</v>
      </c>
      <c r="E352" s="39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3">
        <v>4607091388404</v>
      </c>
      <c r="E353" s="39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1"/>
      <c r="R353" s="391"/>
      <c r="S353" s="391"/>
      <c r="T353" s="392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429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3"/>
      <c r="O354" s="430"/>
      <c r="P354" s="408" t="s">
        <v>69</v>
      </c>
      <c r="Q354" s="409"/>
      <c r="R354" s="409"/>
      <c r="S354" s="409"/>
      <c r="T354" s="409"/>
      <c r="U354" s="409"/>
      <c r="V354" s="410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403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30"/>
      <c r="P355" s="408" t="s">
        <v>69</v>
      </c>
      <c r="Q355" s="409"/>
      <c r="R355" s="409"/>
      <c r="S355" s="409"/>
      <c r="T355" s="409"/>
      <c r="U355" s="409"/>
      <c r="V355" s="410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402" t="s">
        <v>465</v>
      </c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3"/>
      <c r="P356" s="403"/>
      <c r="Q356" s="403"/>
      <c r="R356" s="403"/>
      <c r="S356" s="403"/>
      <c r="T356" s="403"/>
      <c r="U356" s="403"/>
      <c r="V356" s="403"/>
      <c r="W356" s="403"/>
      <c r="X356" s="403"/>
      <c r="Y356" s="403"/>
      <c r="Z356" s="403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3">
        <v>4680115881808</v>
      </c>
      <c r="E357" s="39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1"/>
      <c r="R357" s="391"/>
      <c r="S357" s="391"/>
      <c r="T357" s="392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3">
        <v>4680115881822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3">
        <v>4680115880016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1"/>
      <c r="R359" s="391"/>
      <c r="S359" s="391"/>
      <c r="T359" s="392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429"/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30"/>
      <c r="P360" s="408" t="s">
        <v>69</v>
      </c>
      <c r="Q360" s="409"/>
      <c r="R360" s="409"/>
      <c r="S360" s="409"/>
      <c r="T360" s="409"/>
      <c r="U360" s="409"/>
      <c r="V360" s="410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403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30"/>
      <c r="P361" s="408" t="s">
        <v>69</v>
      </c>
      <c r="Q361" s="409"/>
      <c r="R361" s="409"/>
      <c r="S361" s="409"/>
      <c r="T361" s="409"/>
      <c r="U361" s="409"/>
      <c r="V361" s="410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24" t="s">
        <v>474</v>
      </c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3"/>
      <c r="P362" s="403"/>
      <c r="Q362" s="403"/>
      <c r="R362" s="403"/>
      <c r="S362" s="403"/>
      <c r="T362" s="403"/>
      <c r="U362" s="403"/>
      <c r="V362" s="403"/>
      <c r="W362" s="403"/>
      <c r="X362" s="403"/>
      <c r="Y362" s="403"/>
      <c r="Z362" s="403"/>
      <c r="AA362" s="378"/>
      <c r="AB362" s="378"/>
      <c r="AC362" s="378"/>
    </row>
    <row r="363" spans="1:68" ht="14.25" customHeight="1" x14ac:dyDescent="0.25">
      <c r="A363" s="402" t="s">
        <v>63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3">
        <v>4607091383836</v>
      </c>
      <c r="E364" s="39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1"/>
      <c r="R364" s="391"/>
      <c r="S364" s="391"/>
      <c r="T364" s="392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429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03"/>
      <c r="O365" s="430"/>
      <c r="P365" s="408" t="s">
        <v>69</v>
      </c>
      <c r="Q365" s="409"/>
      <c r="R365" s="409"/>
      <c r="S365" s="409"/>
      <c r="T365" s="409"/>
      <c r="U365" s="409"/>
      <c r="V365" s="410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30"/>
      <c r="P366" s="408" t="s">
        <v>69</v>
      </c>
      <c r="Q366" s="409"/>
      <c r="R366" s="409"/>
      <c r="S366" s="409"/>
      <c r="T366" s="409"/>
      <c r="U366" s="409"/>
      <c r="V366" s="410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402" t="s">
        <v>71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403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3">
        <v>4607091387919</v>
      </c>
      <c r="E368" s="39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1"/>
      <c r="R368" s="391"/>
      <c r="S368" s="391"/>
      <c r="T368" s="392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3">
        <v>4680115883604</v>
      </c>
      <c r="E369" s="39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46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1"/>
      <c r="R369" s="391"/>
      <c r="S369" s="391"/>
      <c r="T369" s="392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3">
        <v>4680115883567</v>
      </c>
      <c r="E370" s="39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4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429"/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30"/>
      <c r="P371" s="408" t="s">
        <v>69</v>
      </c>
      <c r="Q371" s="409"/>
      <c r="R371" s="409"/>
      <c r="S371" s="409"/>
      <c r="T371" s="409"/>
      <c r="U371" s="409"/>
      <c r="V371" s="410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40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30"/>
      <c r="P372" s="408" t="s">
        <v>69</v>
      </c>
      <c r="Q372" s="409"/>
      <c r="R372" s="409"/>
      <c r="S372" s="409"/>
      <c r="T372" s="409"/>
      <c r="U372" s="409"/>
      <c r="V372" s="410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18" t="s">
        <v>483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19"/>
      <c r="Z373" s="419"/>
      <c r="AA373" s="48"/>
      <c r="AB373" s="48"/>
      <c r="AC373" s="48"/>
    </row>
    <row r="374" spans="1:68" ht="16.5" customHeight="1" x14ac:dyDescent="0.25">
      <c r="A374" s="424" t="s">
        <v>484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403"/>
      <c r="AA374" s="378"/>
      <c r="AB374" s="378"/>
      <c r="AC374" s="378"/>
    </row>
    <row r="375" spans="1:68" ht="14.25" customHeight="1" x14ac:dyDescent="0.25">
      <c r="A375" s="402" t="s">
        <v>109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403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3">
        <v>4680115884847</v>
      </c>
      <c r="E376" s="39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6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1"/>
      <c r="R376" s="391"/>
      <c r="S376" s="391"/>
      <c r="T376" s="392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58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3">
        <v>4680115884854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7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3">
        <v>4680115884830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3">
        <v>4680115882638</v>
      </c>
      <c r="E382" s="39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7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1"/>
      <c r="R382" s="391"/>
      <c r="S382" s="391"/>
      <c r="T382" s="392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3">
        <v>4680115884922</v>
      </c>
      <c r="E383" s="39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4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3">
        <v>4680115884861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429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03"/>
      <c r="O385" s="430"/>
      <c r="P385" s="408" t="s">
        <v>69</v>
      </c>
      <c r="Q385" s="409"/>
      <c r="R385" s="409"/>
      <c r="S385" s="409"/>
      <c r="T385" s="409"/>
      <c r="U385" s="409"/>
      <c r="V385" s="410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0</v>
      </c>
      <c r="Y385" s="385">
        <f>IFERROR(Y376/H376,"0")+IFERROR(Y377/H377,"0")+IFERROR(Y378/H378,"0")+IFERROR(Y379/H379,"0")+IFERROR(Y380/H380,"0")+IFERROR(Y381/H381,"0")+IFERROR(Y382/H382,"0")+IFERROR(Y383/H383,"0")+IFERROR(Y384/H384,"0")</f>
        <v>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386"/>
      <c r="AB385" s="386"/>
      <c r="AC385" s="386"/>
    </row>
    <row r="386" spans="1:68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03"/>
      <c r="O386" s="430"/>
      <c r="P386" s="408" t="s">
        <v>69</v>
      </c>
      <c r="Q386" s="409"/>
      <c r="R386" s="409"/>
      <c r="S386" s="409"/>
      <c r="T386" s="409"/>
      <c r="U386" s="409"/>
      <c r="V386" s="410"/>
      <c r="W386" s="37" t="s">
        <v>68</v>
      </c>
      <c r="X386" s="385">
        <f>IFERROR(SUM(X376:X384),"0")</f>
        <v>0</v>
      </c>
      <c r="Y386" s="385">
        <f>IFERROR(SUM(Y376:Y384),"0")</f>
        <v>0</v>
      </c>
      <c r="Z386" s="37"/>
      <c r="AA386" s="386"/>
      <c r="AB386" s="386"/>
      <c r="AC386" s="386"/>
    </row>
    <row r="387" spans="1:68" ht="14.25" customHeight="1" x14ac:dyDescent="0.25">
      <c r="A387" s="402" t="s">
        <v>149</v>
      </c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3"/>
      <c r="P387" s="403"/>
      <c r="Q387" s="403"/>
      <c r="R387" s="403"/>
      <c r="S387" s="403"/>
      <c r="T387" s="403"/>
      <c r="U387" s="403"/>
      <c r="V387" s="403"/>
      <c r="W387" s="403"/>
      <c r="X387" s="403"/>
      <c r="Y387" s="403"/>
      <c r="Z387" s="403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3">
        <v>4607091383980</v>
      </c>
      <c r="E388" s="39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1"/>
      <c r="R388" s="391"/>
      <c r="S388" s="391"/>
      <c r="T388" s="392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3">
        <v>4607091384178</v>
      </c>
      <c r="E389" s="39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7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1"/>
      <c r="R389" s="391"/>
      <c r="S389" s="391"/>
      <c r="T389" s="392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429"/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30"/>
      <c r="P390" s="408" t="s">
        <v>69</v>
      </c>
      <c r="Q390" s="409"/>
      <c r="R390" s="409"/>
      <c r="S390" s="409"/>
      <c r="T390" s="409"/>
      <c r="U390" s="409"/>
      <c r="V390" s="410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x14ac:dyDescent="0.2">
      <c r="A391" s="403"/>
      <c r="B391" s="403"/>
      <c r="C391" s="403"/>
      <c r="D391" s="403"/>
      <c r="E391" s="403"/>
      <c r="F391" s="403"/>
      <c r="G391" s="403"/>
      <c r="H391" s="403"/>
      <c r="I391" s="403"/>
      <c r="J391" s="403"/>
      <c r="K391" s="403"/>
      <c r="L391" s="403"/>
      <c r="M391" s="403"/>
      <c r="N391" s="403"/>
      <c r="O391" s="430"/>
      <c r="P391" s="408" t="s">
        <v>69</v>
      </c>
      <c r="Q391" s="409"/>
      <c r="R391" s="409"/>
      <c r="S391" s="409"/>
      <c r="T391" s="409"/>
      <c r="U391" s="409"/>
      <c r="V391" s="410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customHeight="1" x14ac:dyDescent="0.25">
      <c r="A392" s="402" t="s">
        <v>71</v>
      </c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03"/>
      <c r="O392" s="403"/>
      <c r="P392" s="403"/>
      <c r="Q392" s="403"/>
      <c r="R392" s="403"/>
      <c r="S392" s="403"/>
      <c r="T392" s="403"/>
      <c r="U392" s="403"/>
      <c r="V392" s="403"/>
      <c r="W392" s="403"/>
      <c r="X392" s="403"/>
      <c r="Y392" s="403"/>
      <c r="Z392" s="403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3">
        <v>4607091383928</v>
      </c>
      <c r="E393" s="39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56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1"/>
      <c r="R393" s="391"/>
      <c r="S393" s="391"/>
      <c r="T393" s="392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7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3">
        <v>4607091384260</v>
      </c>
      <c r="E395" s="39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5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429"/>
      <c r="B396" s="403"/>
      <c r="C396" s="403"/>
      <c r="D396" s="403"/>
      <c r="E396" s="403"/>
      <c r="F396" s="403"/>
      <c r="G396" s="403"/>
      <c r="H396" s="403"/>
      <c r="I396" s="403"/>
      <c r="J396" s="403"/>
      <c r="K396" s="403"/>
      <c r="L396" s="403"/>
      <c r="M396" s="403"/>
      <c r="N396" s="403"/>
      <c r="O396" s="430"/>
      <c r="P396" s="408" t="s">
        <v>69</v>
      </c>
      <c r="Q396" s="409"/>
      <c r="R396" s="409"/>
      <c r="S396" s="409"/>
      <c r="T396" s="409"/>
      <c r="U396" s="409"/>
      <c r="V396" s="410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403"/>
      <c r="B397" s="403"/>
      <c r="C397" s="403"/>
      <c r="D397" s="403"/>
      <c r="E397" s="403"/>
      <c r="F397" s="403"/>
      <c r="G397" s="403"/>
      <c r="H397" s="403"/>
      <c r="I397" s="403"/>
      <c r="J397" s="403"/>
      <c r="K397" s="403"/>
      <c r="L397" s="403"/>
      <c r="M397" s="403"/>
      <c r="N397" s="403"/>
      <c r="O397" s="430"/>
      <c r="P397" s="408" t="s">
        <v>69</v>
      </c>
      <c r="Q397" s="409"/>
      <c r="R397" s="409"/>
      <c r="S397" s="409"/>
      <c r="T397" s="409"/>
      <c r="U397" s="409"/>
      <c r="V397" s="410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402" t="s">
        <v>170</v>
      </c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3"/>
      <c r="P398" s="403"/>
      <c r="Q398" s="403"/>
      <c r="R398" s="403"/>
      <c r="S398" s="403"/>
      <c r="T398" s="403"/>
      <c r="U398" s="403"/>
      <c r="V398" s="403"/>
      <c r="W398" s="403"/>
      <c r="X398" s="403"/>
      <c r="Y398" s="403"/>
      <c r="Z398" s="403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3">
        <v>4607091384673</v>
      </c>
      <c r="E399" s="39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1"/>
      <c r="R399" s="391"/>
      <c r="S399" s="391"/>
      <c r="T399" s="392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7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1"/>
      <c r="R400" s="391"/>
      <c r="S400" s="391"/>
      <c r="T400" s="392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429"/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30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403"/>
      <c r="B402" s="403"/>
      <c r="C402" s="403"/>
      <c r="D402" s="403"/>
      <c r="E402" s="403"/>
      <c r="F402" s="403"/>
      <c r="G402" s="403"/>
      <c r="H402" s="403"/>
      <c r="I402" s="403"/>
      <c r="J402" s="403"/>
      <c r="K402" s="403"/>
      <c r="L402" s="403"/>
      <c r="M402" s="403"/>
      <c r="N402" s="403"/>
      <c r="O402" s="430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24" t="s">
        <v>512</v>
      </c>
      <c r="B403" s="403"/>
      <c r="C403" s="403"/>
      <c r="D403" s="403"/>
      <c r="E403" s="403"/>
      <c r="F403" s="403"/>
      <c r="G403" s="403"/>
      <c r="H403" s="403"/>
      <c r="I403" s="403"/>
      <c r="J403" s="403"/>
      <c r="K403" s="403"/>
      <c r="L403" s="403"/>
      <c r="M403" s="403"/>
      <c r="N403" s="403"/>
      <c r="O403" s="403"/>
      <c r="P403" s="403"/>
      <c r="Q403" s="403"/>
      <c r="R403" s="403"/>
      <c r="S403" s="403"/>
      <c r="T403" s="403"/>
      <c r="U403" s="403"/>
      <c r="V403" s="403"/>
      <c r="W403" s="403"/>
      <c r="X403" s="403"/>
      <c r="Y403" s="403"/>
      <c r="Z403" s="403"/>
      <c r="AA403" s="378"/>
      <c r="AB403" s="378"/>
      <c r="AC403" s="378"/>
    </row>
    <row r="404" spans="1:68" ht="14.25" customHeight="1" x14ac:dyDescent="0.25">
      <c r="A404" s="402" t="s">
        <v>109</v>
      </c>
      <c r="B404" s="403"/>
      <c r="C404" s="403"/>
      <c r="D404" s="403"/>
      <c r="E404" s="403"/>
      <c r="F404" s="403"/>
      <c r="G404" s="403"/>
      <c r="H404" s="403"/>
      <c r="I404" s="403"/>
      <c r="J404" s="403"/>
      <c r="K404" s="403"/>
      <c r="L404" s="403"/>
      <c r="M404" s="403"/>
      <c r="N404" s="403"/>
      <c r="O404" s="403"/>
      <c r="P404" s="403"/>
      <c r="Q404" s="403"/>
      <c r="R404" s="403"/>
      <c r="S404" s="403"/>
      <c r="T404" s="403"/>
      <c r="U404" s="403"/>
      <c r="V404" s="403"/>
      <c r="W404" s="403"/>
      <c r="X404" s="403"/>
      <c r="Y404" s="403"/>
      <c r="Z404" s="403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3">
        <v>4680115881907</v>
      </c>
      <c r="E405" s="39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712" t="s">
        <v>515</v>
      </c>
      <c r="Q405" s="391"/>
      <c r="R405" s="391"/>
      <c r="S405" s="391"/>
      <c r="T405" s="392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3">
        <v>4680115884892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1"/>
      <c r="R406" s="391"/>
      <c r="S406" s="391"/>
      <c r="T406" s="392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3">
        <v>4680115884885</v>
      </c>
      <c r="E407" s="39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1"/>
      <c r="R407" s="391"/>
      <c r="S407" s="391"/>
      <c r="T407" s="392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3">
        <v>4680115884908</v>
      </c>
      <c r="E408" s="39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44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429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3"/>
      <c r="O409" s="430"/>
      <c r="P409" s="408" t="s">
        <v>69</v>
      </c>
      <c r="Q409" s="409"/>
      <c r="R409" s="409"/>
      <c r="S409" s="409"/>
      <c r="T409" s="409"/>
      <c r="U409" s="409"/>
      <c r="V409" s="410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30"/>
      <c r="P410" s="408" t="s">
        <v>69</v>
      </c>
      <c r="Q410" s="409"/>
      <c r="R410" s="409"/>
      <c r="S410" s="409"/>
      <c r="T410" s="409"/>
      <c r="U410" s="409"/>
      <c r="V410" s="410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402" t="s">
        <v>63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403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3">
        <v>4607091384802</v>
      </c>
      <c r="E412" s="39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4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1"/>
      <c r="R412" s="391"/>
      <c r="S412" s="391"/>
      <c r="T412" s="392"/>
      <c r="U412" s="34"/>
      <c r="V412" s="34"/>
      <c r="W412" s="35" t="s">
        <v>68</v>
      </c>
      <c r="X412" s="383">
        <v>100</v>
      </c>
      <c r="Y412" s="384">
        <f>IFERROR(IF(X412="",0,CEILING((X412/$H412),1)*$H412),"")</f>
        <v>100.74</v>
      </c>
      <c r="Z412" s="36">
        <f>IFERROR(IF(Y412=0,"",ROUNDUP(Y412/H412,0)*0.00753),"")</f>
        <v>0.17319000000000001</v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105.93607305936072</v>
      </c>
      <c r="BN412" s="64">
        <f>IFERROR(Y412*I412/H412,"0")</f>
        <v>106.72</v>
      </c>
      <c r="BO412" s="64">
        <f>IFERROR(1/J412*(X412/H412),"0")</f>
        <v>0.14635288607891347</v>
      </c>
      <c r="BP412" s="64">
        <f>IFERROR(1/J412*(Y412/H412),"0")</f>
        <v>0.14743589743589744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3">
        <v>4607091384826</v>
      </c>
      <c r="E413" s="39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1"/>
      <c r="R413" s="391"/>
      <c r="S413" s="391"/>
      <c r="T413" s="392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429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03"/>
      <c r="O414" s="430"/>
      <c r="P414" s="408" t="s">
        <v>69</v>
      </c>
      <c r="Q414" s="409"/>
      <c r="R414" s="409"/>
      <c r="S414" s="409"/>
      <c r="T414" s="409"/>
      <c r="U414" s="409"/>
      <c r="V414" s="410"/>
      <c r="W414" s="37" t="s">
        <v>70</v>
      </c>
      <c r="X414" s="385">
        <f>IFERROR(X412/H412,"0")+IFERROR(X413/H413,"0")</f>
        <v>22.831050228310502</v>
      </c>
      <c r="Y414" s="385">
        <f>IFERROR(Y412/H412,"0")+IFERROR(Y413/H413,"0")</f>
        <v>23</v>
      </c>
      <c r="Z414" s="385">
        <f>IFERROR(IF(Z412="",0,Z412),"0")+IFERROR(IF(Z413="",0,Z413),"0")</f>
        <v>0.17319000000000001</v>
      </c>
      <c r="AA414" s="386"/>
      <c r="AB414" s="386"/>
      <c r="AC414" s="386"/>
    </row>
    <row r="415" spans="1:68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30"/>
      <c r="P415" s="408" t="s">
        <v>69</v>
      </c>
      <c r="Q415" s="409"/>
      <c r="R415" s="409"/>
      <c r="S415" s="409"/>
      <c r="T415" s="409"/>
      <c r="U415" s="409"/>
      <c r="V415" s="410"/>
      <c r="W415" s="37" t="s">
        <v>68</v>
      </c>
      <c r="X415" s="385">
        <f>IFERROR(SUM(X412:X413),"0")</f>
        <v>100</v>
      </c>
      <c r="Y415" s="385">
        <f>IFERROR(SUM(Y412:Y413),"0")</f>
        <v>100.74</v>
      </c>
      <c r="Z415" s="37"/>
      <c r="AA415" s="386"/>
      <c r="AB415" s="386"/>
      <c r="AC415" s="386"/>
    </row>
    <row r="416" spans="1:68" ht="14.25" customHeight="1" x14ac:dyDescent="0.25">
      <c r="A416" s="402" t="s">
        <v>71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403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3">
        <v>4607091384246</v>
      </c>
      <c r="E417" s="39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48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1"/>
      <c r="R417" s="391"/>
      <c r="S417" s="391"/>
      <c r="T417" s="392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3">
        <v>4680115881976</v>
      </c>
      <c r="E418" s="39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1"/>
      <c r="R418" s="391"/>
      <c r="S418" s="391"/>
      <c r="T418" s="392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3">
        <v>4607091384253</v>
      </c>
      <c r="E419" s="39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6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1"/>
      <c r="R419" s="391"/>
      <c r="S419" s="391"/>
      <c r="T419" s="392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4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1"/>
      <c r="R420" s="391"/>
      <c r="S420" s="391"/>
      <c r="T420" s="392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3">
        <v>4680115881969</v>
      </c>
      <c r="E421" s="39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1"/>
      <c r="R421" s="391"/>
      <c r="S421" s="391"/>
      <c r="T421" s="392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429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30"/>
      <c r="P422" s="408" t="s">
        <v>69</v>
      </c>
      <c r="Q422" s="409"/>
      <c r="R422" s="409"/>
      <c r="S422" s="409"/>
      <c r="T422" s="409"/>
      <c r="U422" s="409"/>
      <c r="V422" s="410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30"/>
      <c r="P423" s="408" t="s">
        <v>69</v>
      </c>
      <c r="Q423" s="409"/>
      <c r="R423" s="409"/>
      <c r="S423" s="409"/>
      <c r="T423" s="409"/>
      <c r="U423" s="409"/>
      <c r="V423" s="410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customHeight="1" x14ac:dyDescent="0.25">
      <c r="A424" s="402" t="s">
        <v>170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3">
        <v>4607091389357</v>
      </c>
      <c r="E425" s="39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6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1"/>
      <c r="R425" s="391"/>
      <c r="S425" s="391"/>
      <c r="T425" s="392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29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30"/>
      <c r="P426" s="408" t="s">
        <v>69</v>
      </c>
      <c r="Q426" s="409"/>
      <c r="R426" s="409"/>
      <c r="S426" s="409"/>
      <c r="T426" s="409"/>
      <c r="U426" s="409"/>
      <c r="V426" s="410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403"/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30"/>
      <c r="P427" s="408" t="s">
        <v>69</v>
      </c>
      <c r="Q427" s="409"/>
      <c r="R427" s="409"/>
      <c r="S427" s="409"/>
      <c r="T427" s="409"/>
      <c r="U427" s="409"/>
      <c r="V427" s="410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18" t="s">
        <v>537</v>
      </c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419"/>
      <c r="Z428" s="419"/>
      <c r="AA428" s="48"/>
      <c r="AB428" s="48"/>
      <c r="AC428" s="48"/>
    </row>
    <row r="429" spans="1:68" ht="16.5" customHeight="1" x14ac:dyDescent="0.25">
      <c r="A429" s="424" t="s">
        <v>538</v>
      </c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3"/>
      <c r="P429" s="403"/>
      <c r="Q429" s="403"/>
      <c r="R429" s="403"/>
      <c r="S429" s="403"/>
      <c r="T429" s="403"/>
      <c r="U429" s="403"/>
      <c r="V429" s="403"/>
      <c r="W429" s="403"/>
      <c r="X429" s="403"/>
      <c r="Y429" s="403"/>
      <c r="Z429" s="403"/>
      <c r="AA429" s="378"/>
      <c r="AB429" s="378"/>
      <c r="AC429" s="378"/>
    </row>
    <row r="430" spans="1:68" ht="14.25" customHeight="1" x14ac:dyDescent="0.25">
      <c r="A430" s="402" t="s">
        <v>109</v>
      </c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3"/>
      <c r="P430" s="403"/>
      <c r="Q430" s="403"/>
      <c r="R430" s="403"/>
      <c r="S430" s="403"/>
      <c r="T430" s="403"/>
      <c r="U430" s="403"/>
      <c r="V430" s="403"/>
      <c r="W430" s="403"/>
      <c r="X430" s="403"/>
      <c r="Y430" s="403"/>
      <c r="Z430" s="403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3">
        <v>4607091389708</v>
      </c>
      <c r="E431" s="39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1"/>
      <c r="R431" s="391"/>
      <c r="S431" s="391"/>
      <c r="T431" s="392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429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30"/>
      <c r="P432" s="408" t="s">
        <v>69</v>
      </c>
      <c r="Q432" s="409"/>
      <c r="R432" s="409"/>
      <c r="S432" s="409"/>
      <c r="T432" s="409"/>
      <c r="U432" s="409"/>
      <c r="V432" s="410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30"/>
      <c r="P433" s="408" t="s">
        <v>69</v>
      </c>
      <c r="Q433" s="409"/>
      <c r="R433" s="409"/>
      <c r="S433" s="409"/>
      <c r="T433" s="409"/>
      <c r="U433" s="409"/>
      <c r="V433" s="410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402" t="s">
        <v>63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3">
        <v>4607091389753</v>
      </c>
      <c r="E435" s="39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3">
        <v>100</v>
      </c>
      <c r="Y435" s="384">
        <f t="shared" ref="Y435:Y455" si="72">IFERROR(IF(X435="",0,CEILING((X435/$H435),1)*$H435),"")</f>
        <v>100.80000000000001</v>
      </c>
      <c r="Z435" s="36">
        <f>IFERROR(IF(Y435=0,"",ROUNDUP(Y435/H435,0)*0.00753),"")</f>
        <v>0.18071999999999999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105.47619047619047</v>
      </c>
      <c r="BN435" s="64">
        <f t="shared" ref="BN435:BN455" si="74">IFERROR(Y435*I435/H435,"0")</f>
        <v>106.32000000000001</v>
      </c>
      <c r="BO435" s="64">
        <f t="shared" ref="BO435:BO455" si="75">IFERROR(1/J435*(X435/H435),"0")</f>
        <v>0.15262515262515264</v>
      </c>
      <c r="BP435" s="64">
        <f t="shared" ref="BP435:BP455" si="76">IFERROR(1/J435*(Y435/H435),"0")</f>
        <v>0.15384615384615385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5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3">
        <v>4607091389760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3">
        <v>100</v>
      </c>
      <c r="Y437" s="384">
        <f t="shared" si="72"/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105.47619047619047</v>
      </c>
      <c r="BN437" s="64">
        <f t="shared" si="74"/>
        <v>106.32000000000001</v>
      </c>
      <c r="BO437" s="64">
        <f t="shared" si="75"/>
        <v>0.15262515262515264</v>
      </c>
      <c r="BP437" s="64">
        <f t="shared" si="76"/>
        <v>0.15384615384615385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3">
        <v>4607091389746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4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3">
        <v>100</v>
      </c>
      <c r="Y439" s="384">
        <f t="shared" si="72"/>
        <v>100.80000000000001</v>
      </c>
      <c r="Z439" s="36">
        <f>IFERROR(IF(Y439=0,"",ROUNDUP(Y439/H439,0)*0.00753),"")</f>
        <v>0.18071999999999999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105.47619047619047</v>
      </c>
      <c r="BN439" s="64">
        <f t="shared" si="74"/>
        <v>106.32000000000001</v>
      </c>
      <c r="BO439" s="64">
        <f t="shared" si="75"/>
        <v>0.15262515262515264</v>
      </c>
      <c r="BP439" s="64">
        <f t="shared" si="76"/>
        <v>0.15384615384615385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3">
        <v>4680115883147</v>
      </c>
      <c r="E440" s="39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3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1"/>
      <c r="R440" s="391"/>
      <c r="S440" s="391"/>
      <c r="T440" s="392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3">
        <v>4607091384338</v>
      </c>
      <c r="E442" s="39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3">
        <v>4680115883154</v>
      </c>
      <c r="E444" s="39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3">
        <v>4607091389524</v>
      </c>
      <c r="E446" s="39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1"/>
      <c r="R446" s="391"/>
      <c r="S446" s="391"/>
      <c r="T446" s="392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51" t="s">
        <v>561</v>
      </c>
      <c r="Q447" s="391"/>
      <c r="R447" s="391"/>
      <c r="S447" s="391"/>
      <c r="T447" s="392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3">
        <v>4680115883161</v>
      </c>
      <c r="E448" s="39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7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29"/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30"/>
      <c r="P456" s="408" t="s">
        <v>69</v>
      </c>
      <c r="Q456" s="409"/>
      <c r="R456" s="409"/>
      <c r="S456" s="409"/>
      <c r="T456" s="409"/>
      <c r="U456" s="409"/>
      <c r="V456" s="410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71.428571428571431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72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0.54215999999999998</v>
      </c>
      <c r="AA456" s="386"/>
      <c r="AB456" s="386"/>
      <c r="AC456" s="386"/>
    </row>
    <row r="457" spans="1:68" x14ac:dyDescent="0.2">
      <c r="A457" s="403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30"/>
      <c r="P457" s="408" t="s">
        <v>69</v>
      </c>
      <c r="Q457" s="409"/>
      <c r="R457" s="409"/>
      <c r="S457" s="409"/>
      <c r="T457" s="409"/>
      <c r="U457" s="409"/>
      <c r="V457" s="410"/>
      <c r="W457" s="37" t="s">
        <v>68</v>
      </c>
      <c r="X457" s="385">
        <f>IFERROR(SUM(X435:X455),"0")</f>
        <v>300</v>
      </c>
      <c r="Y457" s="385">
        <f>IFERROR(SUM(Y435:Y455),"0")</f>
        <v>302.40000000000003</v>
      </c>
      <c r="Z457" s="37"/>
      <c r="AA457" s="386"/>
      <c r="AB457" s="386"/>
      <c r="AC457" s="386"/>
    </row>
    <row r="458" spans="1:68" ht="14.25" customHeight="1" x14ac:dyDescent="0.25">
      <c r="A458" s="402" t="s">
        <v>71</v>
      </c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3"/>
      <c r="P458" s="403"/>
      <c r="Q458" s="403"/>
      <c r="R458" s="403"/>
      <c r="S458" s="403"/>
      <c r="T458" s="403"/>
      <c r="U458" s="403"/>
      <c r="V458" s="403"/>
      <c r="W458" s="403"/>
      <c r="X458" s="403"/>
      <c r="Y458" s="403"/>
      <c r="Z458" s="403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29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30"/>
      <c r="P461" s="408" t="s">
        <v>69</v>
      </c>
      <c r="Q461" s="409"/>
      <c r="R461" s="409"/>
      <c r="S461" s="409"/>
      <c r="T461" s="409"/>
      <c r="U461" s="409"/>
      <c r="V461" s="410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30"/>
      <c r="P462" s="408" t="s">
        <v>69</v>
      </c>
      <c r="Q462" s="409"/>
      <c r="R462" s="409"/>
      <c r="S462" s="409"/>
      <c r="T462" s="409"/>
      <c r="U462" s="409"/>
      <c r="V462" s="410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402" t="s">
        <v>95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403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7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429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30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403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30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24" t="s">
        <v>583</v>
      </c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3"/>
      <c r="P467" s="403"/>
      <c r="Q467" s="403"/>
      <c r="R467" s="403"/>
      <c r="S467" s="403"/>
      <c r="T467" s="403"/>
      <c r="U467" s="403"/>
      <c r="V467" s="403"/>
      <c r="W467" s="403"/>
      <c r="X467" s="403"/>
      <c r="Y467" s="403"/>
      <c r="Z467" s="403"/>
      <c r="AA467" s="378"/>
      <c r="AB467" s="378"/>
      <c r="AC467" s="378"/>
    </row>
    <row r="468" spans="1:68" ht="14.25" customHeight="1" x14ac:dyDescent="0.25">
      <c r="A468" s="402" t="s">
        <v>149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403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6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429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03"/>
      <c r="O470" s="430"/>
      <c r="P470" s="408" t="s">
        <v>69</v>
      </c>
      <c r="Q470" s="409"/>
      <c r="R470" s="409"/>
      <c r="S470" s="409"/>
      <c r="T470" s="409"/>
      <c r="U470" s="409"/>
      <c r="V470" s="410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30"/>
      <c r="P471" s="408" t="s">
        <v>69</v>
      </c>
      <c r="Q471" s="409"/>
      <c r="R471" s="409"/>
      <c r="S471" s="409"/>
      <c r="T471" s="409"/>
      <c r="U471" s="409"/>
      <c r="V471" s="410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402" t="s">
        <v>63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403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3">
        <v>4607091389739</v>
      </c>
      <c r="E474" s="39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6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1"/>
      <c r="R474" s="391"/>
      <c r="S474" s="391"/>
      <c r="T474" s="392"/>
      <c r="U474" s="34"/>
      <c r="V474" s="34"/>
      <c r="W474" s="35" t="s">
        <v>68</v>
      </c>
      <c r="X474" s="383">
        <v>200</v>
      </c>
      <c r="Y474" s="384">
        <f t="shared" si="78"/>
        <v>201.60000000000002</v>
      </c>
      <c r="Z474" s="36">
        <f>IFERROR(IF(Y474=0,"",ROUNDUP(Y474/H474,0)*0.00753),"")</f>
        <v>0.36143999999999998</v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210.95238095238093</v>
      </c>
      <c r="BN474" s="64">
        <f t="shared" si="80"/>
        <v>212.64000000000001</v>
      </c>
      <c r="BO474" s="64">
        <f t="shared" si="81"/>
        <v>0.30525030525030528</v>
      </c>
      <c r="BP474" s="64">
        <f t="shared" si="82"/>
        <v>0.30769230769230771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3">
        <v>4607091389425</v>
      </c>
      <c r="E475" s="39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3">
        <v>4680115880771</v>
      </c>
      <c r="E476" s="39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1"/>
      <c r="R476" s="391"/>
      <c r="S476" s="391"/>
      <c r="T476" s="392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3">
        <v>4607091389500</v>
      </c>
      <c r="E478" s="39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429"/>
      <c r="B479" s="403"/>
      <c r="C479" s="403"/>
      <c r="D479" s="403"/>
      <c r="E479" s="403"/>
      <c r="F479" s="403"/>
      <c r="G479" s="403"/>
      <c r="H479" s="403"/>
      <c r="I479" s="403"/>
      <c r="J479" s="403"/>
      <c r="K479" s="403"/>
      <c r="L479" s="403"/>
      <c r="M479" s="403"/>
      <c r="N479" s="403"/>
      <c r="O479" s="430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5">
        <f>IFERROR(X473/H473,"0")+IFERROR(X474/H474,"0")+IFERROR(X475/H475,"0")+IFERROR(X476/H476,"0")+IFERROR(X477/H477,"0")+IFERROR(X478/H478,"0")</f>
        <v>47.61904761904762</v>
      </c>
      <c r="Y479" s="385">
        <f>IFERROR(Y473/H473,"0")+IFERROR(Y474/H474,"0")+IFERROR(Y475/H475,"0")+IFERROR(Y476/H476,"0")+IFERROR(Y477/H477,"0")+IFERROR(Y478/H478,"0")</f>
        <v>48</v>
      </c>
      <c r="Z479" s="385">
        <f>IFERROR(IF(Z473="",0,Z473),"0")+IFERROR(IF(Z474="",0,Z474),"0")+IFERROR(IF(Z475="",0,Z475),"0")+IFERROR(IF(Z476="",0,Z476),"0")+IFERROR(IF(Z477="",0,Z477),"0")+IFERROR(IF(Z478="",0,Z478),"0")</f>
        <v>0.36143999999999998</v>
      </c>
      <c r="AA479" s="386"/>
      <c r="AB479" s="386"/>
      <c r="AC479" s="386"/>
    </row>
    <row r="480" spans="1:68" x14ac:dyDescent="0.2">
      <c r="A480" s="403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30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5">
        <f>IFERROR(SUM(X473:X478),"0")</f>
        <v>200</v>
      </c>
      <c r="Y480" s="385">
        <f>IFERROR(SUM(Y473:Y478),"0")</f>
        <v>201.60000000000002</v>
      </c>
      <c r="Z480" s="37"/>
      <c r="AA480" s="386"/>
      <c r="AB480" s="386"/>
      <c r="AC480" s="386"/>
    </row>
    <row r="481" spans="1:68" ht="14.25" customHeight="1" x14ac:dyDescent="0.25">
      <c r="A481" s="402" t="s">
        <v>104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03"/>
      <c r="Z481" s="403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3">
        <v>4680115884090</v>
      </c>
      <c r="E482" s="39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7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429"/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30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403"/>
      <c r="B484" s="403"/>
      <c r="C484" s="403"/>
      <c r="D484" s="403"/>
      <c r="E484" s="403"/>
      <c r="F484" s="403"/>
      <c r="G484" s="403"/>
      <c r="H484" s="403"/>
      <c r="I484" s="403"/>
      <c r="J484" s="403"/>
      <c r="K484" s="403"/>
      <c r="L484" s="403"/>
      <c r="M484" s="403"/>
      <c r="N484" s="403"/>
      <c r="O484" s="430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24" t="s">
        <v>598</v>
      </c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03"/>
      <c r="O485" s="403"/>
      <c r="P485" s="403"/>
      <c r="Q485" s="403"/>
      <c r="R485" s="403"/>
      <c r="S485" s="403"/>
      <c r="T485" s="403"/>
      <c r="U485" s="403"/>
      <c r="V485" s="403"/>
      <c r="W485" s="403"/>
      <c r="X485" s="403"/>
      <c r="Y485" s="403"/>
      <c r="Z485" s="403"/>
      <c r="AA485" s="378"/>
      <c r="AB485" s="378"/>
      <c r="AC485" s="378"/>
    </row>
    <row r="486" spans="1:68" ht="14.25" customHeight="1" x14ac:dyDescent="0.25">
      <c r="A486" s="402" t="s">
        <v>63</v>
      </c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3"/>
      <c r="O486" s="403"/>
      <c r="P486" s="403"/>
      <c r="Q486" s="403"/>
      <c r="R486" s="403"/>
      <c r="S486" s="403"/>
      <c r="T486" s="403"/>
      <c r="U486" s="403"/>
      <c r="V486" s="403"/>
      <c r="W486" s="403"/>
      <c r="X486" s="403"/>
      <c r="Y486" s="403"/>
      <c r="Z486" s="403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3">
        <v>4680115885189</v>
      </c>
      <c r="E487" s="39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5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1"/>
      <c r="R487" s="391"/>
      <c r="S487" s="391"/>
      <c r="T487" s="392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3">
        <v>4680115885172</v>
      </c>
      <c r="E488" s="39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1"/>
      <c r="R488" s="391"/>
      <c r="S488" s="391"/>
      <c r="T488" s="392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3">
        <v>4680115885110</v>
      </c>
      <c r="E489" s="39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60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429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30"/>
      <c r="P490" s="408" t="s">
        <v>69</v>
      </c>
      <c r="Q490" s="409"/>
      <c r="R490" s="409"/>
      <c r="S490" s="409"/>
      <c r="T490" s="409"/>
      <c r="U490" s="409"/>
      <c r="V490" s="410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30"/>
      <c r="P491" s="408" t="s">
        <v>69</v>
      </c>
      <c r="Q491" s="409"/>
      <c r="R491" s="409"/>
      <c r="S491" s="409"/>
      <c r="T491" s="409"/>
      <c r="U491" s="409"/>
      <c r="V491" s="410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24" t="s">
        <v>605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403"/>
      <c r="AA492" s="378"/>
      <c r="AB492" s="378"/>
      <c r="AC492" s="378"/>
    </row>
    <row r="493" spans="1:68" ht="14.25" customHeight="1" x14ac:dyDescent="0.25">
      <c r="A493" s="402" t="s">
        <v>63</v>
      </c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3"/>
      <c r="P493" s="403"/>
      <c r="Q493" s="403"/>
      <c r="R493" s="403"/>
      <c r="S493" s="403"/>
      <c r="T493" s="403"/>
      <c r="U493" s="403"/>
      <c r="V493" s="403"/>
      <c r="W493" s="403"/>
      <c r="X493" s="403"/>
      <c r="Y493" s="403"/>
      <c r="Z493" s="403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3">
        <v>4680115885103</v>
      </c>
      <c r="E494" s="39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6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1"/>
      <c r="R494" s="391"/>
      <c r="S494" s="391"/>
      <c r="T494" s="392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29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30"/>
      <c r="P495" s="408" t="s">
        <v>69</v>
      </c>
      <c r="Q495" s="409"/>
      <c r="R495" s="409"/>
      <c r="S495" s="409"/>
      <c r="T495" s="409"/>
      <c r="U495" s="409"/>
      <c r="V495" s="410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30"/>
      <c r="P496" s="408" t="s">
        <v>69</v>
      </c>
      <c r="Q496" s="409"/>
      <c r="R496" s="409"/>
      <c r="S496" s="409"/>
      <c r="T496" s="409"/>
      <c r="U496" s="409"/>
      <c r="V496" s="410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18" t="s">
        <v>608</v>
      </c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19"/>
      <c r="N497" s="419"/>
      <c r="O497" s="419"/>
      <c r="P497" s="419"/>
      <c r="Q497" s="419"/>
      <c r="R497" s="419"/>
      <c r="S497" s="419"/>
      <c r="T497" s="419"/>
      <c r="U497" s="419"/>
      <c r="V497" s="419"/>
      <c r="W497" s="419"/>
      <c r="X497" s="419"/>
      <c r="Y497" s="419"/>
      <c r="Z497" s="419"/>
      <c r="AA497" s="48"/>
      <c r="AB497" s="48"/>
      <c r="AC497" s="48"/>
    </row>
    <row r="498" spans="1:68" ht="16.5" customHeight="1" x14ac:dyDescent="0.25">
      <c r="A498" s="424" t="s">
        <v>608</v>
      </c>
      <c r="B498" s="403"/>
      <c r="C498" s="403"/>
      <c r="D498" s="403"/>
      <c r="E498" s="403"/>
      <c r="F498" s="403"/>
      <c r="G498" s="403"/>
      <c r="H498" s="403"/>
      <c r="I498" s="403"/>
      <c r="J498" s="403"/>
      <c r="K498" s="403"/>
      <c r="L498" s="403"/>
      <c r="M498" s="403"/>
      <c r="N498" s="403"/>
      <c r="O498" s="403"/>
      <c r="P498" s="403"/>
      <c r="Q498" s="403"/>
      <c r="R498" s="403"/>
      <c r="S498" s="403"/>
      <c r="T498" s="403"/>
      <c r="U498" s="403"/>
      <c r="V498" s="403"/>
      <c r="W498" s="403"/>
      <c r="X498" s="403"/>
      <c r="Y498" s="403"/>
      <c r="Z498" s="403"/>
      <c r="AA498" s="378"/>
      <c r="AB498" s="378"/>
      <c r="AC498" s="378"/>
    </row>
    <row r="499" spans="1:68" ht="14.25" customHeight="1" x14ac:dyDescent="0.25">
      <c r="A499" s="402" t="s">
        <v>109</v>
      </c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3"/>
      <c r="P499" s="403"/>
      <c r="Q499" s="403"/>
      <c r="R499" s="403"/>
      <c r="S499" s="403"/>
      <c r="T499" s="403"/>
      <c r="U499" s="403"/>
      <c r="V499" s="403"/>
      <c r="W499" s="403"/>
      <c r="X499" s="403"/>
      <c r="Y499" s="403"/>
      <c r="Z499" s="403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3">
        <v>4607091389067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1"/>
      <c r="R500" s="391"/>
      <c r="S500" s="391"/>
      <c r="T500" s="392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3">
        <v>4680115885271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3">
        <v>4680115884502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3">
        <v>4607091389104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3">
        <v>2000</v>
      </c>
      <c r="Y503" s="384">
        <f t="shared" si="83"/>
        <v>2001.1200000000001</v>
      </c>
      <c r="Z503" s="36">
        <f t="shared" si="84"/>
        <v>4.5328400000000002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2136.3636363636365</v>
      </c>
      <c r="BN503" s="64">
        <f t="shared" si="86"/>
        <v>2137.56</v>
      </c>
      <c r="BO503" s="64">
        <f t="shared" si="87"/>
        <v>3.6421911421911419</v>
      </c>
      <c r="BP503" s="64">
        <f t="shared" si="88"/>
        <v>3.6442307692307696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3">
        <v>4680115884519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5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3">
        <v>4680115885226</v>
      </c>
      <c r="E505" s="39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4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3">
        <v>2500</v>
      </c>
      <c r="Y505" s="384">
        <f t="shared" si="83"/>
        <v>2502.7200000000003</v>
      </c>
      <c r="Z505" s="36">
        <f t="shared" si="84"/>
        <v>5.6690399999999999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2670.4545454545455</v>
      </c>
      <c r="BN505" s="64">
        <f t="shared" si="86"/>
        <v>2673.3599999999997</v>
      </c>
      <c r="BO505" s="64">
        <f t="shared" si="87"/>
        <v>4.5527389277389272</v>
      </c>
      <c r="BP505" s="64">
        <f t="shared" si="88"/>
        <v>4.5576923076923084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3">
        <v>4680115880603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5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3">
        <v>4607091389982</v>
      </c>
      <c r="E507" s="39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4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429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03"/>
      <c r="O508" s="430"/>
      <c r="P508" s="408" t="s">
        <v>69</v>
      </c>
      <c r="Q508" s="409"/>
      <c r="R508" s="409"/>
      <c r="S508" s="409"/>
      <c r="T508" s="409"/>
      <c r="U508" s="409"/>
      <c r="V508" s="410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852.27272727272725</v>
      </c>
      <c r="Y508" s="385">
        <f>IFERROR(Y500/H500,"0")+IFERROR(Y501/H501,"0")+IFERROR(Y502/H502,"0")+IFERROR(Y503/H503,"0")+IFERROR(Y504/H504,"0")+IFERROR(Y505/H505,"0")+IFERROR(Y506/H506,"0")+IFERROR(Y507/H507,"0")</f>
        <v>853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10.201879999999999</v>
      </c>
      <c r="AA508" s="386"/>
      <c r="AB508" s="386"/>
      <c r="AC508" s="386"/>
    </row>
    <row r="509" spans="1:68" x14ac:dyDescent="0.2">
      <c r="A509" s="40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30"/>
      <c r="P509" s="408" t="s">
        <v>69</v>
      </c>
      <c r="Q509" s="409"/>
      <c r="R509" s="409"/>
      <c r="S509" s="409"/>
      <c r="T509" s="409"/>
      <c r="U509" s="409"/>
      <c r="V509" s="410"/>
      <c r="W509" s="37" t="s">
        <v>68</v>
      </c>
      <c r="X509" s="385">
        <f>IFERROR(SUM(X500:X507),"0")</f>
        <v>4500</v>
      </c>
      <c r="Y509" s="385">
        <f>IFERROR(SUM(Y500:Y507),"0")</f>
        <v>4503.84</v>
      </c>
      <c r="Z509" s="37"/>
      <c r="AA509" s="386"/>
      <c r="AB509" s="386"/>
      <c r="AC509" s="386"/>
    </row>
    <row r="510" spans="1:68" ht="14.25" customHeight="1" x14ac:dyDescent="0.25">
      <c r="A510" s="402" t="s">
        <v>149</v>
      </c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3"/>
      <c r="P510" s="403"/>
      <c r="Q510" s="403"/>
      <c r="R510" s="403"/>
      <c r="S510" s="403"/>
      <c r="T510" s="403"/>
      <c r="U510" s="403"/>
      <c r="V510" s="403"/>
      <c r="W510" s="403"/>
      <c r="X510" s="403"/>
      <c r="Y510" s="403"/>
      <c r="Z510" s="403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3">
        <v>4607091388930</v>
      </c>
      <c r="E511" s="39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1"/>
      <c r="R511" s="391"/>
      <c r="S511" s="391"/>
      <c r="T511" s="392"/>
      <c r="U511" s="34"/>
      <c r="V511" s="34"/>
      <c r="W511" s="35" t="s">
        <v>68</v>
      </c>
      <c r="X511" s="383">
        <v>2000</v>
      </c>
      <c r="Y511" s="384">
        <f>IFERROR(IF(X511="",0,CEILING((X511/$H511),1)*$H511),"")</f>
        <v>2001.1200000000001</v>
      </c>
      <c r="Z511" s="36">
        <f>IFERROR(IF(Y511=0,"",ROUNDUP(Y511/H511,0)*0.01196),"")</f>
        <v>4.5328400000000002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2136.3636363636365</v>
      </c>
      <c r="BN511" s="64">
        <f>IFERROR(Y511*I511/H511,"0")</f>
        <v>2137.56</v>
      </c>
      <c r="BO511" s="64">
        <f>IFERROR(1/J511*(X511/H511),"0")</f>
        <v>3.6421911421911419</v>
      </c>
      <c r="BP511" s="64">
        <f>IFERROR(1/J511*(Y511/H511),"0")</f>
        <v>3.6442307692307696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3">
        <v>4680115880054</v>
      </c>
      <c r="E512" s="39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1"/>
      <c r="R512" s="391"/>
      <c r="S512" s="391"/>
      <c r="T512" s="392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429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30"/>
      <c r="P513" s="408" t="s">
        <v>69</v>
      </c>
      <c r="Q513" s="409"/>
      <c r="R513" s="409"/>
      <c r="S513" s="409"/>
      <c r="T513" s="409"/>
      <c r="U513" s="409"/>
      <c r="V513" s="410"/>
      <c r="W513" s="37" t="s">
        <v>70</v>
      </c>
      <c r="X513" s="385">
        <f>IFERROR(X511/H511,"0")+IFERROR(X512/H512,"0")</f>
        <v>378.78787878787875</v>
      </c>
      <c r="Y513" s="385">
        <f>IFERROR(Y511/H511,"0")+IFERROR(Y512/H512,"0")</f>
        <v>379</v>
      </c>
      <c r="Z513" s="385">
        <f>IFERROR(IF(Z511="",0,Z511),"0")+IFERROR(IF(Z512="",0,Z512),"0")</f>
        <v>4.5328400000000002</v>
      </c>
      <c r="AA513" s="386"/>
      <c r="AB513" s="386"/>
      <c r="AC513" s="386"/>
    </row>
    <row r="514" spans="1:68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30"/>
      <c r="P514" s="408" t="s">
        <v>69</v>
      </c>
      <c r="Q514" s="409"/>
      <c r="R514" s="409"/>
      <c r="S514" s="409"/>
      <c r="T514" s="409"/>
      <c r="U514" s="409"/>
      <c r="V514" s="410"/>
      <c r="W514" s="37" t="s">
        <v>68</v>
      </c>
      <c r="X514" s="385">
        <f>IFERROR(SUM(X511:X512),"0")</f>
        <v>2000</v>
      </c>
      <c r="Y514" s="385">
        <f>IFERROR(SUM(Y511:Y512),"0")</f>
        <v>2001.1200000000001</v>
      </c>
      <c r="Z514" s="37"/>
      <c r="AA514" s="386"/>
      <c r="AB514" s="386"/>
      <c r="AC514" s="386"/>
    </row>
    <row r="515" spans="1:68" ht="14.25" customHeight="1" x14ac:dyDescent="0.25">
      <c r="A515" s="402" t="s">
        <v>63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3">
        <v>4680115883116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3">
        <v>500</v>
      </c>
      <c r="Y516" s="384">
        <f t="shared" ref="Y516:Y521" si="89">IFERROR(IF(X516="",0,CEILING((X516/$H516),1)*$H516),"")</f>
        <v>501.6</v>
      </c>
      <c r="Z516" s="36">
        <f>IFERROR(IF(Y516=0,"",ROUNDUP(Y516/H516,0)*0.01196),"")</f>
        <v>1.1362000000000001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534.09090909090912</v>
      </c>
      <c r="BN516" s="64">
        <f t="shared" ref="BN516:BN521" si="91">IFERROR(Y516*I516/H516,"0")</f>
        <v>535.79999999999995</v>
      </c>
      <c r="BO516" s="64">
        <f t="shared" ref="BO516:BO521" si="92">IFERROR(1/J516*(X516/H516),"0")</f>
        <v>0.91054778554778548</v>
      </c>
      <c r="BP516" s="64">
        <f t="shared" ref="BP516:BP521" si="93">IFERROR(1/J516*(Y516/H516),"0")</f>
        <v>0.91346153846153855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3">
        <v>4680115883093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3">
        <v>500</v>
      </c>
      <c r="Y517" s="384">
        <f t="shared" si="89"/>
        <v>501.6</v>
      </c>
      <c r="Z517" s="36">
        <f>IFERROR(IF(Y517=0,"",ROUNDUP(Y517/H517,0)*0.01196),"")</f>
        <v>1.1362000000000001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534.09090909090912</v>
      </c>
      <c r="BN517" s="64">
        <f t="shared" si="91"/>
        <v>535.79999999999995</v>
      </c>
      <c r="BO517" s="64">
        <f t="shared" si="92"/>
        <v>0.91054778554778548</v>
      </c>
      <c r="BP517" s="64">
        <f t="shared" si="93"/>
        <v>0.91346153846153855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3">
        <v>4680115883109</v>
      </c>
      <c r="E518" s="39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3">
        <v>500</v>
      </c>
      <c r="Y518" s="384">
        <f t="shared" si="89"/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534.09090909090912</v>
      </c>
      <c r="BN518" s="64">
        <f t="shared" si="91"/>
        <v>535.79999999999995</v>
      </c>
      <c r="BO518" s="64">
        <f t="shared" si="92"/>
        <v>0.91054778554778548</v>
      </c>
      <c r="BP518" s="64">
        <f t="shared" si="93"/>
        <v>0.91346153846153855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3">
        <v>4680115882072</v>
      </c>
      <c r="E519" s="39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6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3">
        <v>4680115882102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3">
        <v>4680115882096</v>
      </c>
      <c r="E521" s="39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7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429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30"/>
      <c r="P522" s="408" t="s">
        <v>69</v>
      </c>
      <c r="Q522" s="409"/>
      <c r="R522" s="409"/>
      <c r="S522" s="409"/>
      <c r="T522" s="409"/>
      <c r="U522" s="409"/>
      <c r="V522" s="410"/>
      <c r="W522" s="37" t="s">
        <v>70</v>
      </c>
      <c r="X522" s="385">
        <f>IFERROR(X516/H516,"0")+IFERROR(X517/H517,"0")+IFERROR(X518/H518,"0")+IFERROR(X519/H519,"0")+IFERROR(X520/H520,"0")+IFERROR(X521/H521,"0")</f>
        <v>284.09090909090907</v>
      </c>
      <c r="Y522" s="385">
        <f>IFERROR(Y516/H516,"0")+IFERROR(Y517/H517,"0")+IFERROR(Y518/H518,"0")+IFERROR(Y519/H519,"0")+IFERROR(Y520/H520,"0")+IFERROR(Y521/H521,"0")</f>
        <v>285</v>
      </c>
      <c r="Z522" s="385">
        <f>IFERROR(IF(Z516="",0,Z516),"0")+IFERROR(IF(Z517="",0,Z517),"0")+IFERROR(IF(Z518="",0,Z518),"0")+IFERROR(IF(Z519="",0,Z519),"0")+IFERROR(IF(Z520="",0,Z520),"0")+IFERROR(IF(Z521="",0,Z521),"0")</f>
        <v>3.4086000000000003</v>
      </c>
      <c r="AA522" s="386"/>
      <c r="AB522" s="386"/>
      <c r="AC522" s="386"/>
    </row>
    <row r="523" spans="1:68" x14ac:dyDescent="0.2">
      <c r="A523" s="40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30"/>
      <c r="P523" s="408" t="s">
        <v>69</v>
      </c>
      <c r="Q523" s="409"/>
      <c r="R523" s="409"/>
      <c r="S523" s="409"/>
      <c r="T523" s="409"/>
      <c r="U523" s="409"/>
      <c r="V523" s="410"/>
      <c r="W523" s="37" t="s">
        <v>68</v>
      </c>
      <c r="X523" s="385">
        <f>IFERROR(SUM(X516:X521),"0")</f>
        <v>1500</v>
      </c>
      <c r="Y523" s="385">
        <f>IFERROR(SUM(Y516:Y521),"0")</f>
        <v>1504.8000000000002</v>
      </c>
      <c r="Z523" s="37"/>
      <c r="AA523" s="386"/>
      <c r="AB523" s="386"/>
      <c r="AC523" s="386"/>
    </row>
    <row r="524" spans="1:68" ht="14.25" customHeight="1" x14ac:dyDescent="0.25">
      <c r="A524" s="402" t="s">
        <v>71</v>
      </c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3"/>
      <c r="O524" s="403"/>
      <c r="P524" s="403"/>
      <c r="Q524" s="403"/>
      <c r="R524" s="403"/>
      <c r="S524" s="403"/>
      <c r="T524" s="403"/>
      <c r="U524" s="403"/>
      <c r="V524" s="403"/>
      <c r="W524" s="403"/>
      <c r="X524" s="403"/>
      <c r="Y524" s="403"/>
      <c r="Z524" s="403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3">
        <v>4607091383409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5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3">
        <v>4607091383416</v>
      </c>
      <c r="E526" s="39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5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1"/>
      <c r="R526" s="391"/>
      <c r="S526" s="391"/>
      <c r="T526" s="392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3">
        <v>4680115883536</v>
      </c>
      <c r="E527" s="39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1"/>
      <c r="R527" s="391"/>
      <c r="S527" s="391"/>
      <c r="T527" s="392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429"/>
      <c r="B528" s="403"/>
      <c r="C528" s="403"/>
      <c r="D528" s="403"/>
      <c r="E528" s="403"/>
      <c r="F528" s="403"/>
      <c r="G528" s="403"/>
      <c r="H528" s="403"/>
      <c r="I528" s="403"/>
      <c r="J528" s="403"/>
      <c r="K528" s="403"/>
      <c r="L528" s="403"/>
      <c r="M528" s="403"/>
      <c r="N528" s="403"/>
      <c r="O528" s="430"/>
      <c r="P528" s="408" t="s">
        <v>69</v>
      </c>
      <c r="Q528" s="409"/>
      <c r="R528" s="409"/>
      <c r="S528" s="409"/>
      <c r="T528" s="409"/>
      <c r="U528" s="409"/>
      <c r="V528" s="410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403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30"/>
      <c r="P529" s="408" t="s">
        <v>69</v>
      </c>
      <c r="Q529" s="409"/>
      <c r="R529" s="409"/>
      <c r="S529" s="409"/>
      <c r="T529" s="409"/>
      <c r="U529" s="409"/>
      <c r="V529" s="410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402" t="s">
        <v>170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403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3">
        <v>4680115885035</v>
      </c>
      <c r="E531" s="39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429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30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403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30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18" t="s">
        <v>649</v>
      </c>
      <c r="B534" s="419"/>
      <c r="C534" s="419"/>
      <c r="D534" s="419"/>
      <c r="E534" s="419"/>
      <c r="F534" s="419"/>
      <c r="G534" s="419"/>
      <c r="H534" s="419"/>
      <c r="I534" s="419"/>
      <c r="J534" s="419"/>
      <c r="K534" s="419"/>
      <c r="L534" s="419"/>
      <c r="M534" s="419"/>
      <c r="N534" s="419"/>
      <c r="O534" s="419"/>
      <c r="P534" s="419"/>
      <c r="Q534" s="419"/>
      <c r="R534" s="419"/>
      <c r="S534" s="419"/>
      <c r="T534" s="419"/>
      <c r="U534" s="419"/>
      <c r="V534" s="419"/>
      <c r="W534" s="419"/>
      <c r="X534" s="419"/>
      <c r="Y534" s="419"/>
      <c r="Z534" s="419"/>
      <c r="AA534" s="48"/>
      <c r="AB534" s="48"/>
      <c r="AC534" s="48"/>
    </row>
    <row r="535" spans="1:68" ht="16.5" customHeight="1" x14ac:dyDescent="0.25">
      <c r="A535" s="424" t="s">
        <v>649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403"/>
      <c r="AA535" s="378"/>
      <c r="AB535" s="378"/>
      <c r="AC535" s="378"/>
    </row>
    <row r="536" spans="1:68" ht="14.25" customHeight="1" x14ac:dyDescent="0.25">
      <c r="A536" s="402" t="s">
        <v>109</v>
      </c>
      <c r="B536" s="403"/>
      <c r="C536" s="403"/>
      <c r="D536" s="403"/>
      <c r="E536" s="403"/>
      <c r="F536" s="403"/>
      <c r="G536" s="403"/>
      <c r="H536" s="403"/>
      <c r="I536" s="403"/>
      <c r="J536" s="403"/>
      <c r="K536" s="403"/>
      <c r="L536" s="403"/>
      <c r="M536" s="403"/>
      <c r="N536" s="403"/>
      <c r="O536" s="403"/>
      <c r="P536" s="403"/>
      <c r="Q536" s="403"/>
      <c r="R536" s="403"/>
      <c r="S536" s="403"/>
      <c r="T536" s="403"/>
      <c r="U536" s="403"/>
      <c r="V536" s="403"/>
      <c r="W536" s="403"/>
      <c r="X536" s="403"/>
      <c r="Y536" s="403"/>
      <c r="Z536" s="403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704" t="s">
        <v>652</v>
      </c>
      <c r="Q537" s="391"/>
      <c r="R537" s="391"/>
      <c r="S537" s="391"/>
      <c r="T537" s="392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580" t="s">
        <v>655</v>
      </c>
      <c r="Q538" s="391"/>
      <c r="R538" s="391"/>
      <c r="S538" s="391"/>
      <c r="T538" s="392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711" t="s">
        <v>658</v>
      </c>
      <c r="Q539" s="391"/>
      <c r="R539" s="391"/>
      <c r="S539" s="391"/>
      <c r="T539" s="392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586" t="s">
        <v>661</v>
      </c>
      <c r="Q540" s="391"/>
      <c r="R540" s="391"/>
      <c r="S540" s="391"/>
      <c r="T540" s="392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538" t="s">
        <v>664</v>
      </c>
      <c r="Q541" s="391"/>
      <c r="R541" s="391"/>
      <c r="S541" s="391"/>
      <c r="T541" s="392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753" t="s">
        <v>667</v>
      </c>
      <c r="Q542" s="391"/>
      <c r="R542" s="391"/>
      <c r="S542" s="391"/>
      <c r="T542" s="392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613" t="s">
        <v>670</v>
      </c>
      <c r="Q543" s="391"/>
      <c r="R543" s="391"/>
      <c r="S543" s="391"/>
      <c r="T543" s="392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429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30"/>
      <c r="P544" s="408" t="s">
        <v>69</v>
      </c>
      <c r="Q544" s="409"/>
      <c r="R544" s="409"/>
      <c r="S544" s="409"/>
      <c r="T544" s="409"/>
      <c r="U544" s="409"/>
      <c r="V544" s="410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30"/>
      <c r="P545" s="408" t="s">
        <v>69</v>
      </c>
      <c r="Q545" s="409"/>
      <c r="R545" s="409"/>
      <c r="S545" s="409"/>
      <c r="T545" s="409"/>
      <c r="U545" s="409"/>
      <c r="V545" s="410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402" t="s">
        <v>149</v>
      </c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03"/>
      <c r="P546" s="403"/>
      <c r="Q546" s="403"/>
      <c r="R546" s="403"/>
      <c r="S546" s="403"/>
      <c r="T546" s="403"/>
      <c r="U546" s="403"/>
      <c r="V546" s="403"/>
      <c r="W546" s="403"/>
      <c r="X546" s="403"/>
      <c r="Y546" s="403"/>
      <c r="Z546" s="403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494" t="s">
        <v>673</v>
      </c>
      <c r="Q547" s="391"/>
      <c r="R547" s="391"/>
      <c r="S547" s="391"/>
      <c r="T547" s="392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71" t="s">
        <v>676</v>
      </c>
      <c r="Q548" s="391"/>
      <c r="R548" s="391"/>
      <c r="S548" s="391"/>
      <c r="T548" s="392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75" t="s">
        <v>679</v>
      </c>
      <c r="Q549" s="391"/>
      <c r="R549" s="391"/>
      <c r="S549" s="391"/>
      <c r="T549" s="392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752" t="s">
        <v>682</v>
      </c>
      <c r="Q550" s="391"/>
      <c r="R550" s="391"/>
      <c r="S550" s="391"/>
      <c r="T550" s="392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429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30"/>
      <c r="P551" s="408" t="s">
        <v>69</v>
      </c>
      <c r="Q551" s="409"/>
      <c r="R551" s="409"/>
      <c r="S551" s="409"/>
      <c r="T551" s="409"/>
      <c r="U551" s="409"/>
      <c r="V551" s="410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403"/>
      <c r="B552" s="403"/>
      <c r="C552" s="403"/>
      <c r="D552" s="403"/>
      <c r="E552" s="403"/>
      <c r="F552" s="403"/>
      <c r="G552" s="403"/>
      <c r="H552" s="403"/>
      <c r="I552" s="403"/>
      <c r="J552" s="403"/>
      <c r="K552" s="403"/>
      <c r="L552" s="403"/>
      <c r="M552" s="403"/>
      <c r="N552" s="403"/>
      <c r="O552" s="430"/>
      <c r="P552" s="408" t="s">
        <v>69</v>
      </c>
      <c r="Q552" s="409"/>
      <c r="R552" s="409"/>
      <c r="S552" s="409"/>
      <c r="T552" s="409"/>
      <c r="U552" s="409"/>
      <c r="V552" s="410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402" t="s">
        <v>63</v>
      </c>
      <c r="B553" s="403"/>
      <c r="C553" s="403"/>
      <c r="D553" s="403"/>
      <c r="E553" s="403"/>
      <c r="F553" s="403"/>
      <c r="G553" s="403"/>
      <c r="H553" s="403"/>
      <c r="I553" s="403"/>
      <c r="J553" s="403"/>
      <c r="K553" s="403"/>
      <c r="L553" s="403"/>
      <c r="M553" s="403"/>
      <c r="N553" s="403"/>
      <c r="O553" s="403"/>
      <c r="P553" s="403"/>
      <c r="Q553" s="403"/>
      <c r="R553" s="403"/>
      <c r="S553" s="403"/>
      <c r="T553" s="403"/>
      <c r="U553" s="403"/>
      <c r="V553" s="403"/>
      <c r="W553" s="403"/>
      <c r="X553" s="403"/>
      <c r="Y553" s="403"/>
      <c r="Z553" s="403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535" t="s">
        <v>685</v>
      </c>
      <c r="Q554" s="391"/>
      <c r="R554" s="391"/>
      <c r="S554" s="391"/>
      <c r="T554" s="392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502" t="s">
        <v>688</v>
      </c>
      <c r="Q555" s="391"/>
      <c r="R555" s="391"/>
      <c r="S555" s="391"/>
      <c r="T555" s="392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688" t="s">
        <v>691</v>
      </c>
      <c r="Q556" s="391"/>
      <c r="R556" s="391"/>
      <c r="S556" s="391"/>
      <c r="T556" s="392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507" t="s">
        <v>694</v>
      </c>
      <c r="Q557" s="391"/>
      <c r="R557" s="391"/>
      <c r="S557" s="391"/>
      <c r="T557" s="392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592" t="s">
        <v>697</v>
      </c>
      <c r="Q558" s="391"/>
      <c r="R558" s="391"/>
      <c r="S558" s="391"/>
      <c r="T558" s="392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575" t="s">
        <v>700</v>
      </c>
      <c r="Q559" s="391"/>
      <c r="R559" s="391"/>
      <c r="S559" s="391"/>
      <c r="T559" s="392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485" t="s">
        <v>703</v>
      </c>
      <c r="Q560" s="391"/>
      <c r="R560" s="391"/>
      <c r="S560" s="391"/>
      <c r="T560" s="392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429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03"/>
      <c r="O561" s="430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30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402" t="s">
        <v>71</v>
      </c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3"/>
      <c r="P563" s="403"/>
      <c r="Q563" s="403"/>
      <c r="R563" s="403"/>
      <c r="S563" s="403"/>
      <c r="T563" s="403"/>
      <c r="U563" s="403"/>
      <c r="V563" s="403"/>
      <c r="W563" s="403"/>
      <c r="X563" s="403"/>
      <c r="Y563" s="403"/>
      <c r="Z563" s="403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564" t="s">
        <v>706</v>
      </c>
      <c r="Q564" s="391"/>
      <c r="R564" s="391"/>
      <c r="S564" s="391"/>
      <c r="T564" s="392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725" t="s">
        <v>709</v>
      </c>
      <c r="Q565" s="391"/>
      <c r="R565" s="391"/>
      <c r="S565" s="391"/>
      <c r="T565" s="392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570" t="s">
        <v>712</v>
      </c>
      <c r="Q566" s="391"/>
      <c r="R566" s="391"/>
      <c r="S566" s="391"/>
      <c r="T566" s="392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514" t="s">
        <v>716</v>
      </c>
      <c r="Q567" s="391"/>
      <c r="R567" s="391"/>
      <c r="S567" s="391"/>
      <c r="T567" s="392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429"/>
      <c r="B568" s="403"/>
      <c r="C568" s="403"/>
      <c r="D568" s="403"/>
      <c r="E568" s="403"/>
      <c r="F568" s="403"/>
      <c r="G568" s="403"/>
      <c r="H568" s="403"/>
      <c r="I568" s="403"/>
      <c r="J568" s="403"/>
      <c r="K568" s="403"/>
      <c r="L568" s="403"/>
      <c r="M568" s="403"/>
      <c r="N568" s="403"/>
      <c r="O568" s="430"/>
      <c r="P568" s="408" t="s">
        <v>69</v>
      </c>
      <c r="Q568" s="409"/>
      <c r="R568" s="409"/>
      <c r="S568" s="409"/>
      <c r="T568" s="409"/>
      <c r="U568" s="409"/>
      <c r="V568" s="410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403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30"/>
      <c r="P569" s="408" t="s">
        <v>69</v>
      </c>
      <c r="Q569" s="409"/>
      <c r="R569" s="409"/>
      <c r="S569" s="409"/>
      <c r="T569" s="409"/>
      <c r="U569" s="409"/>
      <c r="V569" s="410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402" t="s">
        <v>170</v>
      </c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3"/>
      <c r="P570" s="403"/>
      <c r="Q570" s="403"/>
      <c r="R570" s="403"/>
      <c r="S570" s="403"/>
      <c r="T570" s="403"/>
      <c r="U570" s="403"/>
      <c r="V570" s="403"/>
      <c r="W570" s="403"/>
      <c r="X570" s="403"/>
      <c r="Y570" s="403"/>
      <c r="Z570" s="403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755" t="s">
        <v>719</v>
      </c>
      <c r="Q571" s="391"/>
      <c r="R571" s="391"/>
      <c r="S571" s="391"/>
      <c r="T571" s="392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694" t="s">
        <v>721</v>
      </c>
      <c r="Q572" s="391"/>
      <c r="R572" s="391"/>
      <c r="S572" s="391"/>
      <c r="T572" s="392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707" t="s">
        <v>724</v>
      </c>
      <c r="Q573" s="391"/>
      <c r="R573" s="391"/>
      <c r="S573" s="391"/>
      <c r="T573" s="392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701" t="s">
        <v>726</v>
      </c>
      <c r="Q574" s="391"/>
      <c r="R574" s="391"/>
      <c r="S574" s="391"/>
      <c r="T574" s="392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29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30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30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24" t="s">
        <v>727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8"/>
      <c r="AB577" s="378"/>
      <c r="AC577" s="378"/>
    </row>
    <row r="578" spans="1:68" ht="14.25" customHeight="1" x14ac:dyDescent="0.25">
      <c r="A578" s="402" t="s">
        <v>109</v>
      </c>
      <c r="B578" s="403"/>
      <c r="C578" s="403"/>
      <c r="D578" s="403"/>
      <c r="E578" s="403"/>
      <c r="F578" s="403"/>
      <c r="G578" s="403"/>
      <c r="H578" s="403"/>
      <c r="I578" s="403"/>
      <c r="J578" s="403"/>
      <c r="K578" s="403"/>
      <c r="L578" s="403"/>
      <c r="M578" s="403"/>
      <c r="N578" s="403"/>
      <c r="O578" s="403"/>
      <c r="P578" s="403"/>
      <c r="Q578" s="403"/>
      <c r="R578" s="403"/>
      <c r="S578" s="403"/>
      <c r="T578" s="403"/>
      <c r="U578" s="403"/>
      <c r="V578" s="403"/>
      <c r="W578" s="403"/>
      <c r="X578" s="403"/>
      <c r="Y578" s="403"/>
      <c r="Z578" s="403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3">
        <v>4640242180045</v>
      </c>
      <c r="E579" s="39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445" t="s">
        <v>730</v>
      </c>
      <c r="Q579" s="391"/>
      <c r="R579" s="391"/>
      <c r="S579" s="391"/>
      <c r="T579" s="392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3">
        <v>4640242180601</v>
      </c>
      <c r="E580" s="39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501" t="s">
        <v>733</v>
      </c>
      <c r="Q580" s="391"/>
      <c r="R580" s="391"/>
      <c r="S580" s="391"/>
      <c r="T580" s="392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429"/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30"/>
      <c r="P581" s="408" t="s">
        <v>69</v>
      </c>
      <c r="Q581" s="409"/>
      <c r="R581" s="409"/>
      <c r="S581" s="409"/>
      <c r="T581" s="409"/>
      <c r="U581" s="409"/>
      <c r="V581" s="410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403"/>
      <c r="B582" s="403"/>
      <c r="C582" s="403"/>
      <c r="D582" s="403"/>
      <c r="E582" s="403"/>
      <c r="F582" s="403"/>
      <c r="G582" s="403"/>
      <c r="H582" s="403"/>
      <c r="I582" s="403"/>
      <c r="J582" s="403"/>
      <c r="K582" s="403"/>
      <c r="L582" s="403"/>
      <c r="M582" s="403"/>
      <c r="N582" s="403"/>
      <c r="O582" s="430"/>
      <c r="P582" s="408" t="s">
        <v>69</v>
      </c>
      <c r="Q582" s="409"/>
      <c r="R582" s="409"/>
      <c r="S582" s="409"/>
      <c r="T582" s="409"/>
      <c r="U582" s="409"/>
      <c r="V582" s="410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402" t="s">
        <v>149</v>
      </c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3"/>
      <c r="P583" s="403"/>
      <c r="Q583" s="403"/>
      <c r="R583" s="403"/>
      <c r="S583" s="403"/>
      <c r="T583" s="403"/>
      <c r="U583" s="403"/>
      <c r="V583" s="403"/>
      <c r="W583" s="403"/>
      <c r="X583" s="403"/>
      <c r="Y583" s="403"/>
      <c r="Z583" s="403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3">
        <v>4640242180090</v>
      </c>
      <c r="E584" s="39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686" t="s">
        <v>736</v>
      </c>
      <c r="Q584" s="391"/>
      <c r="R584" s="391"/>
      <c r="S584" s="391"/>
      <c r="T584" s="392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429"/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30"/>
      <c r="P585" s="408" t="s">
        <v>69</v>
      </c>
      <c r="Q585" s="409"/>
      <c r="R585" s="409"/>
      <c r="S585" s="409"/>
      <c r="T585" s="409"/>
      <c r="U585" s="409"/>
      <c r="V585" s="410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403"/>
      <c r="B586" s="403"/>
      <c r="C586" s="403"/>
      <c r="D586" s="403"/>
      <c r="E586" s="403"/>
      <c r="F586" s="403"/>
      <c r="G586" s="403"/>
      <c r="H586" s="403"/>
      <c r="I586" s="403"/>
      <c r="J586" s="403"/>
      <c r="K586" s="403"/>
      <c r="L586" s="403"/>
      <c r="M586" s="403"/>
      <c r="N586" s="403"/>
      <c r="O586" s="430"/>
      <c r="P586" s="408" t="s">
        <v>69</v>
      </c>
      <c r="Q586" s="409"/>
      <c r="R586" s="409"/>
      <c r="S586" s="409"/>
      <c r="T586" s="409"/>
      <c r="U586" s="409"/>
      <c r="V586" s="410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402" t="s">
        <v>63</v>
      </c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3"/>
      <c r="P587" s="403"/>
      <c r="Q587" s="403"/>
      <c r="R587" s="403"/>
      <c r="S587" s="403"/>
      <c r="T587" s="403"/>
      <c r="U587" s="403"/>
      <c r="V587" s="403"/>
      <c r="W587" s="403"/>
      <c r="X587" s="403"/>
      <c r="Y587" s="403"/>
      <c r="Z587" s="403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482" t="s">
        <v>739</v>
      </c>
      <c r="Q588" s="391"/>
      <c r="R588" s="391"/>
      <c r="S588" s="391"/>
      <c r="T588" s="392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29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30"/>
      <c r="P589" s="408" t="s">
        <v>69</v>
      </c>
      <c r="Q589" s="409"/>
      <c r="R589" s="409"/>
      <c r="S589" s="409"/>
      <c r="T589" s="409"/>
      <c r="U589" s="409"/>
      <c r="V589" s="410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30"/>
      <c r="P590" s="408" t="s">
        <v>69</v>
      </c>
      <c r="Q590" s="409"/>
      <c r="R590" s="409"/>
      <c r="S590" s="409"/>
      <c r="T590" s="409"/>
      <c r="U590" s="409"/>
      <c r="V590" s="410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402" t="s">
        <v>71</v>
      </c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03"/>
      <c r="P591" s="403"/>
      <c r="Q591" s="403"/>
      <c r="R591" s="403"/>
      <c r="S591" s="403"/>
      <c r="T591" s="403"/>
      <c r="U591" s="403"/>
      <c r="V591" s="403"/>
      <c r="W591" s="403"/>
      <c r="X591" s="403"/>
      <c r="Y591" s="403"/>
      <c r="Z591" s="403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648" t="s">
        <v>742</v>
      </c>
      <c r="Q592" s="391"/>
      <c r="R592" s="391"/>
      <c r="S592" s="391"/>
      <c r="T592" s="392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429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30"/>
      <c r="P593" s="408" t="s">
        <v>69</v>
      </c>
      <c r="Q593" s="409"/>
      <c r="R593" s="409"/>
      <c r="S593" s="409"/>
      <c r="T593" s="409"/>
      <c r="U593" s="409"/>
      <c r="V593" s="410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30"/>
      <c r="P594" s="408" t="s">
        <v>69</v>
      </c>
      <c r="Q594" s="409"/>
      <c r="R594" s="409"/>
      <c r="S594" s="409"/>
      <c r="T594" s="409"/>
      <c r="U594" s="409"/>
      <c r="V594" s="410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673"/>
      <c r="B595" s="403"/>
      <c r="C595" s="403"/>
      <c r="D595" s="403"/>
      <c r="E595" s="403"/>
      <c r="F595" s="403"/>
      <c r="G595" s="403"/>
      <c r="H595" s="403"/>
      <c r="I595" s="403"/>
      <c r="J595" s="403"/>
      <c r="K595" s="403"/>
      <c r="L595" s="403"/>
      <c r="M595" s="403"/>
      <c r="N595" s="403"/>
      <c r="O595" s="604"/>
      <c r="P595" s="387" t="s">
        <v>743</v>
      </c>
      <c r="Q595" s="388"/>
      <c r="R595" s="388"/>
      <c r="S595" s="388"/>
      <c r="T595" s="388"/>
      <c r="U595" s="388"/>
      <c r="V595" s="389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15760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15853.34</v>
      </c>
      <c r="Z595" s="37"/>
      <c r="AA595" s="386"/>
      <c r="AB595" s="386"/>
      <c r="AC595" s="386"/>
    </row>
    <row r="596" spans="1:32" x14ac:dyDescent="0.2">
      <c r="A596" s="403"/>
      <c r="B596" s="403"/>
      <c r="C596" s="403"/>
      <c r="D596" s="403"/>
      <c r="E596" s="403"/>
      <c r="F596" s="403"/>
      <c r="G596" s="403"/>
      <c r="H596" s="403"/>
      <c r="I596" s="403"/>
      <c r="J596" s="403"/>
      <c r="K596" s="403"/>
      <c r="L596" s="403"/>
      <c r="M596" s="403"/>
      <c r="N596" s="403"/>
      <c r="O596" s="604"/>
      <c r="P596" s="387" t="s">
        <v>744</v>
      </c>
      <c r="Q596" s="388"/>
      <c r="R596" s="388"/>
      <c r="S596" s="388"/>
      <c r="T596" s="388"/>
      <c r="U596" s="388"/>
      <c r="V596" s="389"/>
      <c r="W596" s="37" t="s">
        <v>68</v>
      </c>
      <c r="X596" s="385">
        <f>IFERROR(SUM(BM22:BM592),"0")</f>
        <v>16764.861553517603</v>
      </c>
      <c r="Y596" s="385">
        <f>IFERROR(SUM(BN22:BN592),"0")</f>
        <v>16863.536</v>
      </c>
      <c r="Z596" s="37"/>
      <c r="AA596" s="386"/>
      <c r="AB596" s="386"/>
      <c r="AC596" s="386"/>
    </row>
    <row r="597" spans="1:32" x14ac:dyDescent="0.2">
      <c r="A597" s="403"/>
      <c r="B597" s="403"/>
      <c r="C597" s="403"/>
      <c r="D597" s="403"/>
      <c r="E597" s="403"/>
      <c r="F597" s="403"/>
      <c r="G597" s="403"/>
      <c r="H597" s="403"/>
      <c r="I597" s="403"/>
      <c r="J597" s="403"/>
      <c r="K597" s="403"/>
      <c r="L597" s="403"/>
      <c r="M597" s="403"/>
      <c r="N597" s="403"/>
      <c r="O597" s="604"/>
      <c r="P597" s="387" t="s">
        <v>745</v>
      </c>
      <c r="Q597" s="388"/>
      <c r="R597" s="388"/>
      <c r="S597" s="388"/>
      <c r="T597" s="388"/>
      <c r="U597" s="388"/>
      <c r="V597" s="389"/>
      <c r="W597" s="37" t="s">
        <v>746</v>
      </c>
      <c r="X597" s="38">
        <f>ROUNDUP(SUM(BO22:BO592),0)</f>
        <v>30</v>
      </c>
      <c r="Y597" s="38">
        <f>ROUNDUP(SUM(BP22:BP592),0)</f>
        <v>30</v>
      </c>
      <c r="Z597" s="37"/>
      <c r="AA597" s="386"/>
      <c r="AB597" s="386"/>
      <c r="AC597" s="386"/>
    </row>
    <row r="598" spans="1:32" x14ac:dyDescent="0.2">
      <c r="A598" s="403"/>
      <c r="B598" s="403"/>
      <c r="C598" s="403"/>
      <c r="D598" s="403"/>
      <c r="E598" s="403"/>
      <c r="F598" s="403"/>
      <c r="G598" s="403"/>
      <c r="H598" s="403"/>
      <c r="I598" s="403"/>
      <c r="J598" s="403"/>
      <c r="K598" s="403"/>
      <c r="L598" s="403"/>
      <c r="M598" s="403"/>
      <c r="N598" s="403"/>
      <c r="O598" s="604"/>
      <c r="P598" s="387" t="s">
        <v>747</v>
      </c>
      <c r="Q598" s="388"/>
      <c r="R598" s="388"/>
      <c r="S598" s="388"/>
      <c r="T598" s="388"/>
      <c r="U598" s="388"/>
      <c r="V598" s="389"/>
      <c r="W598" s="37" t="s">
        <v>68</v>
      </c>
      <c r="X598" s="385">
        <f>GrossWeightTotal+PalletQtyTotal*25</f>
        <v>17514.861553517603</v>
      </c>
      <c r="Y598" s="385">
        <f>GrossWeightTotalR+PalletQtyTotalR*25</f>
        <v>17613.536</v>
      </c>
      <c r="Z598" s="37"/>
      <c r="AA598" s="386"/>
      <c r="AB598" s="386"/>
      <c r="AC598" s="386"/>
    </row>
    <row r="599" spans="1:32" x14ac:dyDescent="0.2">
      <c r="A599" s="403"/>
      <c r="B599" s="403"/>
      <c r="C599" s="403"/>
      <c r="D599" s="403"/>
      <c r="E599" s="403"/>
      <c r="F599" s="403"/>
      <c r="G599" s="403"/>
      <c r="H599" s="403"/>
      <c r="I599" s="403"/>
      <c r="J599" s="403"/>
      <c r="K599" s="403"/>
      <c r="L599" s="403"/>
      <c r="M599" s="403"/>
      <c r="N599" s="403"/>
      <c r="O599" s="604"/>
      <c r="P599" s="387" t="s">
        <v>748</v>
      </c>
      <c r="Q599" s="388"/>
      <c r="R599" s="388"/>
      <c r="S599" s="388"/>
      <c r="T599" s="388"/>
      <c r="U599" s="388"/>
      <c r="V599" s="389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2806.8611936693733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2822</v>
      </c>
      <c r="Z599" s="37"/>
      <c r="AA599" s="386"/>
      <c r="AB599" s="386"/>
      <c r="AC599" s="386"/>
    </row>
    <row r="600" spans="1:32" ht="14.25" customHeight="1" x14ac:dyDescent="0.2">
      <c r="A600" s="403"/>
      <c r="B600" s="403"/>
      <c r="C600" s="403"/>
      <c r="D600" s="403"/>
      <c r="E600" s="403"/>
      <c r="F600" s="403"/>
      <c r="G600" s="403"/>
      <c r="H600" s="403"/>
      <c r="I600" s="403"/>
      <c r="J600" s="403"/>
      <c r="K600" s="403"/>
      <c r="L600" s="403"/>
      <c r="M600" s="403"/>
      <c r="N600" s="403"/>
      <c r="O600" s="604"/>
      <c r="P600" s="387" t="s">
        <v>749</v>
      </c>
      <c r="Q600" s="388"/>
      <c r="R600" s="388"/>
      <c r="S600" s="388"/>
      <c r="T600" s="388"/>
      <c r="U600" s="388"/>
      <c r="V600" s="389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36.178670000000004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4" t="s">
        <v>107</v>
      </c>
      <c r="D602" s="559"/>
      <c r="E602" s="559"/>
      <c r="F602" s="559"/>
      <c r="G602" s="559"/>
      <c r="H602" s="560"/>
      <c r="I602" s="404" t="s">
        <v>263</v>
      </c>
      <c r="J602" s="559"/>
      <c r="K602" s="559"/>
      <c r="L602" s="559"/>
      <c r="M602" s="559"/>
      <c r="N602" s="559"/>
      <c r="O602" s="559"/>
      <c r="P602" s="559"/>
      <c r="Q602" s="559"/>
      <c r="R602" s="559"/>
      <c r="S602" s="559"/>
      <c r="T602" s="559"/>
      <c r="U602" s="559"/>
      <c r="V602" s="560"/>
      <c r="W602" s="404" t="s">
        <v>483</v>
      </c>
      <c r="X602" s="560"/>
      <c r="Y602" s="404" t="s">
        <v>537</v>
      </c>
      <c r="Z602" s="559"/>
      <c r="AA602" s="559"/>
      <c r="AB602" s="560"/>
      <c r="AC602" s="380" t="s">
        <v>608</v>
      </c>
      <c r="AD602" s="404" t="s">
        <v>649</v>
      </c>
      <c r="AE602" s="560"/>
      <c r="AF602" s="381"/>
    </row>
    <row r="603" spans="1:32" ht="14.25" customHeight="1" thickTop="1" x14ac:dyDescent="0.2">
      <c r="A603" s="695" t="s">
        <v>752</v>
      </c>
      <c r="B603" s="404" t="s">
        <v>62</v>
      </c>
      <c r="C603" s="404" t="s">
        <v>108</v>
      </c>
      <c r="D603" s="404" t="s">
        <v>128</v>
      </c>
      <c r="E603" s="404" t="s">
        <v>176</v>
      </c>
      <c r="F603" s="404" t="s">
        <v>196</v>
      </c>
      <c r="G603" s="404" t="s">
        <v>231</v>
      </c>
      <c r="H603" s="404" t="s">
        <v>107</v>
      </c>
      <c r="I603" s="404" t="s">
        <v>264</v>
      </c>
      <c r="J603" s="404" t="s">
        <v>281</v>
      </c>
      <c r="K603" s="404" t="s">
        <v>337</v>
      </c>
      <c r="L603" s="381"/>
      <c r="M603" s="404" t="s">
        <v>352</v>
      </c>
      <c r="N603" s="381"/>
      <c r="O603" s="404" t="s">
        <v>368</v>
      </c>
      <c r="P603" s="404" t="s">
        <v>381</v>
      </c>
      <c r="Q603" s="404" t="s">
        <v>384</v>
      </c>
      <c r="R603" s="404" t="s">
        <v>391</v>
      </c>
      <c r="S603" s="404" t="s">
        <v>402</v>
      </c>
      <c r="T603" s="404" t="s">
        <v>405</v>
      </c>
      <c r="U603" s="404" t="s">
        <v>412</v>
      </c>
      <c r="V603" s="404" t="s">
        <v>474</v>
      </c>
      <c r="W603" s="404" t="s">
        <v>484</v>
      </c>
      <c r="X603" s="404" t="s">
        <v>512</v>
      </c>
      <c r="Y603" s="404" t="s">
        <v>538</v>
      </c>
      <c r="Z603" s="404" t="s">
        <v>583</v>
      </c>
      <c r="AA603" s="404" t="s">
        <v>598</v>
      </c>
      <c r="AB603" s="404" t="s">
        <v>605</v>
      </c>
      <c r="AC603" s="404" t="s">
        <v>608</v>
      </c>
      <c r="AD603" s="404" t="s">
        <v>649</v>
      </c>
      <c r="AE603" s="404" t="s">
        <v>727</v>
      </c>
      <c r="AF603" s="381"/>
    </row>
    <row r="604" spans="1:32" ht="13.5" customHeight="1" thickBot="1" x14ac:dyDescent="0.25">
      <c r="A604" s="696"/>
      <c r="B604" s="405"/>
      <c r="C604" s="405"/>
      <c r="D604" s="405"/>
      <c r="E604" s="405"/>
      <c r="F604" s="405"/>
      <c r="G604" s="405"/>
      <c r="H604" s="405"/>
      <c r="I604" s="405"/>
      <c r="J604" s="405"/>
      <c r="K604" s="405"/>
      <c r="L604" s="381"/>
      <c r="M604" s="405"/>
      <c r="N604" s="381"/>
      <c r="O604" s="405"/>
      <c r="P604" s="405"/>
      <c r="Q604" s="405"/>
      <c r="R604" s="405"/>
      <c r="S604" s="405"/>
      <c r="T604" s="405"/>
      <c r="U604" s="405"/>
      <c r="V604" s="405"/>
      <c r="W604" s="405"/>
      <c r="X604" s="405"/>
      <c r="Y604" s="405"/>
      <c r="Z604" s="405"/>
      <c r="AA604" s="405"/>
      <c r="AB604" s="405"/>
      <c r="AC604" s="405"/>
      <c r="AD604" s="405"/>
      <c r="AE604" s="40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10.199999999999999</v>
      </c>
      <c r="C605" s="46">
        <f>IFERROR(Y53*1,"0")+IFERROR(Y54*1,"0")+IFERROR(Y55*1,"0")+IFERROR(Y56*1,"0")+IFERROR(Y57*1,"0")+IFERROR(Y58*1,"0")+IFERROR(Y62*1,"0")+IFERROR(Y63*1,"0")</f>
        <v>810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1011.6</v>
      </c>
      <c r="E605" s="46">
        <f>IFERROR(Y105*1,"0")+IFERROR(Y106*1,"0")+IFERROR(Y107*1,"0")+IFERROR(Y108*1,"0")+IFERROR(Y109*1,"0")+IFERROR(Y113*1,"0")+IFERROR(Y114*1,"0")+IFERROR(Y115*1,"0")+IFERROR(Y116*1,"0")+IFERROR(Y117*1,"0")</f>
        <v>1158.48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1309.5</v>
      </c>
      <c r="G605" s="46">
        <f>IFERROR(Y153*1,"0")+IFERROR(Y154*1,"0")+IFERROR(Y158*1,"0")+IFERROR(Y159*1,"0")+IFERROR(Y163*1,"0")+IFERROR(Y164*1,"0")</f>
        <v>50.160000000000004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56</v>
      </c>
      <c r="I605" s="46">
        <f>IFERROR(Y191*1,"0")+IFERROR(Y192*1,"0")+IFERROR(Y193*1,"0")+IFERROR(Y194*1,"0")+IFERROR(Y195*1,"0")+IFERROR(Y196*1,"0")+IFERROR(Y197*1,"0")+IFERROR(Y198*1,"0")</f>
        <v>201.60000000000002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1927.5000000000002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302.39999999999998</v>
      </c>
      <c r="S605" s="46">
        <f>IFERROR(Y302*1,"0")</f>
        <v>0</v>
      </c>
      <c r="T605" s="46">
        <f>IFERROR(Y307*1,"0")+IFERROR(Y311*1,"0")+IFERROR(Y312*1,"0")</f>
        <v>50.400000000000006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351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100.74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302.40000000000003</v>
      </c>
      <c r="Z605" s="46">
        <f>IFERROR(Y469*1,"0")+IFERROR(Y473*1,"0")+IFERROR(Y474*1,"0")+IFERROR(Y475*1,"0")+IFERROR(Y476*1,"0")+IFERROR(Y477*1,"0")+IFERROR(Y478*1,"0")+IFERROR(Y482*1,"0")</f>
        <v>201.60000000000002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8009.7600000000011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P111:V111"/>
    <mergeCell ref="D122:E122"/>
    <mergeCell ref="P117:T117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A19:Z1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2024-09-06T07:59:04Z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