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11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02">
      <c r="A1" s="48" t="n"/>
      <c r="B1" s="48" t="n"/>
      <c r="C1" s="48" t="n"/>
      <c r="D1" s="164" t="inlineStr">
        <is>
          <t xml:space="preserve">  БЛАНК ЗАКАЗА </t>
        </is>
      </c>
      <c r="G1" s="14" t="inlineStr">
        <is>
          <t>ЗПФ</t>
        </is>
      </c>
      <c r="H1" s="164" t="inlineStr">
        <is>
          <t>на отгрузку продукции с ООО Трейд-Сервис с</t>
        </is>
      </c>
      <c r="P1" s="165" t="inlineStr">
        <is>
          <t>11.01.2024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2">
      <c r="A2" s="34" t="inlineStr">
        <is>
          <t>бланк создан</t>
        </is>
      </c>
      <c r="B2" s="35" t="inlineStr">
        <is>
          <t>09.01.2024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02">
      <c r="A5" s="168" t="inlineStr">
        <is>
          <t xml:space="preserve">Ваш контактный телефон и имя: </t>
        </is>
      </c>
      <c r="B5" s="328" t="n"/>
      <c r="C5" s="329" t="n"/>
      <c r="D5" s="169" t="n"/>
      <c r="E5" s="330" t="n"/>
      <c r="F5" s="170" t="inlineStr">
        <is>
          <t>Комментарий к заказу:</t>
        </is>
      </c>
      <c r="G5" s="329" t="n"/>
      <c r="H5" s="169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45303</v>
      </c>
      <c r="P5" s="333" t="n"/>
      <c r="R5" s="17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02">
      <c r="A6" s="168" t="inlineStr">
        <is>
          <t>Адрес доставки:</t>
        </is>
      </c>
      <c r="B6" s="328" t="n"/>
      <c r="C6" s="329" t="n"/>
      <c r="D6" s="176" t="inlineStr">
        <is>
          <t>КСК ТРЕЙД, ООО, Крым Респ, Симферополь г, Генерала Васильева ул, д. 44В, литера Ж, пом 5,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177">
        <f>IF(O5=0," ",CHOOSE(WEEKDAY(O5,2),"Понедельник","Вторник","Среда","Четверг","Пятница","Суббота","Воскресенье"))</f>
        <v/>
      </c>
      <c r="P6" s="337" t="n"/>
      <c r="R6" s="179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"КСК ТРЕЙД"</t>
        </is>
      </c>
      <c r="U6" s="339" t="n"/>
      <c r="Z6" s="60" t="n"/>
      <c r="AA6" s="60" t="n"/>
      <c r="AB6" s="60" t="n"/>
    </row>
    <row r="7" hidden="1" ht="21.75" customFormat="1" customHeight="1" s="202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02">
      <c r="A8" s="189" t="inlineStr">
        <is>
          <t>Адрес сдачи груза:</t>
        </is>
      </c>
      <c r="B8" s="345" t="n"/>
      <c r="C8" s="346" t="n"/>
      <c r="D8" s="190" t="inlineStr">
        <is>
          <t>295051Российская Федерация, Крым Респ, Симферополь г, Генерала Васильева ул, д. 44В, литера Ж, пом 5,</t>
        </is>
      </c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191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02">
      <c r="A9" s="1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3" t="inlineStr"/>
      <c r="E9" s="3" t="n"/>
      <c r="F9" s="1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02">
      <c r="A10" s="1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3" t="n"/>
      <c r="E10" s="3" t="n"/>
      <c r="F10" s="1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191" t="n"/>
      <c r="P10" s="333" t="n"/>
      <c r="S10" s="29" t="inlineStr">
        <is>
          <t>КОД Аксапты Клиента</t>
        </is>
      </c>
      <c r="T10" s="351" t="inlineStr">
        <is>
          <t>590943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1" t="n"/>
      <c r="P11" s="333" t="n"/>
      <c r="S11" s="29" t="inlineStr">
        <is>
          <t>Тип заказа</t>
        </is>
      </c>
      <c r="T11" s="199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02">
      <c r="A12" s="20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01" t="n"/>
      <c r="P12" s="342" t="n"/>
      <c r="Q12" s="28" t="n"/>
      <c r="S12" s="29" t="inlineStr"/>
      <c r="T12" s="202" t="n"/>
      <c r="U12" s="1" t="n"/>
      <c r="Z12" s="60" t="n"/>
      <c r="AA12" s="60" t="n"/>
      <c r="AB12" s="60" t="n"/>
    </row>
    <row r="13" ht="23.25" customFormat="1" customHeight="1" s="202">
      <c r="A13" s="2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199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02">
      <c r="A14" s="20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2">
      <c r="A15" s="203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05" t="inlineStr">
        <is>
          <t>Кликните на продукт, чтобы просмотреть изображение</t>
        </is>
      </c>
      <c r="V15" s="202" t="n"/>
      <c r="W15" s="202" t="n"/>
      <c r="X15" s="202" t="n"/>
      <c r="Y15" s="20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7" t="inlineStr">
        <is>
          <t>Код единицы продаж</t>
        </is>
      </c>
      <c r="B17" s="207" t="inlineStr">
        <is>
          <t>Код продукта</t>
        </is>
      </c>
      <c r="C17" s="208" t="inlineStr">
        <is>
          <t>Номер варианта</t>
        </is>
      </c>
      <c r="D17" s="207" t="inlineStr">
        <is>
          <t xml:space="preserve">Штрих-код </t>
        </is>
      </c>
      <c r="E17" s="354" t="n"/>
      <c r="F17" s="207" t="inlineStr">
        <is>
          <t>Вес нетто штуки, кг</t>
        </is>
      </c>
      <c r="G17" s="207" t="inlineStr">
        <is>
          <t>Кол-во штук в коробе, шт</t>
        </is>
      </c>
      <c r="H17" s="207" t="inlineStr">
        <is>
          <t>Вес нетто короба, кг</t>
        </is>
      </c>
      <c r="I17" s="207" t="inlineStr">
        <is>
          <t>Вес брутто короба, кг</t>
        </is>
      </c>
      <c r="J17" s="207" t="inlineStr">
        <is>
          <t>Кол-во кор. на паллте, шт</t>
        </is>
      </c>
      <c r="K17" s="207" t="inlineStr">
        <is>
          <t>Коробок в слое</t>
        </is>
      </c>
      <c r="L17" s="207" t="inlineStr">
        <is>
          <t>Завод</t>
        </is>
      </c>
      <c r="M17" s="207" t="inlineStr">
        <is>
          <t>Срок годности, сут.</t>
        </is>
      </c>
      <c r="N17" s="207" t="inlineStr">
        <is>
          <t>Наименование</t>
        </is>
      </c>
      <c r="O17" s="355" t="n"/>
      <c r="P17" s="355" t="n"/>
      <c r="Q17" s="355" t="n"/>
      <c r="R17" s="354" t="n"/>
      <c r="S17" s="206" t="inlineStr">
        <is>
          <t>Доступно к отгрузке</t>
        </is>
      </c>
      <c r="T17" s="329" t="n"/>
      <c r="U17" s="207" t="inlineStr">
        <is>
          <t>Ед. изм.</t>
        </is>
      </c>
      <c r="V17" s="207" t="inlineStr">
        <is>
          <t>Заказ</t>
        </is>
      </c>
      <c r="W17" s="211" t="inlineStr">
        <is>
          <t>Заказ с округлением до короба</t>
        </is>
      </c>
      <c r="X17" s="207" t="inlineStr">
        <is>
          <t>Объём заказа, м3</t>
        </is>
      </c>
      <c r="Y17" s="213" t="inlineStr">
        <is>
          <t>Примечание по продуктку</t>
        </is>
      </c>
      <c r="Z17" s="213" t="inlineStr">
        <is>
          <t>Признак "НОВИНКА"</t>
        </is>
      </c>
      <c r="AA17" s="213" t="inlineStr">
        <is>
          <t>Для формул</t>
        </is>
      </c>
      <c r="AB17" s="356" t="n"/>
      <c r="AC17" s="357" t="n"/>
      <c r="AD17" s="220" t="n"/>
      <c r="BA17" s="22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06" t="inlineStr">
        <is>
          <t>начиная с</t>
        </is>
      </c>
      <c r="T18" s="206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222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22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23" t="n"/>
      <c r="Z20" s="223" t="n"/>
    </row>
    <row r="21" ht="14.25" customHeight="1">
      <c r="A21" s="22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224" t="n"/>
      <c r="Z21" s="22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25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0" t="inlineStr">
        <is>
          <t>Пельмени «С мясом и копченостями» 0,43 сфера ТМ «Ядрена копоть»</t>
        </is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23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222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223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23" t="n"/>
      <c r="Z26" s="223" t="n"/>
    </row>
    <row r="27" ht="14.25" customHeight="1">
      <c r="A27" s="22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224" t="n"/>
      <c r="Z27" s="22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5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5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5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200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5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23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223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23" t="n"/>
      <c r="Z34" s="223" t="n"/>
    </row>
    <row r="35" ht="14.25" customHeight="1">
      <c r="A35" s="22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224" t="n"/>
      <c r="Z35" s="22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5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5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5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5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0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233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223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23" t="n"/>
      <c r="Z42" s="223" t="n"/>
    </row>
    <row r="43" ht="14.25" customHeight="1">
      <c r="A43" s="22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224" t="n"/>
      <c r="Z43" s="22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5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5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225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80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233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223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23" t="n"/>
      <c r="Z48" s="223" t="n"/>
    </row>
    <row r="49" ht="14.25" customHeight="1">
      <c r="A49" s="22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224" t="n"/>
      <c r="Z49" s="22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225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8" t="inlineStr">
        <is>
          <t>Пельмени «Бигбули #МЕГАВКУСИЩЕ с сочной грудинкой» 0,43 сфера ТМ «Горячая штучка»</t>
        </is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7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5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98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225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100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225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20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225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0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225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165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233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223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23" t="n"/>
      <c r="Z58" s="223" t="n"/>
    </row>
    <row r="59" ht="14.25" customHeight="1">
      <c r="A59" s="22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224" t="n"/>
      <c r="Z59" s="22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225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225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250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233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223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23" t="n"/>
      <c r="Z64" s="223" t="n"/>
    </row>
    <row r="65" ht="14.25" customHeight="1">
      <c r="A65" s="22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224" t="n"/>
      <c r="Z65" s="22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5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233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223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23" t="n"/>
      <c r="Z69" s="223" t="n"/>
    </row>
    <row r="70" ht="14.25" customHeight="1">
      <c r="A70" s="22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224" t="n"/>
      <c r="Z70" s="22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5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10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5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10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23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223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23" t="n"/>
      <c r="Z75" s="223" t="n"/>
    </row>
    <row r="76" ht="14.25" customHeight="1">
      <c r="A76" s="22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224" t="n"/>
      <c r="Z76" s="22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5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10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5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15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5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181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5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5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5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85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23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223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23" t="n"/>
      <c r="Z85" s="223" t="n"/>
    </row>
    <row r="86" ht="14.25" customHeight="1">
      <c r="A86" s="22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224" t="n"/>
      <c r="Z86" s="22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5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0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5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5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0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233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223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23" t="n"/>
      <c r="Z92" s="223" t="n"/>
    </row>
    <row r="93" ht="14.25" customHeight="1">
      <c r="A93" s="22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224" t="n"/>
      <c r="Z93" s="22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225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40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225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90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225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20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225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210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225" t="n">
        <v>4607111038098</v>
      </c>
      <c r="E98" s="337" t="n"/>
      <c r="F98" s="369" t="n">
        <v>0.8</v>
      </c>
      <c r="G98" s="38" t="n">
        <v>8</v>
      </c>
      <c r="H98" s="369" t="n">
        <v>6.4</v>
      </c>
      <c r="I98" s="36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2" t="inlineStr">
        <is>
          <t>Пельмени «Бульмени по-сибирски с говядиной и свининой» 0,8 сфера ТМ «Горячая штучка»</t>
        </is>
      </c>
      <c r="O98" s="371" t="n"/>
      <c r="P98" s="371" t="n"/>
      <c r="Q98" s="371" t="n"/>
      <c r="R98" s="337" t="n"/>
      <c r="S98" s="40" t="inlineStr"/>
      <c r="T98" s="40" t="inlineStr"/>
      <c r="U98" s="41" t="inlineStr">
        <is>
          <t>кор</t>
        </is>
      </c>
      <c r="V98" s="372" t="n">
        <v>40</v>
      </c>
      <c r="W98" s="37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233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кор</t>
        </is>
      </c>
      <c r="V99" s="376">
        <f>IFERROR(SUM(V94:V98),"0")</f>
        <v/>
      </c>
      <c r="W99" s="376">
        <f>IFERROR(SUM(W94:W98),"0")</f>
        <v/>
      </c>
      <c r="X99" s="376">
        <f>IFERROR(IF(X94="",0,X94),"0")+IFERROR(IF(X95="",0,X95),"0")+IFERROR(IF(X96="",0,X96),"0")+IFERROR(IF(X97="",0,X97),"0")+IFERROR(IF(X98="",0,X98),"0")</f>
        <v/>
      </c>
      <c r="Y99" s="377" t="n"/>
      <c r="Z99" s="37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74" t="n"/>
      <c r="N100" s="375" t="inlineStr">
        <is>
          <t>Итого</t>
        </is>
      </c>
      <c r="O100" s="345" t="n"/>
      <c r="P100" s="345" t="n"/>
      <c r="Q100" s="345" t="n"/>
      <c r="R100" s="345" t="n"/>
      <c r="S100" s="345" t="n"/>
      <c r="T100" s="346" t="n"/>
      <c r="U100" s="43" t="inlineStr">
        <is>
          <t>кг</t>
        </is>
      </c>
      <c r="V100" s="376">
        <f>IFERROR(SUMPRODUCT(V94:V98*H94:H98),"0")</f>
        <v/>
      </c>
      <c r="W100" s="376">
        <f>IFERROR(SUMPRODUCT(W94:W98*H94:H98),"0")</f>
        <v/>
      </c>
      <c r="X100" s="43" t="n"/>
      <c r="Y100" s="377" t="n"/>
      <c r="Z100" s="377" t="n"/>
    </row>
    <row r="101" ht="16.5" customHeight="1">
      <c r="A101" s="223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23" t="n"/>
      <c r="Z101" s="223" t="n"/>
    </row>
    <row r="102" ht="14.25" customHeight="1">
      <c r="A102" s="224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224" t="n"/>
      <c r="Z102" s="224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5" t="n">
        <v>4607111034014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240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5" t="n">
        <v>4607111033994</v>
      </c>
      <c r="E104" s="337" t="n"/>
      <c r="F104" s="369" t="n">
        <v>0.25</v>
      </c>
      <c r="G104" s="38" t="n">
        <v>12</v>
      </c>
      <c r="H104" s="369" t="n">
        <v>3</v>
      </c>
      <c r="I104" s="36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1" t="n"/>
      <c r="P104" s="371" t="n"/>
      <c r="Q104" s="371" t="n"/>
      <c r="R104" s="337" t="n"/>
      <c r="S104" s="40" t="inlineStr"/>
      <c r="T104" s="40" t="inlineStr"/>
      <c r="U104" s="41" t="inlineStr">
        <is>
          <t>кор</t>
        </is>
      </c>
      <c r="V104" s="372" t="n">
        <v>274</v>
      </c>
      <c r="W104" s="37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233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кор</t>
        </is>
      </c>
      <c r="V105" s="376">
        <f>IFERROR(SUM(V103:V104),"0")</f>
        <v/>
      </c>
      <c r="W105" s="376">
        <f>IFERROR(SUM(W103:W104),"0")</f>
        <v/>
      </c>
      <c r="X105" s="376">
        <f>IFERROR(IF(X103="",0,X103),"0")+IFERROR(IF(X104="",0,X104),"0")</f>
        <v/>
      </c>
      <c r="Y105" s="377" t="n"/>
      <c r="Z105" s="37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74" t="n"/>
      <c r="N106" s="375" t="inlineStr">
        <is>
          <t>Итого</t>
        </is>
      </c>
      <c r="O106" s="345" t="n"/>
      <c r="P106" s="345" t="n"/>
      <c r="Q106" s="345" t="n"/>
      <c r="R106" s="345" t="n"/>
      <c r="S106" s="345" t="n"/>
      <c r="T106" s="346" t="n"/>
      <c r="U106" s="43" t="inlineStr">
        <is>
          <t>кг</t>
        </is>
      </c>
      <c r="V106" s="376">
        <f>IFERROR(SUMPRODUCT(V103:V104*H103:H104),"0")</f>
        <v/>
      </c>
      <c r="W106" s="376">
        <f>IFERROR(SUMPRODUCT(W103:W104*H103:H104),"0")</f>
        <v/>
      </c>
      <c r="X106" s="43" t="n"/>
      <c r="Y106" s="377" t="n"/>
      <c r="Z106" s="377" t="n"/>
    </row>
    <row r="107" ht="16.5" customHeight="1">
      <c r="A107" s="223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23" t="n"/>
      <c r="Z107" s="223" t="n"/>
    </row>
    <row r="108" ht="14.25" customHeight="1">
      <c r="A108" s="224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224" t="n"/>
      <c r="Z108" s="224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5" t="n">
        <v>4607111034199</v>
      </c>
      <c r="E109" s="337" t="n"/>
      <c r="F109" s="369" t="n">
        <v>0.25</v>
      </c>
      <c r="G109" s="38" t="n">
        <v>12</v>
      </c>
      <c r="H109" s="369" t="n">
        <v>3</v>
      </c>
      <c r="I109" s="36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1" t="n"/>
      <c r="P109" s="371" t="n"/>
      <c r="Q109" s="371" t="n"/>
      <c r="R109" s="337" t="n"/>
      <c r="S109" s="40" t="inlineStr"/>
      <c r="T109" s="40" t="inlineStr"/>
      <c r="U109" s="41" t="inlineStr">
        <is>
          <t>кор</t>
        </is>
      </c>
      <c r="V109" s="372" t="n">
        <v>220</v>
      </c>
      <c r="W109" s="37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23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кор</t>
        </is>
      </c>
      <c r="V110" s="376">
        <f>IFERROR(SUM(V109:V109),"0")</f>
        <v/>
      </c>
      <c r="W110" s="376">
        <f>IFERROR(SUM(W109:W109),"0")</f>
        <v/>
      </c>
      <c r="X110" s="376">
        <f>IFERROR(IF(X109="",0,X109),"0")</f>
        <v/>
      </c>
      <c r="Y110" s="377" t="n"/>
      <c r="Z110" s="37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74" t="n"/>
      <c r="N111" s="375" t="inlineStr">
        <is>
          <t>Итого</t>
        </is>
      </c>
      <c r="O111" s="345" t="n"/>
      <c r="P111" s="345" t="n"/>
      <c r="Q111" s="345" t="n"/>
      <c r="R111" s="345" t="n"/>
      <c r="S111" s="345" t="n"/>
      <c r="T111" s="346" t="n"/>
      <c r="U111" s="43" t="inlineStr">
        <is>
          <t>кг</t>
        </is>
      </c>
      <c r="V111" s="376">
        <f>IFERROR(SUMPRODUCT(V109:V109*H109:H109),"0")</f>
        <v/>
      </c>
      <c r="W111" s="376">
        <f>IFERROR(SUMPRODUCT(W109:W109*H109:H109),"0")</f>
        <v/>
      </c>
      <c r="X111" s="43" t="n"/>
      <c r="Y111" s="377" t="n"/>
      <c r="Z111" s="377" t="n"/>
    </row>
    <row r="112" ht="16.5" customHeight="1">
      <c r="A112" s="223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23" t="n"/>
      <c r="Z112" s="223" t="n"/>
    </row>
    <row r="113" ht="14.25" customHeight="1">
      <c r="A113" s="224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224" t="n"/>
      <c r="Z113" s="224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5" t="n">
        <v>4607111034670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5" t="n">
        <v>4607111034687</v>
      </c>
      <c r="E115" s="337" t="n"/>
      <c r="F115" s="369" t="n">
        <v>3</v>
      </c>
      <c r="G115" s="38" t="n">
        <v>1</v>
      </c>
      <c r="H115" s="369" t="n">
        <v>3</v>
      </c>
      <c r="I115" s="36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 t="inlineStr">
        <is>
          <t>Круггетсы сочные Хорека Весовые Пакет 3 кг Горячая штучка</t>
        </is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0</v>
      </c>
      <c r="W115" s="37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5" t="n">
        <v>4607111034380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25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5" t="n">
        <v>4607111034397</v>
      </c>
      <c r="E117" s="337" t="n"/>
      <c r="F117" s="369" t="n">
        <v>0.25</v>
      </c>
      <c r="G117" s="38" t="n">
        <v>12</v>
      </c>
      <c r="H117" s="369" t="n">
        <v>3</v>
      </c>
      <c r="I117" s="36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1" t="n"/>
      <c r="P117" s="371" t="n"/>
      <c r="Q117" s="371" t="n"/>
      <c r="R117" s="337" t="n"/>
      <c r="S117" s="40" t="inlineStr"/>
      <c r="T117" s="40" t="inlineStr"/>
      <c r="U117" s="41" t="inlineStr">
        <is>
          <t>кор</t>
        </is>
      </c>
      <c r="V117" s="372" t="n">
        <v>115</v>
      </c>
      <c r="W117" s="37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23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кор</t>
        </is>
      </c>
      <c r="V118" s="376">
        <f>IFERROR(SUM(V114:V117),"0")</f>
        <v/>
      </c>
      <c r="W118" s="376">
        <f>IFERROR(SUM(W114:W117),"0")</f>
        <v/>
      </c>
      <c r="X118" s="376">
        <f>IFERROR(IF(X114="",0,X114),"0")+IFERROR(IF(X115="",0,X115),"0")+IFERROR(IF(X116="",0,X116),"0")+IFERROR(IF(X117="",0,X117),"0")</f>
        <v/>
      </c>
      <c r="Y118" s="377" t="n"/>
      <c r="Z118" s="37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74" t="n"/>
      <c r="N119" s="375" t="inlineStr">
        <is>
          <t>Итого</t>
        </is>
      </c>
      <c r="O119" s="345" t="n"/>
      <c r="P119" s="345" t="n"/>
      <c r="Q119" s="345" t="n"/>
      <c r="R119" s="345" t="n"/>
      <c r="S119" s="345" t="n"/>
      <c r="T119" s="346" t="n"/>
      <c r="U119" s="43" t="inlineStr">
        <is>
          <t>кг</t>
        </is>
      </c>
      <c r="V119" s="376">
        <f>IFERROR(SUMPRODUCT(V114:V117*H114:H117),"0")</f>
        <v/>
      </c>
      <c r="W119" s="376">
        <f>IFERROR(SUMPRODUCT(W114:W117*H114:H117),"0")</f>
        <v/>
      </c>
      <c r="X119" s="43" t="n"/>
      <c r="Y119" s="377" t="n"/>
      <c r="Z119" s="377" t="n"/>
    </row>
    <row r="120" ht="16.5" customHeight="1">
      <c r="A120" s="223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23" t="n"/>
      <c r="Z120" s="223" t="n"/>
    </row>
    <row r="121" ht="14.25" customHeight="1">
      <c r="A121" s="224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224" t="n"/>
      <c r="Z121" s="224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5" t="n">
        <v>4607111035806</v>
      </c>
      <c r="E122" s="337" t="n"/>
      <c r="F122" s="369" t="n">
        <v>0.25</v>
      </c>
      <c r="G122" s="38" t="n">
        <v>12</v>
      </c>
      <c r="H122" s="369" t="n">
        <v>3</v>
      </c>
      <c r="I122" s="36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1" t="n"/>
      <c r="P122" s="371" t="n"/>
      <c r="Q122" s="371" t="n"/>
      <c r="R122" s="337" t="n"/>
      <c r="S122" s="40" t="inlineStr"/>
      <c r="T122" s="40" t="inlineStr"/>
      <c r="U122" s="41" t="inlineStr">
        <is>
          <t>кор</t>
        </is>
      </c>
      <c r="V122" s="372" t="n">
        <v>0</v>
      </c>
      <c r="W122" s="37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233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кор</t>
        </is>
      </c>
      <c r="V123" s="376">
        <f>IFERROR(SUM(V122:V122),"0")</f>
        <v/>
      </c>
      <c r="W123" s="376">
        <f>IFERROR(SUM(W122:W122),"0")</f>
        <v/>
      </c>
      <c r="X123" s="376">
        <f>IFERROR(IF(X122="",0,X122),"0")</f>
        <v/>
      </c>
      <c r="Y123" s="377" t="n"/>
      <c r="Z123" s="37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74" t="n"/>
      <c r="N124" s="375" t="inlineStr">
        <is>
          <t>Итого</t>
        </is>
      </c>
      <c r="O124" s="345" t="n"/>
      <c r="P124" s="345" t="n"/>
      <c r="Q124" s="345" t="n"/>
      <c r="R124" s="345" t="n"/>
      <c r="S124" s="345" t="n"/>
      <c r="T124" s="346" t="n"/>
      <c r="U124" s="43" t="inlineStr">
        <is>
          <t>кг</t>
        </is>
      </c>
      <c r="V124" s="376">
        <f>IFERROR(SUMPRODUCT(V122:V122*H122:H122),"0")</f>
        <v/>
      </c>
      <c r="W124" s="376">
        <f>IFERROR(SUMPRODUCT(W122:W122*H122:H122),"0")</f>
        <v/>
      </c>
      <c r="X124" s="43" t="n"/>
      <c r="Y124" s="377" t="n"/>
      <c r="Z124" s="377" t="n"/>
    </row>
    <row r="125" ht="16.5" customHeight="1">
      <c r="A125" s="223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23" t="n"/>
      <c r="Z125" s="223" t="n"/>
    </row>
    <row r="126" ht="14.25" customHeight="1">
      <c r="A126" s="224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224" t="n"/>
      <c r="Z126" s="224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5" t="n">
        <v>4607111035639</v>
      </c>
      <c r="E127" s="337" t="n"/>
      <c r="F127" s="369" t="n">
        <v>0.2</v>
      </c>
      <c r="G127" s="38" t="n">
        <v>12</v>
      </c>
      <c r="H127" s="369" t="n">
        <v>2.4</v>
      </c>
      <c r="I127" s="36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225" t="n">
        <v>4607111035646</v>
      </c>
      <c r="E128" s="337" t="n"/>
      <c r="F128" s="369" t="n">
        <v>0.2</v>
      </c>
      <c r="G128" s="38" t="n">
        <v>8</v>
      </c>
      <c r="H128" s="369" t="n">
        <v>1.6</v>
      </c>
      <c r="I128" s="36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1" t="n"/>
      <c r="P128" s="371" t="n"/>
      <c r="Q128" s="371" t="n"/>
      <c r="R128" s="337" t="n"/>
      <c r="S128" s="40" t="inlineStr"/>
      <c r="T128" s="40" t="inlineStr"/>
      <c r="U128" s="41" t="inlineStr">
        <is>
          <t>кор</t>
        </is>
      </c>
      <c r="V128" s="372" t="n">
        <v>0</v>
      </c>
      <c r="W128" s="37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233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кор</t>
        </is>
      </c>
      <c r="V129" s="376">
        <f>IFERROR(SUM(V127:V128),"0")</f>
        <v/>
      </c>
      <c r="W129" s="376">
        <f>IFERROR(SUM(W127:W128),"0")</f>
        <v/>
      </c>
      <c r="X129" s="376">
        <f>IFERROR(IF(X127="",0,X127),"0")+IFERROR(IF(X128="",0,X128),"0")</f>
        <v/>
      </c>
      <c r="Y129" s="377" t="n"/>
      <c r="Z129" s="37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74" t="n"/>
      <c r="N130" s="375" t="inlineStr">
        <is>
          <t>Итого</t>
        </is>
      </c>
      <c r="O130" s="345" t="n"/>
      <c r="P130" s="345" t="n"/>
      <c r="Q130" s="345" t="n"/>
      <c r="R130" s="345" t="n"/>
      <c r="S130" s="345" t="n"/>
      <c r="T130" s="346" t="n"/>
      <c r="U130" s="43" t="inlineStr">
        <is>
          <t>кг</t>
        </is>
      </c>
      <c r="V130" s="376">
        <f>IFERROR(SUMPRODUCT(V127:V128*H127:H128),"0")</f>
        <v/>
      </c>
      <c r="W130" s="376">
        <f>IFERROR(SUMPRODUCT(W127:W128*H127:H128),"0")</f>
        <v/>
      </c>
      <c r="X130" s="43" t="n"/>
      <c r="Y130" s="377" t="n"/>
      <c r="Z130" s="377" t="n"/>
    </row>
    <row r="131" ht="16.5" customHeight="1">
      <c r="A131" s="223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23" t="n"/>
      <c r="Z131" s="223" t="n"/>
    </row>
    <row r="132" ht="14.25" customHeight="1">
      <c r="A132" s="224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224" t="n"/>
      <c r="Z132" s="224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225" t="n">
        <v>4607111036568</v>
      </c>
      <c r="E133" s="337" t="n"/>
      <c r="F133" s="369" t="n">
        <v>0.28</v>
      </c>
      <c r="G133" s="38" t="n">
        <v>6</v>
      </c>
      <c r="H133" s="369" t="n">
        <v>1.68</v>
      </c>
      <c r="I133" s="36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1" t="n"/>
      <c r="P133" s="371" t="n"/>
      <c r="Q133" s="371" t="n"/>
      <c r="R133" s="337" t="n"/>
      <c r="S133" s="40" t="inlineStr"/>
      <c r="T133" s="40" t="inlineStr"/>
      <c r="U133" s="41" t="inlineStr">
        <is>
          <t>кор</t>
        </is>
      </c>
      <c r="V133" s="372" t="n">
        <v>0</v>
      </c>
      <c r="W133" s="37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23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кор</t>
        </is>
      </c>
      <c r="V134" s="376">
        <f>IFERROR(SUM(V133:V133),"0")</f>
        <v/>
      </c>
      <c r="W134" s="376">
        <f>IFERROR(SUM(W133:W133),"0")</f>
        <v/>
      </c>
      <c r="X134" s="376">
        <f>IFERROR(IF(X133="",0,X133),"0")</f>
        <v/>
      </c>
      <c r="Y134" s="377" t="n"/>
      <c r="Z134" s="37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4" t="n"/>
      <c r="N135" s="375" t="inlineStr">
        <is>
          <t>Итого</t>
        </is>
      </c>
      <c r="O135" s="345" t="n"/>
      <c r="P135" s="345" t="n"/>
      <c r="Q135" s="345" t="n"/>
      <c r="R135" s="345" t="n"/>
      <c r="S135" s="345" t="n"/>
      <c r="T135" s="346" t="n"/>
      <c r="U135" s="43" t="inlineStr">
        <is>
          <t>кг</t>
        </is>
      </c>
      <c r="V135" s="376">
        <f>IFERROR(SUMPRODUCT(V133:V133*H133:H133),"0")</f>
        <v/>
      </c>
      <c r="W135" s="376">
        <f>IFERROR(SUMPRODUCT(W133:W133*H133:H133),"0")</f>
        <v/>
      </c>
      <c r="X135" s="43" t="n"/>
      <c r="Y135" s="377" t="n"/>
      <c r="Z135" s="377" t="n"/>
    </row>
    <row r="136" ht="27.75" customHeight="1">
      <c r="A136" s="222" t="inlineStr">
        <is>
          <t>No Name</t>
        </is>
      </c>
      <c r="B136" s="368" t="n"/>
      <c r="C136" s="368" t="n"/>
      <c r="D136" s="368" t="n"/>
      <c r="E136" s="368" t="n"/>
      <c r="F136" s="368" t="n"/>
      <c r="G136" s="368" t="n"/>
      <c r="H136" s="368" t="n"/>
      <c r="I136" s="368" t="n"/>
      <c r="J136" s="368" t="n"/>
      <c r="K136" s="368" t="n"/>
      <c r="L136" s="368" t="n"/>
      <c r="M136" s="368" t="n"/>
      <c r="N136" s="368" t="n"/>
      <c r="O136" s="368" t="n"/>
      <c r="P136" s="368" t="n"/>
      <c r="Q136" s="368" t="n"/>
      <c r="R136" s="368" t="n"/>
      <c r="S136" s="368" t="n"/>
      <c r="T136" s="368" t="n"/>
      <c r="U136" s="368" t="n"/>
      <c r="V136" s="368" t="n"/>
      <c r="W136" s="368" t="n"/>
      <c r="X136" s="368" t="n"/>
      <c r="Y136" s="55" t="n"/>
      <c r="Z136" s="55" t="n"/>
    </row>
    <row r="137" ht="16.5" customHeight="1">
      <c r="A137" s="223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23" t="n"/>
      <c r="Z137" s="223" t="n"/>
    </row>
    <row r="138" ht="14.25" customHeight="1">
      <c r="A138" s="224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224" t="n"/>
      <c r="Z138" s="224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225" t="n">
        <v>4607111037701</v>
      </c>
      <c r="E139" s="337" t="n"/>
      <c r="F139" s="369" t="n">
        <v>5</v>
      </c>
      <c r="G139" s="38" t="n">
        <v>1</v>
      </c>
      <c r="H139" s="369" t="n">
        <v>5</v>
      </c>
      <c r="I139" s="36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4">
        <f>HYPERLINK("https://abi.ru/products/Замороженные/No Name/Стародворье ПГП/Пельмени ПГП/P003301/","Пельмени «Быстромени» Весовой ТМ «No Name» 5")</f>
        <v/>
      </c>
      <c r="O139" s="371" t="n"/>
      <c r="P139" s="371" t="n"/>
      <c r="Q139" s="371" t="n"/>
      <c r="R139" s="337" t="n"/>
      <c r="S139" s="40" t="inlineStr"/>
      <c r="T139" s="40" t="inlineStr"/>
      <c r="U139" s="41" t="inlineStr">
        <is>
          <t>кор</t>
        </is>
      </c>
      <c r="V139" s="372" t="n">
        <v>0</v>
      </c>
      <c r="W139" s="37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233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кор</t>
        </is>
      </c>
      <c r="V140" s="376">
        <f>IFERROR(SUM(V139:V139),"0")</f>
        <v/>
      </c>
      <c r="W140" s="376">
        <f>IFERROR(SUM(W139:W139),"0")</f>
        <v/>
      </c>
      <c r="X140" s="376">
        <f>IFERROR(IF(X139="",0,X139),"0")</f>
        <v/>
      </c>
      <c r="Y140" s="377" t="n"/>
      <c r="Z140" s="37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4" t="n"/>
      <c r="N141" s="375" t="inlineStr">
        <is>
          <t>Итого</t>
        </is>
      </c>
      <c r="O141" s="345" t="n"/>
      <c r="P141" s="345" t="n"/>
      <c r="Q141" s="345" t="n"/>
      <c r="R141" s="345" t="n"/>
      <c r="S141" s="345" t="n"/>
      <c r="T141" s="346" t="n"/>
      <c r="U141" s="43" t="inlineStr">
        <is>
          <t>кг</t>
        </is>
      </c>
      <c r="V141" s="376">
        <f>IFERROR(SUMPRODUCT(V139:V139*H139:H139),"0")</f>
        <v/>
      </c>
      <c r="W141" s="376">
        <f>IFERROR(SUMPRODUCT(W139:W139*H139:H139),"0")</f>
        <v/>
      </c>
      <c r="X141" s="43" t="n"/>
      <c r="Y141" s="377" t="n"/>
      <c r="Z141" s="377" t="n"/>
    </row>
    <row r="142" ht="16.5" customHeight="1">
      <c r="A142" s="223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23" t="n"/>
      <c r="Z142" s="223" t="n"/>
    </row>
    <row r="143" ht="14.25" customHeight="1">
      <c r="A143" s="224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224" t="n"/>
      <c r="Z143" s="224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225" t="n">
        <v>4607111036384</v>
      </c>
      <c r="E144" s="337" t="n"/>
      <c r="F144" s="369" t="n">
        <v>1</v>
      </c>
      <c r="G144" s="38" t="n">
        <v>5</v>
      </c>
      <c r="H144" s="369" t="n">
        <v>5</v>
      </c>
      <c r="I144" s="36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5" t="inlineStr">
        <is>
          <t>Пельмени Зареченские No name Весовые Сфера No name 5 кг</t>
        </is>
      </c>
      <c r="O144" s="371" t="n"/>
      <c r="P144" s="371" t="n"/>
      <c r="Q144" s="371" t="n"/>
      <c r="R144" s="337" t="n"/>
      <c r="S144" s="40" t="inlineStr"/>
      <c r="T144" s="40" t="inlineStr"/>
      <c r="U144" s="41" t="inlineStr">
        <is>
          <t>кор</t>
        </is>
      </c>
      <c r="V144" s="372" t="n">
        <v>0</v>
      </c>
      <c r="W144" s="37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225" t="n">
        <v>4640242180250</v>
      </c>
      <c r="E145" s="337" t="n"/>
      <c r="F145" s="369" t="n">
        <v>5</v>
      </c>
      <c r="G145" s="38" t="n">
        <v>1</v>
      </c>
      <c r="H145" s="369" t="n">
        <v>5</v>
      </c>
      <c r="I145" s="36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6" t="inlineStr">
        <is>
          <t>Пельмени «Хинкали Классические» Весовые Хинкали ТМ «Зареченские» 5 кг</t>
        </is>
      </c>
      <c r="O145" s="371" t="n"/>
      <c r="P145" s="371" t="n"/>
      <c r="Q145" s="371" t="n"/>
      <c r="R145" s="337" t="n"/>
      <c r="S145" s="40" t="inlineStr"/>
      <c r="T145" s="40" t="inlineStr"/>
      <c r="U145" s="41" t="inlineStr">
        <is>
          <t>кор</t>
        </is>
      </c>
      <c r="V145" s="372" t="n">
        <v>14</v>
      </c>
      <c r="W145" s="37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225" t="n">
        <v>4607111036216</v>
      </c>
      <c r="E146" s="337" t="n"/>
      <c r="F146" s="369" t="n">
        <v>1</v>
      </c>
      <c r="G146" s="38" t="n">
        <v>5</v>
      </c>
      <c r="H146" s="369" t="n">
        <v>5</v>
      </c>
      <c r="I146" s="36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7" t="inlineStr">
        <is>
          <t>Пельмени Пуговки с говядиной и свининой No Name Весовые Сфера No Name 5 кг</t>
        </is>
      </c>
      <c r="O146" s="371" t="n"/>
      <c r="P146" s="371" t="n"/>
      <c r="Q146" s="371" t="n"/>
      <c r="R146" s="337" t="n"/>
      <c r="S146" s="40" t="inlineStr"/>
      <c r="T146" s="40" t="inlineStr"/>
      <c r="U146" s="41" t="inlineStr">
        <is>
          <t>кор</t>
        </is>
      </c>
      <c r="V146" s="372" t="n">
        <v>0</v>
      </c>
      <c r="W146" s="37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P002980</t>
        </is>
      </c>
      <c r="C147" s="37" t="n">
        <v>4301070911</v>
      </c>
      <c r="D147" s="225" t="n">
        <v>4607111036278</v>
      </c>
      <c r="E147" s="337" t="n"/>
      <c r="F147" s="369" t="n">
        <v>1</v>
      </c>
      <c r="G147" s="38" t="n">
        <v>5</v>
      </c>
      <c r="H147" s="369" t="n">
        <v>5</v>
      </c>
      <c r="I147" s="36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120</v>
      </c>
      <c r="N147" s="428">
        <f>HYPERLINK("https://abi.ru/products/Замороженные/No Name/No Name ЗПФ/Пельмени/P002980/","Пельмени Умелый повар No name Весовые Равиоли No name 5 кг")</f>
        <v/>
      </c>
      <c r="O147" s="371" t="n"/>
      <c r="P147" s="371" t="n"/>
      <c r="Q147" s="371" t="n"/>
      <c r="R147" s="337" t="n"/>
      <c r="S147" s="40" t="inlineStr"/>
      <c r="T147" s="40" t="inlineStr"/>
      <c r="U147" s="41" t="inlineStr">
        <is>
          <t>кор</t>
        </is>
      </c>
      <c r="V147" s="372" t="n">
        <v>0</v>
      </c>
      <c r="W147" s="37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23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4" t="n"/>
      <c r="N148" s="375" t="inlineStr">
        <is>
          <t>Итого</t>
        </is>
      </c>
      <c r="O148" s="345" t="n"/>
      <c r="P148" s="345" t="n"/>
      <c r="Q148" s="345" t="n"/>
      <c r="R148" s="345" t="n"/>
      <c r="S148" s="345" t="n"/>
      <c r="T148" s="346" t="n"/>
      <c r="U148" s="43" t="inlineStr">
        <is>
          <t>кор</t>
        </is>
      </c>
      <c r="V148" s="376">
        <f>IFERROR(SUM(V144:V147),"0")</f>
        <v/>
      </c>
      <c r="W148" s="376">
        <f>IFERROR(SUM(W144:W147),"0")</f>
        <v/>
      </c>
      <c r="X148" s="376">
        <f>IFERROR(IF(X144="",0,X144),"0")+IFERROR(IF(X145="",0,X145),"0")+IFERROR(IF(X146="",0,X146),"0")+IFERROR(IF(X147="",0,X147),"0")</f>
        <v/>
      </c>
      <c r="Y148" s="377" t="n"/>
      <c r="Z148" s="37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4" t="n"/>
      <c r="N149" s="375" t="inlineStr">
        <is>
          <t>Итого</t>
        </is>
      </c>
      <c r="O149" s="345" t="n"/>
      <c r="P149" s="345" t="n"/>
      <c r="Q149" s="345" t="n"/>
      <c r="R149" s="345" t="n"/>
      <c r="S149" s="345" t="n"/>
      <c r="T149" s="346" t="n"/>
      <c r="U149" s="43" t="inlineStr">
        <is>
          <t>кг</t>
        </is>
      </c>
      <c r="V149" s="376">
        <f>IFERROR(SUMPRODUCT(V144:V147*H144:H147),"0")</f>
        <v/>
      </c>
      <c r="W149" s="376">
        <f>IFERROR(SUMPRODUCT(W144:W147*H144:H147),"0")</f>
        <v/>
      </c>
      <c r="X149" s="43" t="n"/>
      <c r="Y149" s="377" t="n"/>
      <c r="Z149" s="377" t="n"/>
    </row>
    <row r="150" ht="14.25" customHeight="1">
      <c r="A150" s="224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224" t="n"/>
      <c r="Z150" s="224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225" t="n">
        <v>4607111036827</v>
      </c>
      <c r="E151" s="337" t="n"/>
      <c r="F151" s="369" t="n">
        <v>1</v>
      </c>
      <c r="G151" s="38" t="n">
        <v>5</v>
      </c>
      <c r="H151" s="369" t="n">
        <v>5</v>
      </c>
      <c r="I151" s="36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225" t="n">
        <v>4607111036834</v>
      </c>
      <c r="E152" s="337" t="n"/>
      <c r="F152" s="369" t="n">
        <v>1</v>
      </c>
      <c r="G152" s="38" t="n">
        <v>5</v>
      </c>
      <c r="H152" s="369" t="n">
        <v>5</v>
      </c>
      <c r="I152" s="36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1" t="n"/>
      <c r="P152" s="371" t="n"/>
      <c r="Q152" s="371" t="n"/>
      <c r="R152" s="337" t="n"/>
      <c r="S152" s="40" t="inlineStr"/>
      <c r="T152" s="40" t="inlineStr"/>
      <c r="U152" s="41" t="inlineStr">
        <is>
          <t>кор</t>
        </is>
      </c>
      <c r="V152" s="372" t="n">
        <v>0</v>
      </c>
      <c r="W152" s="37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23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кор</t>
        </is>
      </c>
      <c r="V153" s="376">
        <f>IFERROR(SUM(V151:V152),"0")</f>
        <v/>
      </c>
      <c r="W153" s="376">
        <f>IFERROR(SUM(W151:W152),"0")</f>
        <v/>
      </c>
      <c r="X153" s="376">
        <f>IFERROR(IF(X151="",0,X151),"0")+IFERROR(IF(X152="",0,X152),"0")</f>
        <v/>
      </c>
      <c r="Y153" s="377" t="n"/>
      <c r="Z153" s="37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4" t="n"/>
      <c r="N154" s="375" t="inlineStr">
        <is>
          <t>Итого</t>
        </is>
      </c>
      <c r="O154" s="345" t="n"/>
      <c r="P154" s="345" t="n"/>
      <c r="Q154" s="345" t="n"/>
      <c r="R154" s="345" t="n"/>
      <c r="S154" s="345" t="n"/>
      <c r="T154" s="346" t="n"/>
      <c r="U154" s="43" t="inlineStr">
        <is>
          <t>кг</t>
        </is>
      </c>
      <c r="V154" s="376">
        <f>IFERROR(SUMPRODUCT(V151:V152*H151:H152),"0")</f>
        <v/>
      </c>
      <c r="W154" s="376">
        <f>IFERROR(SUMPRODUCT(W151:W152*H151:H152),"0")</f>
        <v/>
      </c>
      <c r="X154" s="43" t="n"/>
      <c r="Y154" s="377" t="n"/>
      <c r="Z154" s="377" t="n"/>
    </row>
    <row r="155" ht="27.75" customHeight="1">
      <c r="A155" s="222" t="inlineStr">
        <is>
          <t>Вязанка</t>
        </is>
      </c>
      <c r="B155" s="368" t="n"/>
      <c r="C155" s="368" t="n"/>
      <c r="D155" s="368" t="n"/>
      <c r="E155" s="368" t="n"/>
      <c r="F155" s="368" t="n"/>
      <c r="G155" s="368" t="n"/>
      <c r="H155" s="368" t="n"/>
      <c r="I155" s="368" t="n"/>
      <c r="J155" s="368" t="n"/>
      <c r="K155" s="368" t="n"/>
      <c r="L155" s="368" t="n"/>
      <c r="M155" s="368" t="n"/>
      <c r="N155" s="368" t="n"/>
      <c r="O155" s="368" t="n"/>
      <c r="P155" s="368" t="n"/>
      <c r="Q155" s="368" t="n"/>
      <c r="R155" s="368" t="n"/>
      <c r="S155" s="368" t="n"/>
      <c r="T155" s="368" t="n"/>
      <c r="U155" s="368" t="n"/>
      <c r="V155" s="368" t="n"/>
      <c r="W155" s="368" t="n"/>
      <c r="X155" s="368" t="n"/>
      <c r="Y155" s="55" t="n"/>
      <c r="Z155" s="55" t="n"/>
    </row>
    <row r="156" ht="16.5" customHeight="1">
      <c r="A156" s="223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23" t="n"/>
      <c r="Z156" s="223" t="n"/>
    </row>
    <row r="157" ht="14.25" customHeight="1">
      <c r="A157" s="224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224" t="n"/>
      <c r="Z157" s="224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225" t="n">
        <v>4607111035721</v>
      </c>
      <c r="E158" s="337" t="n"/>
      <c r="F158" s="369" t="n">
        <v>0.25</v>
      </c>
      <c r="G158" s="38" t="n">
        <v>12</v>
      </c>
      <c r="H158" s="369" t="n">
        <v>3</v>
      </c>
      <c r="I158" s="36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1" t="n"/>
      <c r="P158" s="371" t="n"/>
      <c r="Q158" s="371" t="n"/>
      <c r="R158" s="337" t="n"/>
      <c r="S158" s="40" t="inlineStr"/>
      <c r="T158" s="40" t="inlineStr"/>
      <c r="U158" s="41" t="inlineStr">
        <is>
          <t>кор</t>
        </is>
      </c>
      <c r="V158" s="372" t="n">
        <v>80</v>
      </c>
      <c r="W158" s="37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225" t="n">
        <v>4607111035691</v>
      </c>
      <c r="E159" s="337" t="n"/>
      <c r="F159" s="369" t="n">
        <v>0.25</v>
      </c>
      <c r="G159" s="38" t="n">
        <v>12</v>
      </c>
      <c r="H159" s="369" t="n">
        <v>3</v>
      </c>
      <c r="I159" s="36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1" t="n"/>
      <c r="P159" s="371" t="n"/>
      <c r="Q159" s="371" t="n"/>
      <c r="R159" s="337" t="n"/>
      <c r="S159" s="40" t="inlineStr"/>
      <c r="T159" s="40" t="inlineStr"/>
      <c r="U159" s="41" t="inlineStr">
        <is>
          <t>кор</t>
        </is>
      </c>
      <c r="V159" s="372" t="n">
        <v>90</v>
      </c>
      <c r="W159" s="37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23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4" t="n"/>
      <c r="N160" s="375" t="inlineStr">
        <is>
          <t>Итого</t>
        </is>
      </c>
      <c r="O160" s="345" t="n"/>
      <c r="P160" s="345" t="n"/>
      <c r="Q160" s="345" t="n"/>
      <c r="R160" s="345" t="n"/>
      <c r="S160" s="345" t="n"/>
      <c r="T160" s="346" t="n"/>
      <c r="U160" s="43" t="inlineStr">
        <is>
          <t>кор</t>
        </is>
      </c>
      <c r="V160" s="376">
        <f>IFERROR(SUM(V158:V159),"0")</f>
        <v/>
      </c>
      <c r="W160" s="376">
        <f>IFERROR(SUM(W158:W159),"0")</f>
        <v/>
      </c>
      <c r="X160" s="376">
        <f>IFERROR(IF(X158="",0,X158),"0")+IFERROR(IF(X159="",0,X159),"0")</f>
        <v/>
      </c>
      <c r="Y160" s="377" t="n"/>
      <c r="Z160" s="37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4" t="n"/>
      <c r="N161" s="375" t="inlineStr">
        <is>
          <t>Итого</t>
        </is>
      </c>
      <c r="O161" s="345" t="n"/>
      <c r="P161" s="345" t="n"/>
      <c r="Q161" s="345" t="n"/>
      <c r="R161" s="345" t="n"/>
      <c r="S161" s="345" t="n"/>
      <c r="T161" s="346" t="n"/>
      <c r="U161" s="43" t="inlineStr">
        <is>
          <t>кг</t>
        </is>
      </c>
      <c r="V161" s="376">
        <f>IFERROR(SUMPRODUCT(V158:V159*H158:H159),"0")</f>
        <v/>
      </c>
      <c r="W161" s="376">
        <f>IFERROR(SUMPRODUCT(W158:W159*H158:H159),"0")</f>
        <v/>
      </c>
      <c r="X161" s="43" t="n"/>
      <c r="Y161" s="377" t="n"/>
      <c r="Z161" s="377" t="n"/>
    </row>
    <row r="162" ht="16.5" customHeight="1">
      <c r="A162" s="22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23" t="n"/>
      <c r="Z162" s="223" t="n"/>
    </row>
    <row r="163" ht="14.25" customHeight="1">
      <c r="A163" s="224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224" t="n"/>
      <c r="Z163" s="224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225" t="n">
        <v>4607111035783</v>
      </c>
      <c r="E164" s="337" t="n"/>
      <c r="F164" s="369" t="n">
        <v>0.2</v>
      </c>
      <c r="G164" s="38" t="n">
        <v>8</v>
      </c>
      <c r="H164" s="369" t="n">
        <v>1.6</v>
      </c>
      <c r="I164" s="36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1" t="n"/>
      <c r="P164" s="371" t="n"/>
      <c r="Q164" s="371" t="n"/>
      <c r="R164" s="337" t="n"/>
      <c r="S164" s="40" t="inlineStr"/>
      <c r="T164" s="40" t="inlineStr"/>
      <c r="U164" s="41" t="inlineStr">
        <is>
          <t>кор</t>
        </is>
      </c>
      <c r="V164" s="372" t="n">
        <v>0</v>
      </c>
      <c r="W164" s="37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233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кор</t>
        </is>
      </c>
      <c r="V165" s="376">
        <f>IFERROR(SUM(V164:V164),"0")</f>
        <v/>
      </c>
      <c r="W165" s="376">
        <f>IFERROR(SUM(W164:W164),"0")</f>
        <v/>
      </c>
      <c r="X165" s="376">
        <f>IFERROR(IF(X164="",0,X164),"0")</f>
        <v/>
      </c>
      <c r="Y165" s="377" t="n"/>
      <c r="Z165" s="37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4" t="n"/>
      <c r="N166" s="375" t="inlineStr">
        <is>
          <t>Итого</t>
        </is>
      </c>
      <c r="O166" s="345" t="n"/>
      <c r="P166" s="345" t="n"/>
      <c r="Q166" s="345" t="n"/>
      <c r="R166" s="345" t="n"/>
      <c r="S166" s="345" t="n"/>
      <c r="T166" s="346" t="n"/>
      <c r="U166" s="43" t="inlineStr">
        <is>
          <t>кг</t>
        </is>
      </c>
      <c r="V166" s="376">
        <f>IFERROR(SUMPRODUCT(V164:V164*H164:H164),"0")</f>
        <v/>
      </c>
      <c r="W166" s="376">
        <f>IFERROR(SUMPRODUCT(W164:W164*H164:H164),"0")</f>
        <v/>
      </c>
      <c r="X166" s="43" t="n"/>
      <c r="Y166" s="377" t="n"/>
      <c r="Z166" s="377" t="n"/>
    </row>
    <row r="167" ht="16.5" customHeight="1">
      <c r="A167" s="223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23" t="n"/>
      <c r="Z167" s="223" t="n"/>
    </row>
    <row r="168" ht="14.25" customHeight="1">
      <c r="A168" s="224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224" t="n"/>
      <c r="Z168" s="224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225" t="n">
        <v>4680115881204</v>
      </c>
      <c r="E169" s="337" t="n"/>
      <c r="F169" s="369" t="n">
        <v>0.33</v>
      </c>
      <c r="G169" s="38" t="n">
        <v>6</v>
      </c>
      <c r="H169" s="369" t="n">
        <v>1.98</v>
      </c>
      <c r="I169" s="36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4" t="inlineStr">
        <is>
          <t>Сосиски «Сливушки #нежнушки» замороженные Фикс.вес 0,33 п/а ТМ «Вязанка»</t>
        </is>
      </c>
      <c r="O169" s="371" t="n"/>
      <c r="P169" s="371" t="n"/>
      <c r="Q169" s="371" t="n"/>
      <c r="R169" s="337" t="n"/>
      <c r="S169" s="40" t="inlineStr"/>
      <c r="T169" s="40" t="inlineStr"/>
      <c r="U169" s="41" t="inlineStr">
        <is>
          <t>кор</t>
        </is>
      </c>
      <c r="V169" s="372" t="n">
        <v>0</v>
      </c>
      <c r="W169" s="37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233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кор</t>
        </is>
      </c>
      <c r="V170" s="376">
        <f>IFERROR(SUM(V169:V169),"0")</f>
        <v/>
      </c>
      <c r="W170" s="376">
        <f>IFERROR(SUM(W169:W169),"0")</f>
        <v/>
      </c>
      <c r="X170" s="376">
        <f>IFERROR(IF(X169="",0,X169),"0")</f>
        <v/>
      </c>
      <c r="Y170" s="377" t="n"/>
      <c r="Z170" s="37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4" t="n"/>
      <c r="N171" s="375" t="inlineStr">
        <is>
          <t>Итого</t>
        </is>
      </c>
      <c r="O171" s="345" t="n"/>
      <c r="P171" s="345" t="n"/>
      <c r="Q171" s="345" t="n"/>
      <c r="R171" s="345" t="n"/>
      <c r="S171" s="345" t="n"/>
      <c r="T171" s="346" t="n"/>
      <c r="U171" s="43" t="inlineStr">
        <is>
          <t>кг</t>
        </is>
      </c>
      <c r="V171" s="376">
        <f>IFERROR(SUMPRODUCT(V169:V169*H169:H169),"0")</f>
        <v/>
      </c>
      <c r="W171" s="376">
        <f>IFERROR(SUMPRODUCT(W169:W169*H169:H169),"0")</f>
        <v/>
      </c>
      <c r="X171" s="43" t="n"/>
      <c r="Y171" s="377" t="n"/>
      <c r="Z171" s="377" t="n"/>
    </row>
    <row r="172" ht="16.5" customHeight="1">
      <c r="A172" s="223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23" t="n"/>
      <c r="Z172" s="223" t="n"/>
    </row>
    <row r="173" ht="14.25" customHeight="1">
      <c r="A173" s="224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224" t="n"/>
      <c r="Z173" s="224" t="n"/>
    </row>
    <row r="174" ht="27" customHeight="1">
      <c r="A174" s="64" t="inlineStr">
        <is>
          <t>SU003001</t>
        </is>
      </c>
      <c r="B174" s="64" t="inlineStr">
        <is>
          <t>P003470</t>
        </is>
      </c>
      <c r="C174" s="37" t="n">
        <v>4301132079</v>
      </c>
      <c r="D174" s="225" t="n">
        <v>4607111038487</v>
      </c>
      <c r="E174" s="337" t="n"/>
      <c r="F174" s="369" t="n">
        <v>0.25</v>
      </c>
      <c r="G174" s="38" t="n">
        <v>12</v>
      </c>
      <c r="H174" s="369" t="n">
        <v>3</v>
      </c>
      <c r="I174" s="369" t="n">
        <v>3.736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35" t="inlineStr">
        <is>
          <t>Наггетсы «с куриным филе и сыром» ф/в 0,25 ТМ «Вязанка»</t>
        </is>
      </c>
      <c r="O174" s="371" t="n"/>
      <c r="P174" s="371" t="n"/>
      <c r="Q174" s="371" t="n"/>
      <c r="R174" s="337" t="n"/>
      <c r="S174" s="40" t="inlineStr"/>
      <c r="T174" s="40" t="inlineStr"/>
      <c r="U174" s="41" t="inlineStr">
        <is>
          <t>кор</t>
        </is>
      </c>
      <c r="V174" s="372" t="n">
        <v>10</v>
      </c>
      <c r="W174" s="373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>
      <c r="A175" s="233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кор</t>
        </is>
      </c>
      <c r="V175" s="376">
        <f>IFERROR(SUM(V174:V174),"0")</f>
        <v/>
      </c>
      <c r="W175" s="376">
        <f>IFERROR(SUM(W174:W174),"0")</f>
        <v/>
      </c>
      <c r="X175" s="376">
        <f>IFERROR(IF(X174="",0,X174),"0")</f>
        <v/>
      </c>
      <c r="Y175" s="377" t="n"/>
      <c r="Z175" s="377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4" t="n"/>
      <c r="N176" s="375" t="inlineStr">
        <is>
          <t>Итого</t>
        </is>
      </c>
      <c r="O176" s="345" t="n"/>
      <c r="P176" s="345" t="n"/>
      <c r="Q176" s="345" t="n"/>
      <c r="R176" s="345" t="n"/>
      <c r="S176" s="345" t="n"/>
      <c r="T176" s="346" t="n"/>
      <c r="U176" s="43" t="inlineStr">
        <is>
          <t>кг</t>
        </is>
      </c>
      <c r="V176" s="376">
        <f>IFERROR(SUMPRODUCT(V174:V174*H174:H174),"0")</f>
        <v/>
      </c>
      <c r="W176" s="376">
        <f>IFERROR(SUMPRODUCT(W174:W174*H174:H174),"0")</f>
        <v/>
      </c>
      <c r="X176" s="43" t="n"/>
      <c r="Y176" s="377" t="n"/>
      <c r="Z176" s="377" t="n"/>
    </row>
    <row r="177" ht="27.75" customHeight="1">
      <c r="A177" s="222" t="inlineStr">
        <is>
          <t>Стародворье</t>
        </is>
      </c>
      <c r="B177" s="368" t="n"/>
      <c r="C177" s="368" t="n"/>
      <c r="D177" s="368" t="n"/>
      <c r="E177" s="368" t="n"/>
      <c r="F177" s="368" t="n"/>
      <c r="G177" s="368" t="n"/>
      <c r="H177" s="368" t="n"/>
      <c r="I177" s="368" t="n"/>
      <c r="J177" s="368" t="n"/>
      <c r="K177" s="368" t="n"/>
      <c r="L177" s="368" t="n"/>
      <c r="M177" s="368" t="n"/>
      <c r="N177" s="368" t="n"/>
      <c r="O177" s="368" t="n"/>
      <c r="P177" s="368" t="n"/>
      <c r="Q177" s="368" t="n"/>
      <c r="R177" s="368" t="n"/>
      <c r="S177" s="368" t="n"/>
      <c r="T177" s="368" t="n"/>
      <c r="U177" s="368" t="n"/>
      <c r="V177" s="368" t="n"/>
      <c r="W177" s="368" t="n"/>
      <c r="X177" s="368" t="n"/>
      <c r="Y177" s="55" t="n"/>
      <c r="Z177" s="55" t="n"/>
    </row>
    <row r="178" ht="16.5" customHeight="1">
      <c r="A178" s="223" t="inlineStr">
        <is>
          <t>Стародворье ЗПФ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223" t="n"/>
      <c r="Z178" s="223" t="n"/>
    </row>
    <row r="179" ht="14.25" customHeight="1">
      <c r="A179" s="224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24" t="n"/>
      <c r="Z179" s="224" t="n"/>
    </row>
    <row r="180" ht="27" customHeight="1">
      <c r="A180" s="64" t="inlineStr">
        <is>
          <t>SU002920</t>
        </is>
      </c>
      <c r="B180" s="64" t="inlineStr">
        <is>
          <t>P003355</t>
        </is>
      </c>
      <c r="C180" s="37" t="n">
        <v>4301070948</v>
      </c>
      <c r="D180" s="225" t="n">
        <v>4607111037022</v>
      </c>
      <c r="E180" s="337" t="n"/>
      <c r="F180" s="369" t="n">
        <v>0.7</v>
      </c>
      <c r="G180" s="38" t="n">
        <v>8</v>
      </c>
      <c r="H180" s="369" t="n">
        <v>5.6</v>
      </c>
      <c r="I180" s="369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0" s="371" t="n"/>
      <c r="P180" s="371" t="n"/>
      <c r="Q180" s="371" t="n"/>
      <c r="R180" s="337" t="n"/>
      <c r="S180" s="40" t="inlineStr"/>
      <c r="T180" s="40" t="inlineStr"/>
      <c r="U180" s="41" t="inlineStr">
        <is>
          <t>кор</t>
        </is>
      </c>
      <c r="V180" s="372" t="n">
        <v>90</v>
      </c>
      <c r="W180" s="373">
        <f>IFERROR(IF(V180="","",V180),"")</f>
        <v/>
      </c>
      <c r="X180" s="42">
        <f>IFERROR(IF(V180="","",V180*0.0155),"")</f>
        <v/>
      </c>
      <c r="Y180" s="69" t="inlineStr"/>
      <c r="Z180" s="70" t="inlineStr"/>
      <c r="AD180" s="74" t="n"/>
      <c r="BA180" s="135" t="inlineStr">
        <is>
          <t>ЗПФ</t>
        </is>
      </c>
    </row>
    <row r="181">
      <c r="A181" s="233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4" t="n"/>
      <c r="N181" s="375" t="inlineStr">
        <is>
          <t>Итого</t>
        </is>
      </c>
      <c r="O181" s="345" t="n"/>
      <c r="P181" s="345" t="n"/>
      <c r="Q181" s="345" t="n"/>
      <c r="R181" s="345" t="n"/>
      <c r="S181" s="345" t="n"/>
      <c r="T181" s="346" t="n"/>
      <c r="U181" s="43" t="inlineStr">
        <is>
          <t>кор</t>
        </is>
      </c>
      <c r="V181" s="376">
        <f>IFERROR(SUM(V180:V180),"0")</f>
        <v/>
      </c>
      <c r="W181" s="376">
        <f>IFERROR(SUM(W180:W180),"0")</f>
        <v/>
      </c>
      <c r="X181" s="376">
        <f>IFERROR(IF(X180="",0,X180),"0")</f>
        <v/>
      </c>
      <c r="Y181" s="377" t="n"/>
      <c r="Z181" s="377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4" t="n"/>
      <c r="N182" s="375" t="inlineStr">
        <is>
          <t>Итого</t>
        </is>
      </c>
      <c r="O182" s="345" t="n"/>
      <c r="P182" s="345" t="n"/>
      <c r="Q182" s="345" t="n"/>
      <c r="R182" s="345" t="n"/>
      <c r="S182" s="345" t="n"/>
      <c r="T182" s="346" t="n"/>
      <c r="U182" s="43" t="inlineStr">
        <is>
          <t>кг</t>
        </is>
      </c>
      <c r="V182" s="376">
        <f>IFERROR(SUMPRODUCT(V180:V180*H180:H180),"0")</f>
        <v/>
      </c>
      <c r="W182" s="376">
        <f>IFERROR(SUMPRODUCT(W180:W180*H180:H180),"0")</f>
        <v/>
      </c>
      <c r="X182" s="43" t="n"/>
      <c r="Y182" s="377" t="n"/>
      <c r="Z182" s="377" t="n"/>
    </row>
    <row r="183" ht="16.5" customHeight="1">
      <c r="A183" s="223" t="inlineStr">
        <is>
          <t>Мясорубская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223" t="n"/>
      <c r="Z183" s="223" t="n"/>
    </row>
    <row r="184" ht="14.25" customHeight="1">
      <c r="A184" s="224" t="inlineStr">
        <is>
          <t>Пельмени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224" t="n"/>
      <c r="Z184" s="224" t="n"/>
    </row>
    <row r="185" ht="27" customHeight="1">
      <c r="A185" s="64" t="inlineStr">
        <is>
          <t>SU003145</t>
        </is>
      </c>
      <c r="B185" s="64" t="inlineStr">
        <is>
          <t>P003731</t>
        </is>
      </c>
      <c r="C185" s="37" t="n">
        <v>4301070990</v>
      </c>
      <c r="D185" s="225" t="n">
        <v>4607111038494</v>
      </c>
      <c r="E185" s="337" t="n"/>
      <c r="F185" s="369" t="n">
        <v>0.7</v>
      </c>
      <c r="G185" s="38" t="n">
        <v>8</v>
      </c>
      <c r="H185" s="369" t="n">
        <v>5.6</v>
      </c>
      <c r="I185" s="369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 t="inlineStr">
        <is>
          <t>Пельмени «Мясорубские с рубленой говядиной» 0,7 сфера ТМ «Стародворье»</t>
        </is>
      </c>
      <c r="O185" s="371" t="n"/>
      <c r="P185" s="371" t="n"/>
      <c r="Q185" s="371" t="n"/>
      <c r="R185" s="337" t="n"/>
      <c r="S185" s="40" t="inlineStr"/>
      <c r="T185" s="40" t="inlineStr"/>
      <c r="U185" s="41" t="inlineStr">
        <is>
          <t>кор</t>
        </is>
      </c>
      <c r="V185" s="372" t="n">
        <v>0</v>
      </c>
      <c r="W185" s="373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 ht="27" customHeight="1">
      <c r="A186" s="64" t="inlineStr">
        <is>
          <t>SU003077</t>
        </is>
      </c>
      <c r="B186" s="64" t="inlineStr">
        <is>
          <t>P003648</t>
        </is>
      </c>
      <c r="C186" s="37" t="n">
        <v>4301070966</v>
      </c>
      <c r="D186" s="225" t="n">
        <v>4607111038135</v>
      </c>
      <c r="E186" s="337" t="n"/>
      <c r="F186" s="369" t="n">
        <v>0.7</v>
      </c>
      <c r="G186" s="38" t="n">
        <v>8</v>
      </c>
      <c r="H186" s="369" t="n">
        <v>5.6</v>
      </c>
      <c r="I186" s="369" t="n">
        <v>5.87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8" t="inlineStr">
        <is>
          <t>Пельмени «Мясорубские с рубленой грудинкой» 0,7 Классическая форма ТМ «Стародворье»</t>
        </is>
      </c>
      <c r="O186" s="371" t="n"/>
      <c r="P186" s="371" t="n"/>
      <c r="Q186" s="371" t="n"/>
      <c r="R186" s="337" t="n"/>
      <c r="S186" s="40" t="inlineStr"/>
      <c r="T186" s="40" t="inlineStr"/>
      <c r="U186" s="41" t="inlineStr">
        <is>
          <t>кор</t>
        </is>
      </c>
      <c r="V186" s="372" t="n">
        <v>15</v>
      </c>
      <c r="W186" s="373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>
      <c r="A187" s="23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4" t="n"/>
      <c r="N187" s="375" t="inlineStr">
        <is>
          <t>Итого</t>
        </is>
      </c>
      <c r="O187" s="345" t="n"/>
      <c r="P187" s="345" t="n"/>
      <c r="Q187" s="345" t="n"/>
      <c r="R187" s="345" t="n"/>
      <c r="S187" s="345" t="n"/>
      <c r="T187" s="346" t="n"/>
      <c r="U187" s="43" t="inlineStr">
        <is>
          <t>кор</t>
        </is>
      </c>
      <c r="V187" s="376">
        <f>IFERROR(SUM(V185:V186),"0")</f>
        <v/>
      </c>
      <c r="W187" s="376">
        <f>IFERROR(SUM(W185:W186),"0")</f>
        <v/>
      </c>
      <c r="X187" s="376">
        <f>IFERROR(IF(X185="",0,X185),"0")+IFERROR(IF(X186="",0,X186),"0")</f>
        <v/>
      </c>
      <c r="Y187" s="377" t="n"/>
      <c r="Z187" s="377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374" t="n"/>
      <c r="N188" s="375" t="inlineStr">
        <is>
          <t>Итого</t>
        </is>
      </c>
      <c r="O188" s="345" t="n"/>
      <c r="P188" s="345" t="n"/>
      <c r="Q188" s="345" t="n"/>
      <c r="R188" s="345" t="n"/>
      <c r="S188" s="345" t="n"/>
      <c r="T188" s="346" t="n"/>
      <c r="U188" s="43" t="inlineStr">
        <is>
          <t>кг</t>
        </is>
      </c>
      <c r="V188" s="376">
        <f>IFERROR(SUMPRODUCT(V185:V186*H185:H186),"0")</f>
        <v/>
      </c>
      <c r="W188" s="376">
        <f>IFERROR(SUMPRODUCT(W185:W186*H185:H186),"0")</f>
        <v/>
      </c>
      <c r="X188" s="43" t="n"/>
      <c r="Y188" s="377" t="n"/>
      <c r="Z188" s="377" t="n"/>
    </row>
    <row r="189" ht="16.5" customHeight="1">
      <c r="A189" s="223" t="inlineStr">
        <is>
          <t>Медвежье ушко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223" t="n"/>
      <c r="Z189" s="223" t="n"/>
    </row>
    <row r="190" ht="14.25" customHeight="1">
      <c r="A190" s="224" t="inlineStr">
        <is>
          <t>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224" t="n"/>
      <c r="Z190" s="224" t="n"/>
    </row>
    <row r="191" ht="27" customHeight="1">
      <c r="A191" s="64" t="inlineStr">
        <is>
          <t>SU002067</t>
        </is>
      </c>
      <c r="B191" s="64" t="inlineStr">
        <is>
          <t>P002999</t>
        </is>
      </c>
      <c r="C191" s="37" t="n">
        <v>4301070915</v>
      </c>
      <c r="D191" s="225" t="n">
        <v>4607111035882</v>
      </c>
      <c r="E191" s="337" t="n"/>
      <c r="F191" s="369" t="n">
        <v>0.43</v>
      </c>
      <c r="G191" s="38" t="n">
        <v>16</v>
      </c>
      <c r="H191" s="369" t="n">
        <v>6.88</v>
      </c>
      <c r="I191" s="36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1" s="371" t="n"/>
      <c r="P191" s="371" t="n"/>
      <c r="Q191" s="371" t="n"/>
      <c r="R191" s="337" t="n"/>
      <c r="S191" s="40" t="inlineStr"/>
      <c r="T191" s="40" t="inlineStr"/>
      <c r="U191" s="41" t="inlineStr">
        <is>
          <t>кор</t>
        </is>
      </c>
      <c r="V191" s="372" t="n">
        <v>0</v>
      </c>
      <c r="W191" s="37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SU002068</t>
        </is>
      </c>
      <c r="B192" s="64" t="inlineStr">
        <is>
          <t>P003005</t>
        </is>
      </c>
      <c r="C192" s="37" t="n">
        <v>4301070921</v>
      </c>
      <c r="D192" s="225" t="n">
        <v>4607111035905</v>
      </c>
      <c r="E192" s="337" t="n"/>
      <c r="F192" s="369" t="n">
        <v>0.9</v>
      </c>
      <c r="G192" s="38" t="n">
        <v>8</v>
      </c>
      <c r="H192" s="369" t="n">
        <v>7.2</v>
      </c>
      <c r="I192" s="36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2" s="371" t="n"/>
      <c r="P192" s="371" t="n"/>
      <c r="Q192" s="371" t="n"/>
      <c r="R192" s="337" t="n"/>
      <c r="S192" s="40" t="inlineStr"/>
      <c r="T192" s="40" t="inlineStr"/>
      <c r="U192" s="41" t="inlineStr">
        <is>
          <t>кор</t>
        </is>
      </c>
      <c r="V192" s="372" t="n">
        <v>0</v>
      </c>
      <c r="W192" s="37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SU002069</t>
        </is>
      </c>
      <c r="B193" s="64" t="inlineStr">
        <is>
          <t>P003001</t>
        </is>
      </c>
      <c r="C193" s="37" t="n">
        <v>4301070917</v>
      </c>
      <c r="D193" s="225" t="n">
        <v>4607111035912</v>
      </c>
      <c r="E193" s="337" t="n"/>
      <c r="F193" s="369" t="n">
        <v>0.43</v>
      </c>
      <c r="G193" s="38" t="n">
        <v>16</v>
      </c>
      <c r="H193" s="369" t="n">
        <v>6.88</v>
      </c>
      <c r="I193" s="369" t="n">
        <v>7.19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3" s="371" t="n"/>
      <c r="P193" s="371" t="n"/>
      <c r="Q193" s="371" t="n"/>
      <c r="R193" s="337" t="n"/>
      <c r="S193" s="40" t="inlineStr"/>
      <c r="T193" s="40" t="inlineStr"/>
      <c r="U193" s="41" t="inlineStr">
        <is>
          <t>кор</t>
        </is>
      </c>
      <c r="V193" s="372" t="n">
        <v>0</v>
      </c>
      <c r="W193" s="373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 ht="27" customHeight="1">
      <c r="A194" s="64" t="inlineStr">
        <is>
          <t>SU002066</t>
        </is>
      </c>
      <c r="B194" s="64" t="inlineStr">
        <is>
          <t>P003004</t>
        </is>
      </c>
      <c r="C194" s="37" t="n">
        <v>4301070920</v>
      </c>
      <c r="D194" s="225" t="n">
        <v>4607111035929</v>
      </c>
      <c r="E194" s="337" t="n"/>
      <c r="F194" s="369" t="n">
        <v>0.9</v>
      </c>
      <c r="G194" s="38" t="n">
        <v>8</v>
      </c>
      <c r="H194" s="369" t="n">
        <v>7.2</v>
      </c>
      <c r="I194" s="369" t="n">
        <v>7.47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4" s="371" t="n"/>
      <c r="P194" s="371" t="n"/>
      <c r="Q194" s="371" t="n"/>
      <c r="R194" s="337" t="n"/>
      <c r="S194" s="40" t="inlineStr"/>
      <c r="T194" s="40" t="inlineStr"/>
      <c r="U194" s="41" t="inlineStr">
        <is>
          <t>кор</t>
        </is>
      </c>
      <c r="V194" s="372" t="n">
        <v>20</v>
      </c>
      <c r="W194" s="373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>
      <c r="A195" s="233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4" t="n"/>
      <c r="N195" s="375" t="inlineStr">
        <is>
          <t>Итого</t>
        </is>
      </c>
      <c r="O195" s="345" t="n"/>
      <c r="P195" s="345" t="n"/>
      <c r="Q195" s="345" t="n"/>
      <c r="R195" s="345" t="n"/>
      <c r="S195" s="345" t="n"/>
      <c r="T195" s="346" t="n"/>
      <c r="U195" s="43" t="inlineStr">
        <is>
          <t>кор</t>
        </is>
      </c>
      <c r="V195" s="376">
        <f>IFERROR(SUM(V191:V194),"0")</f>
        <v/>
      </c>
      <c r="W195" s="376">
        <f>IFERROR(SUM(W191:W194),"0")</f>
        <v/>
      </c>
      <c r="X195" s="376">
        <f>IFERROR(IF(X191="",0,X191),"0")+IFERROR(IF(X192="",0,X192),"0")+IFERROR(IF(X193="",0,X193),"0")+IFERROR(IF(X194="",0,X194),"0")</f>
        <v/>
      </c>
      <c r="Y195" s="377" t="n"/>
      <c r="Z195" s="377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74" t="n"/>
      <c r="N196" s="375" t="inlineStr">
        <is>
          <t>Итого</t>
        </is>
      </c>
      <c r="O196" s="345" t="n"/>
      <c r="P196" s="345" t="n"/>
      <c r="Q196" s="345" t="n"/>
      <c r="R196" s="345" t="n"/>
      <c r="S196" s="345" t="n"/>
      <c r="T196" s="346" t="n"/>
      <c r="U196" s="43" t="inlineStr">
        <is>
          <t>кг</t>
        </is>
      </c>
      <c r="V196" s="376">
        <f>IFERROR(SUMPRODUCT(V191:V194*H191:H194),"0")</f>
        <v/>
      </c>
      <c r="W196" s="376">
        <f>IFERROR(SUMPRODUCT(W191:W194*H191:H194),"0")</f>
        <v/>
      </c>
      <c r="X196" s="43" t="n"/>
      <c r="Y196" s="377" t="n"/>
      <c r="Z196" s="377" t="n"/>
    </row>
    <row r="197" ht="16.5" customHeight="1">
      <c r="A197" s="223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223" t="n"/>
      <c r="Z197" s="223" t="n"/>
    </row>
    <row r="198" ht="14.25" customHeight="1">
      <c r="A198" s="224" t="inlineStr">
        <is>
          <t>Сосиски замороженные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224" t="n"/>
      <c r="Z198" s="224" t="n"/>
    </row>
    <row r="199" ht="27" customHeight="1">
      <c r="A199" s="64" t="inlineStr">
        <is>
          <t>SU002678</t>
        </is>
      </c>
      <c r="B199" s="64" t="inlineStr">
        <is>
          <t>P003054</t>
        </is>
      </c>
      <c r="C199" s="37" t="n">
        <v>4301051320</v>
      </c>
      <c r="D199" s="225" t="n">
        <v>4680115881334</v>
      </c>
      <c r="E199" s="337" t="n"/>
      <c r="F199" s="369" t="n">
        <v>0.33</v>
      </c>
      <c r="G199" s="38" t="n">
        <v>6</v>
      </c>
      <c r="H199" s="369" t="n">
        <v>1.98</v>
      </c>
      <c r="I199" s="369" t="n">
        <v>2.27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365</v>
      </c>
      <c r="N199" s="443" t="inlineStr">
        <is>
          <t>Сосиски «Оригинальные» замороженные Фикс.вес 0,33 п/а ТМ «Стародворье»</t>
        </is>
      </c>
      <c r="O199" s="371" t="n"/>
      <c r="P199" s="371" t="n"/>
      <c r="Q199" s="371" t="n"/>
      <c r="R199" s="337" t="n"/>
      <c r="S199" s="40" t="inlineStr"/>
      <c r="T199" s="40" t="inlineStr"/>
      <c r="U199" s="41" t="inlineStr">
        <is>
          <t>кор</t>
        </is>
      </c>
      <c r="V199" s="372" t="n">
        <v>0</v>
      </c>
      <c r="W199" s="373">
        <f>IFERROR(IF(V199="","",V199),"")</f>
        <v/>
      </c>
      <c r="X199" s="42">
        <f>IFERROR(IF(V199="","",V199*0.00753),"")</f>
        <v/>
      </c>
      <c r="Y199" s="69" t="inlineStr"/>
      <c r="Z199" s="70" t="inlineStr"/>
      <c r="AD199" s="74" t="n"/>
      <c r="BA199" s="142" t="inlineStr">
        <is>
          <t>КИЗ</t>
        </is>
      </c>
    </row>
    <row r="200">
      <c r="A200" s="233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кор</t>
        </is>
      </c>
      <c r="V200" s="376">
        <f>IFERROR(SUM(V199:V199),"0")</f>
        <v/>
      </c>
      <c r="W200" s="376">
        <f>IFERROR(SUM(W199:W199),"0")</f>
        <v/>
      </c>
      <c r="X200" s="376">
        <f>IFERROR(IF(X199="",0,X199),"0")</f>
        <v/>
      </c>
      <c r="Y200" s="377" t="n"/>
      <c r="Z200" s="377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4" t="n"/>
      <c r="N201" s="375" t="inlineStr">
        <is>
          <t>Итого</t>
        </is>
      </c>
      <c r="O201" s="345" t="n"/>
      <c r="P201" s="345" t="n"/>
      <c r="Q201" s="345" t="n"/>
      <c r="R201" s="345" t="n"/>
      <c r="S201" s="345" t="n"/>
      <c r="T201" s="346" t="n"/>
      <c r="U201" s="43" t="inlineStr">
        <is>
          <t>кг</t>
        </is>
      </c>
      <c r="V201" s="376">
        <f>IFERROR(SUMPRODUCT(V199:V199*H199:H199),"0")</f>
        <v/>
      </c>
      <c r="W201" s="376">
        <f>IFERROR(SUMPRODUCT(W199:W199*H199:H199),"0")</f>
        <v/>
      </c>
      <c r="X201" s="43" t="n"/>
      <c r="Y201" s="377" t="n"/>
      <c r="Z201" s="377" t="n"/>
    </row>
    <row r="202" ht="16.5" customHeight="1">
      <c r="A202" s="223" t="inlineStr">
        <is>
          <t>Сочные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223" t="n"/>
      <c r="Z202" s="223" t="n"/>
    </row>
    <row r="203" ht="14.25" customHeight="1">
      <c r="A203" s="224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224" t="n"/>
      <c r="Z203" s="224" t="n"/>
    </row>
    <row r="204" ht="16.5" customHeight="1">
      <c r="A204" s="64" t="inlineStr">
        <is>
          <t>SU001859</t>
        </is>
      </c>
      <c r="B204" s="64" t="inlineStr">
        <is>
          <t>P002720</t>
        </is>
      </c>
      <c r="C204" s="37" t="n">
        <v>4301070874</v>
      </c>
      <c r="D204" s="225" t="n">
        <v>4607111035332</v>
      </c>
      <c r="E204" s="337" t="n"/>
      <c r="F204" s="369" t="n">
        <v>0.43</v>
      </c>
      <c r="G204" s="38" t="n">
        <v>16</v>
      </c>
      <c r="H204" s="369" t="n">
        <v>6.88</v>
      </c>
      <c r="I204" s="369" t="n">
        <v>7.206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4">
        <f>HYPERLINK("https://abi.ru/products/Замороженные/Стародворье/Сочные/Пельмени/P002720/","Пельмени Сочные Сочные 0,43 Сфера Стародворье")</f>
        <v/>
      </c>
      <c r="O204" s="371" t="n"/>
      <c r="P204" s="371" t="n"/>
      <c r="Q204" s="371" t="n"/>
      <c r="R204" s="337" t="n"/>
      <c r="S204" s="40" t="inlineStr"/>
      <c r="T204" s="40" t="inlineStr"/>
      <c r="U204" s="41" t="inlineStr">
        <is>
          <t>кор</t>
        </is>
      </c>
      <c r="V204" s="372" t="n">
        <v>0</v>
      </c>
      <c r="W204" s="373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 ht="16.5" customHeight="1">
      <c r="A205" s="64" t="inlineStr">
        <is>
          <t>SU001776</t>
        </is>
      </c>
      <c r="B205" s="64" t="inlineStr">
        <is>
          <t>P002719</t>
        </is>
      </c>
      <c r="C205" s="37" t="n">
        <v>4301070873</v>
      </c>
      <c r="D205" s="225" t="n">
        <v>4607111035080</v>
      </c>
      <c r="E205" s="337" t="n"/>
      <c r="F205" s="369" t="n">
        <v>0.9</v>
      </c>
      <c r="G205" s="38" t="n">
        <v>8</v>
      </c>
      <c r="H205" s="369" t="n">
        <v>7.2</v>
      </c>
      <c r="I205" s="369" t="n">
        <v>7.47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8" t="n">
        <v>180</v>
      </c>
      <c r="N205" s="445">
        <f>HYPERLINK("https://abi.ru/products/Замороженные/Стародворье/Сочные/Пельмени/P002719/","Пельмени Сочные Сочные 0,9 Сфера Стародворье")</f>
        <v/>
      </c>
      <c r="O205" s="371" t="n"/>
      <c r="P205" s="371" t="n"/>
      <c r="Q205" s="371" t="n"/>
      <c r="R205" s="337" t="n"/>
      <c r="S205" s="40" t="inlineStr"/>
      <c r="T205" s="40" t="inlineStr"/>
      <c r="U205" s="41" t="inlineStr">
        <is>
          <t>кор</t>
        </is>
      </c>
      <c r="V205" s="372" t="n">
        <v>0</v>
      </c>
      <c r="W205" s="373">
        <f>IFERROR(IF(V205="","",V205),"")</f>
        <v/>
      </c>
      <c r="X205" s="42">
        <f>IFERROR(IF(V205="","",V205*0.0155),"")</f>
        <v/>
      </c>
      <c r="Y205" s="69" t="inlineStr"/>
      <c r="Z205" s="70" t="inlineStr"/>
      <c r="AD205" s="74" t="n"/>
      <c r="BA205" s="144" t="inlineStr">
        <is>
          <t>ЗПФ</t>
        </is>
      </c>
    </row>
    <row r="206">
      <c r="A206" s="23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4" t="n"/>
      <c r="N206" s="375" t="inlineStr">
        <is>
          <t>Итого</t>
        </is>
      </c>
      <c r="O206" s="345" t="n"/>
      <c r="P206" s="345" t="n"/>
      <c r="Q206" s="345" t="n"/>
      <c r="R206" s="345" t="n"/>
      <c r="S206" s="345" t="n"/>
      <c r="T206" s="346" t="n"/>
      <c r="U206" s="43" t="inlineStr">
        <is>
          <t>кор</t>
        </is>
      </c>
      <c r="V206" s="376">
        <f>IFERROR(SUM(V204:V205),"0")</f>
        <v/>
      </c>
      <c r="W206" s="376">
        <f>IFERROR(SUM(W204:W205),"0")</f>
        <v/>
      </c>
      <c r="X206" s="376">
        <f>IFERROR(IF(X204="",0,X204),"0")+IFERROR(IF(X205="",0,X205),"0")</f>
        <v/>
      </c>
      <c r="Y206" s="377" t="n"/>
      <c r="Z206" s="377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4" t="n"/>
      <c r="N207" s="375" t="inlineStr">
        <is>
          <t>Итого</t>
        </is>
      </c>
      <c r="O207" s="345" t="n"/>
      <c r="P207" s="345" t="n"/>
      <c r="Q207" s="345" t="n"/>
      <c r="R207" s="345" t="n"/>
      <c r="S207" s="345" t="n"/>
      <c r="T207" s="346" t="n"/>
      <c r="U207" s="43" t="inlineStr">
        <is>
          <t>кг</t>
        </is>
      </c>
      <c r="V207" s="376">
        <f>IFERROR(SUMPRODUCT(V204:V205*H204:H205),"0")</f>
        <v/>
      </c>
      <c r="W207" s="376">
        <f>IFERROR(SUMPRODUCT(W204:W205*H204:H205),"0")</f>
        <v/>
      </c>
      <c r="X207" s="43" t="n"/>
      <c r="Y207" s="377" t="n"/>
      <c r="Z207" s="377" t="n"/>
    </row>
    <row r="208" ht="27.75" customHeight="1">
      <c r="A208" s="222" t="inlineStr">
        <is>
          <t>Колбасный стандарт</t>
        </is>
      </c>
      <c r="B208" s="368" t="n"/>
      <c r="C208" s="368" t="n"/>
      <c r="D208" s="368" t="n"/>
      <c r="E208" s="368" t="n"/>
      <c r="F208" s="368" t="n"/>
      <c r="G208" s="368" t="n"/>
      <c r="H208" s="368" t="n"/>
      <c r="I208" s="368" t="n"/>
      <c r="J208" s="368" t="n"/>
      <c r="K208" s="368" t="n"/>
      <c r="L208" s="368" t="n"/>
      <c r="M208" s="368" t="n"/>
      <c r="N208" s="368" t="n"/>
      <c r="O208" s="368" t="n"/>
      <c r="P208" s="368" t="n"/>
      <c r="Q208" s="368" t="n"/>
      <c r="R208" s="368" t="n"/>
      <c r="S208" s="368" t="n"/>
      <c r="T208" s="368" t="n"/>
      <c r="U208" s="368" t="n"/>
      <c r="V208" s="368" t="n"/>
      <c r="W208" s="368" t="n"/>
      <c r="X208" s="368" t="n"/>
      <c r="Y208" s="55" t="n"/>
      <c r="Z208" s="55" t="n"/>
    </row>
    <row r="209" ht="16.5" customHeight="1">
      <c r="A209" s="223" t="inlineStr">
        <is>
          <t>Владимирский Стандарт ЗПФ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223" t="n"/>
      <c r="Z209" s="223" t="n"/>
    </row>
    <row r="210" ht="14.25" customHeight="1">
      <c r="A210" s="224" t="inlineStr">
        <is>
          <t>Пельмени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224" t="n"/>
      <c r="Z210" s="224" t="n"/>
    </row>
    <row r="211" ht="27" customHeight="1">
      <c r="A211" s="64" t="inlineStr">
        <is>
          <t>SU002267</t>
        </is>
      </c>
      <c r="B211" s="64" t="inlineStr">
        <is>
          <t>P003223</t>
        </is>
      </c>
      <c r="C211" s="37" t="n">
        <v>4301070941</v>
      </c>
      <c r="D211" s="225" t="n">
        <v>4607111036162</v>
      </c>
      <c r="E211" s="337" t="n"/>
      <c r="F211" s="369" t="n">
        <v>0.8</v>
      </c>
      <c r="G211" s="38" t="n">
        <v>8</v>
      </c>
      <c r="H211" s="369" t="n">
        <v>6.4</v>
      </c>
      <c r="I211" s="369" t="n">
        <v>6.6812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8" t="n">
        <v>90</v>
      </c>
      <c r="N211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1" s="371" t="n"/>
      <c r="P211" s="371" t="n"/>
      <c r="Q211" s="371" t="n"/>
      <c r="R211" s="337" t="n"/>
      <c r="S211" s="40" t="inlineStr"/>
      <c r="T211" s="40" t="inlineStr"/>
      <c r="U211" s="41" t="inlineStr">
        <is>
          <t>кор</t>
        </is>
      </c>
      <c r="V211" s="372" t="n">
        <v>0</v>
      </c>
      <c r="W211" s="373">
        <f>IFERROR(IF(V211="","",V211),"")</f>
        <v/>
      </c>
      <c r="X211" s="42">
        <f>IFERROR(IF(V211="","",V211*0.0155),"")</f>
        <v/>
      </c>
      <c r="Y211" s="69" t="inlineStr"/>
      <c r="Z211" s="70" t="inlineStr"/>
      <c r="AD211" s="74" t="n"/>
      <c r="BA211" s="145" t="inlineStr">
        <is>
          <t>ЗПФ</t>
        </is>
      </c>
    </row>
    <row r="212">
      <c r="A212" s="23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4" t="n"/>
      <c r="N212" s="375" t="inlineStr">
        <is>
          <t>Итого</t>
        </is>
      </c>
      <c r="O212" s="345" t="n"/>
      <c r="P212" s="345" t="n"/>
      <c r="Q212" s="345" t="n"/>
      <c r="R212" s="345" t="n"/>
      <c r="S212" s="345" t="n"/>
      <c r="T212" s="346" t="n"/>
      <c r="U212" s="43" t="inlineStr">
        <is>
          <t>кор</t>
        </is>
      </c>
      <c r="V212" s="376">
        <f>IFERROR(SUM(V211:V211),"0")</f>
        <v/>
      </c>
      <c r="W212" s="376">
        <f>IFERROR(SUM(W211:W211),"0")</f>
        <v/>
      </c>
      <c r="X212" s="376">
        <f>IFERROR(IF(X211="",0,X211),"0")</f>
        <v/>
      </c>
      <c r="Y212" s="377" t="n"/>
      <c r="Z212" s="377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4" t="n"/>
      <c r="N213" s="375" t="inlineStr">
        <is>
          <t>Итого</t>
        </is>
      </c>
      <c r="O213" s="345" t="n"/>
      <c r="P213" s="345" t="n"/>
      <c r="Q213" s="345" t="n"/>
      <c r="R213" s="345" t="n"/>
      <c r="S213" s="345" t="n"/>
      <c r="T213" s="346" t="n"/>
      <c r="U213" s="43" t="inlineStr">
        <is>
          <t>кг</t>
        </is>
      </c>
      <c r="V213" s="376">
        <f>IFERROR(SUMPRODUCT(V211:V211*H211:H211),"0")</f>
        <v/>
      </c>
      <c r="W213" s="376">
        <f>IFERROR(SUMPRODUCT(W211:W211*H211:H211),"0")</f>
        <v/>
      </c>
      <c r="X213" s="43" t="n"/>
      <c r="Y213" s="377" t="n"/>
      <c r="Z213" s="377" t="n"/>
    </row>
    <row r="214" ht="27.75" customHeight="1">
      <c r="A214" s="222" t="inlineStr">
        <is>
          <t>Особый рецепт</t>
        </is>
      </c>
      <c r="B214" s="368" t="n"/>
      <c r="C214" s="368" t="n"/>
      <c r="D214" s="368" t="n"/>
      <c r="E214" s="368" t="n"/>
      <c r="F214" s="368" t="n"/>
      <c r="G214" s="368" t="n"/>
      <c r="H214" s="368" t="n"/>
      <c r="I214" s="368" t="n"/>
      <c r="J214" s="368" t="n"/>
      <c r="K214" s="368" t="n"/>
      <c r="L214" s="368" t="n"/>
      <c r="M214" s="368" t="n"/>
      <c r="N214" s="368" t="n"/>
      <c r="O214" s="368" t="n"/>
      <c r="P214" s="368" t="n"/>
      <c r="Q214" s="368" t="n"/>
      <c r="R214" s="368" t="n"/>
      <c r="S214" s="368" t="n"/>
      <c r="T214" s="368" t="n"/>
      <c r="U214" s="368" t="n"/>
      <c r="V214" s="368" t="n"/>
      <c r="W214" s="368" t="n"/>
      <c r="X214" s="368" t="n"/>
      <c r="Y214" s="55" t="n"/>
      <c r="Z214" s="55" t="n"/>
    </row>
    <row r="215" ht="16.5" customHeight="1">
      <c r="A215" s="223" t="inlineStr">
        <is>
          <t>Любимая ложка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223" t="n"/>
      <c r="Z215" s="223" t="n"/>
    </row>
    <row r="216" ht="14.25" customHeight="1">
      <c r="A216" s="224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224" t="n"/>
      <c r="Z216" s="224" t="n"/>
    </row>
    <row r="217" ht="27" customHeight="1">
      <c r="A217" s="64" t="inlineStr">
        <is>
          <t>SU002268</t>
        </is>
      </c>
      <c r="B217" s="64" t="inlineStr">
        <is>
          <t>P003642</t>
        </is>
      </c>
      <c r="C217" s="37" t="n">
        <v>4301070965</v>
      </c>
      <c r="D217" s="225" t="n">
        <v>4607111035899</v>
      </c>
      <c r="E217" s="337" t="n"/>
      <c r="F217" s="369" t="n">
        <v>1</v>
      </c>
      <c r="G217" s="38" t="n">
        <v>5</v>
      </c>
      <c r="H217" s="369" t="n">
        <v>5</v>
      </c>
      <c r="I217" s="369" t="n">
        <v>5.262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180</v>
      </c>
      <c r="N217" s="447" t="inlineStr">
        <is>
          <t>Пельмени Со свининой и говядиной Любимая ложка 1,0 Равиоли Особый рецепт</t>
        </is>
      </c>
      <c r="O217" s="371" t="n"/>
      <c r="P217" s="371" t="n"/>
      <c r="Q217" s="371" t="n"/>
      <c r="R217" s="337" t="n"/>
      <c r="S217" s="40" t="inlineStr"/>
      <c r="T217" s="40" t="inlineStr"/>
      <c r="U217" s="41" t="inlineStr">
        <is>
          <t>кор</t>
        </is>
      </c>
      <c r="V217" s="372" t="n">
        <v>0</v>
      </c>
      <c r="W217" s="373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233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4" t="n"/>
      <c r="N218" s="375" t="inlineStr">
        <is>
          <t>Итого</t>
        </is>
      </c>
      <c r="O218" s="345" t="n"/>
      <c r="P218" s="345" t="n"/>
      <c r="Q218" s="345" t="n"/>
      <c r="R218" s="345" t="n"/>
      <c r="S218" s="345" t="n"/>
      <c r="T218" s="346" t="n"/>
      <c r="U218" s="43" t="inlineStr">
        <is>
          <t>кор</t>
        </is>
      </c>
      <c r="V218" s="376">
        <f>IFERROR(SUM(V217:V217),"0")</f>
        <v/>
      </c>
      <c r="W218" s="376">
        <f>IFERROR(SUM(W217:W217),"0")</f>
        <v/>
      </c>
      <c r="X218" s="376">
        <f>IFERROR(IF(X217="",0,X217),"0")</f>
        <v/>
      </c>
      <c r="Y218" s="377" t="n"/>
      <c r="Z218" s="377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4" t="n"/>
      <c r="N219" s="375" t="inlineStr">
        <is>
          <t>Итого</t>
        </is>
      </c>
      <c r="O219" s="345" t="n"/>
      <c r="P219" s="345" t="n"/>
      <c r="Q219" s="345" t="n"/>
      <c r="R219" s="345" t="n"/>
      <c r="S219" s="345" t="n"/>
      <c r="T219" s="346" t="n"/>
      <c r="U219" s="43" t="inlineStr">
        <is>
          <t>кг</t>
        </is>
      </c>
      <c r="V219" s="376">
        <f>IFERROR(SUMPRODUCT(V217:V217*H217:H217),"0")</f>
        <v/>
      </c>
      <c r="W219" s="376">
        <f>IFERROR(SUMPRODUCT(W217:W217*H217:H217),"0")</f>
        <v/>
      </c>
      <c r="X219" s="43" t="n"/>
      <c r="Y219" s="377" t="n"/>
      <c r="Z219" s="377" t="n"/>
    </row>
    <row r="220" ht="16.5" customHeight="1">
      <c r="A220" s="223" t="inlineStr">
        <is>
          <t>Особая Без свинины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223" t="n"/>
      <c r="Z220" s="223" t="n"/>
    </row>
    <row r="221" ht="14.25" customHeight="1">
      <c r="A221" s="224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224" t="n"/>
      <c r="Z221" s="224" t="n"/>
    </row>
    <row r="222" ht="27" customHeight="1">
      <c r="A222" s="64" t="inlineStr">
        <is>
          <t>SU002408</t>
        </is>
      </c>
      <c r="B222" s="64" t="inlineStr">
        <is>
          <t>P002686</t>
        </is>
      </c>
      <c r="C222" s="37" t="n">
        <v>4301070870</v>
      </c>
      <c r="D222" s="225" t="n">
        <v>4607111036711</v>
      </c>
      <c r="E222" s="337" t="n"/>
      <c r="F222" s="369" t="n">
        <v>0.8</v>
      </c>
      <c r="G222" s="38" t="n">
        <v>8</v>
      </c>
      <c r="H222" s="369" t="n">
        <v>6.4</v>
      </c>
      <c r="I222" s="369" t="n">
        <v>6.67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90</v>
      </c>
      <c r="N222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2" s="371" t="n"/>
      <c r="P222" s="371" t="n"/>
      <c r="Q222" s="371" t="n"/>
      <c r="R222" s="337" t="n"/>
      <c r="S222" s="40" t="inlineStr"/>
      <c r="T222" s="40" t="inlineStr"/>
      <c r="U222" s="41" t="inlineStr">
        <is>
          <t>кор</t>
        </is>
      </c>
      <c r="V222" s="372" t="n">
        <v>5</v>
      </c>
      <c r="W222" s="373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23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кор</t>
        </is>
      </c>
      <c r="V223" s="376">
        <f>IFERROR(SUM(V222:V222),"0")</f>
        <v/>
      </c>
      <c r="W223" s="376">
        <f>IFERROR(SUM(W222:W222),"0")</f>
        <v/>
      </c>
      <c r="X223" s="376">
        <f>IFERROR(IF(X222="",0,X222),"0")</f>
        <v/>
      </c>
      <c r="Y223" s="377" t="n"/>
      <c r="Z223" s="377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4" t="n"/>
      <c r="N224" s="375" t="inlineStr">
        <is>
          <t>Итого</t>
        </is>
      </c>
      <c r="O224" s="345" t="n"/>
      <c r="P224" s="345" t="n"/>
      <c r="Q224" s="345" t="n"/>
      <c r="R224" s="345" t="n"/>
      <c r="S224" s="345" t="n"/>
      <c r="T224" s="346" t="n"/>
      <c r="U224" s="43" t="inlineStr">
        <is>
          <t>кг</t>
        </is>
      </c>
      <c r="V224" s="376">
        <f>IFERROR(SUMPRODUCT(V222:V222*H222:H222),"0")</f>
        <v/>
      </c>
      <c r="W224" s="376">
        <f>IFERROR(SUMPRODUCT(W222:W222*H222:H222),"0")</f>
        <v/>
      </c>
      <c r="X224" s="43" t="n"/>
      <c r="Y224" s="377" t="n"/>
      <c r="Z224" s="377" t="n"/>
    </row>
    <row r="225" ht="27.75" customHeight="1">
      <c r="A225" s="222" t="inlineStr">
        <is>
          <t>Зареченские</t>
        </is>
      </c>
      <c r="B225" s="368" t="n"/>
      <c r="C225" s="368" t="n"/>
      <c r="D225" s="368" t="n"/>
      <c r="E225" s="368" t="n"/>
      <c r="F225" s="368" t="n"/>
      <c r="G225" s="368" t="n"/>
      <c r="H225" s="368" t="n"/>
      <c r="I225" s="368" t="n"/>
      <c r="J225" s="368" t="n"/>
      <c r="K225" s="368" t="n"/>
      <c r="L225" s="368" t="n"/>
      <c r="M225" s="368" t="n"/>
      <c r="N225" s="368" t="n"/>
      <c r="O225" s="368" t="n"/>
      <c r="P225" s="368" t="n"/>
      <c r="Q225" s="368" t="n"/>
      <c r="R225" s="368" t="n"/>
      <c r="S225" s="368" t="n"/>
      <c r="T225" s="368" t="n"/>
      <c r="U225" s="368" t="n"/>
      <c r="V225" s="368" t="n"/>
      <c r="W225" s="368" t="n"/>
      <c r="X225" s="368" t="n"/>
      <c r="Y225" s="55" t="n"/>
      <c r="Z225" s="55" t="n"/>
    </row>
    <row r="226" ht="16.5" customHeight="1">
      <c r="A226" s="223" t="inlineStr">
        <is>
          <t>Зареченские продукты ПГП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223" t="n"/>
      <c r="Z226" s="223" t="n"/>
    </row>
    <row r="227" ht="14.25" customHeight="1">
      <c r="A227" s="224" t="inlineStr">
        <is>
          <t>Крылья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224" t="n"/>
      <c r="Z227" s="224" t="n"/>
    </row>
    <row r="228" ht="27" customHeight="1">
      <c r="A228" s="64" t="inlineStr">
        <is>
          <t>SU003024</t>
        </is>
      </c>
      <c r="B228" s="64" t="inlineStr">
        <is>
          <t>P003488</t>
        </is>
      </c>
      <c r="C228" s="37" t="n">
        <v>4301131019</v>
      </c>
      <c r="D228" s="225" t="n">
        <v>4640242180427</v>
      </c>
      <c r="E228" s="337" t="n"/>
      <c r="F228" s="369" t="n">
        <v>1.8</v>
      </c>
      <c r="G228" s="38" t="n">
        <v>1</v>
      </c>
      <c r="H228" s="369" t="n">
        <v>1.8</v>
      </c>
      <c r="I228" s="369" t="n">
        <v>1.915</v>
      </c>
      <c r="J228" s="38" t="n">
        <v>234</v>
      </c>
      <c r="K228" s="38" t="inlineStr">
        <is>
          <t>18</t>
        </is>
      </c>
      <c r="L228" s="39" t="inlineStr">
        <is>
          <t>МГ</t>
        </is>
      </c>
      <c r="M228" s="38" t="n">
        <v>180</v>
      </c>
      <c r="N228" s="449" t="inlineStr">
        <is>
          <t>Крылья «Хрустящие крылышки» Весовой ТМ «Зареченские» 1,8 кг</t>
        </is>
      </c>
      <c r="O228" s="371" t="n"/>
      <c r="P228" s="371" t="n"/>
      <c r="Q228" s="371" t="n"/>
      <c r="R228" s="337" t="n"/>
      <c r="S228" s="40" t="inlineStr"/>
      <c r="T228" s="40" t="inlineStr"/>
      <c r="U228" s="41" t="inlineStr">
        <is>
          <t>кор</t>
        </is>
      </c>
      <c r="V228" s="372" t="n">
        <v>0</v>
      </c>
      <c r="W228" s="373">
        <f>IFERROR(IF(V228="","",V228),"")</f>
        <v/>
      </c>
      <c r="X228" s="42">
        <f>IFERROR(IF(V228="","",V228*0.00502),"")</f>
        <v/>
      </c>
      <c r="Y228" s="69" t="inlineStr"/>
      <c r="Z228" s="70" t="inlineStr"/>
      <c r="AD228" s="74" t="n"/>
      <c r="BA228" s="148" t="inlineStr">
        <is>
          <t>ПГП</t>
        </is>
      </c>
    </row>
    <row r="229">
      <c r="A229" s="233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4" t="n"/>
      <c r="N229" s="375" t="inlineStr">
        <is>
          <t>Итого</t>
        </is>
      </c>
      <c r="O229" s="345" t="n"/>
      <c r="P229" s="345" t="n"/>
      <c r="Q229" s="345" t="n"/>
      <c r="R229" s="345" t="n"/>
      <c r="S229" s="345" t="n"/>
      <c r="T229" s="346" t="n"/>
      <c r="U229" s="43" t="inlineStr">
        <is>
          <t>кор</t>
        </is>
      </c>
      <c r="V229" s="376">
        <f>IFERROR(SUM(V228:V228),"0")</f>
        <v/>
      </c>
      <c r="W229" s="376">
        <f>IFERROR(SUM(W228:W228),"0")</f>
        <v/>
      </c>
      <c r="X229" s="376">
        <f>IFERROR(IF(X228="",0,X228),"0")</f>
        <v/>
      </c>
      <c r="Y229" s="377" t="n"/>
      <c r="Z229" s="377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74" t="n"/>
      <c r="N230" s="375" t="inlineStr">
        <is>
          <t>Итого</t>
        </is>
      </c>
      <c r="O230" s="345" t="n"/>
      <c r="P230" s="345" t="n"/>
      <c r="Q230" s="345" t="n"/>
      <c r="R230" s="345" t="n"/>
      <c r="S230" s="345" t="n"/>
      <c r="T230" s="346" t="n"/>
      <c r="U230" s="43" t="inlineStr">
        <is>
          <t>кг</t>
        </is>
      </c>
      <c r="V230" s="376">
        <f>IFERROR(SUMPRODUCT(V228:V228*H228:H228),"0")</f>
        <v/>
      </c>
      <c r="W230" s="376">
        <f>IFERROR(SUMPRODUCT(W228:W228*H228:H228),"0")</f>
        <v/>
      </c>
      <c r="X230" s="43" t="n"/>
      <c r="Y230" s="377" t="n"/>
      <c r="Z230" s="377" t="n"/>
    </row>
    <row r="231" ht="14.25" customHeight="1">
      <c r="A231" s="224" t="inlineStr">
        <is>
          <t>Наггетсы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224" t="n"/>
      <c r="Z231" s="224" t="n"/>
    </row>
    <row r="232" ht="27" customHeight="1">
      <c r="A232" s="64" t="inlineStr">
        <is>
          <t>SU003020</t>
        </is>
      </c>
      <c r="B232" s="64" t="inlineStr">
        <is>
          <t>P003486</t>
        </is>
      </c>
      <c r="C232" s="37" t="n">
        <v>4301132080</v>
      </c>
      <c r="D232" s="225" t="n">
        <v>4640242180397</v>
      </c>
      <c r="E232" s="337" t="n"/>
      <c r="F232" s="369" t="n">
        <v>1</v>
      </c>
      <c r="G232" s="38" t="n">
        <v>6</v>
      </c>
      <c r="H232" s="369" t="n">
        <v>6</v>
      </c>
      <c r="I232" s="369" t="n">
        <v>6.26</v>
      </c>
      <c r="J232" s="38" t="n">
        <v>84</v>
      </c>
      <c r="K232" s="38" t="inlineStr">
        <is>
          <t>12</t>
        </is>
      </c>
      <c r="L232" s="39" t="inlineStr">
        <is>
          <t>МГ</t>
        </is>
      </c>
      <c r="M232" s="38" t="n">
        <v>180</v>
      </c>
      <c r="N232" s="450" t="inlineStr">
        <is>
          <t>Наггетсы «Хрустящие» Весовые ТМ «Зареченские» 6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30</v>
      </c>
      <c r="W232" s="373">
        <f>IFERROR(IF(V232="","",V232),"")</f>
        <v/>
      </c>
      <c r="X232" s="42">
        <f>IFERROR(IF(V232="","",V232*0.0155),"")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23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224" t="inlineStr">
        <is>
          <t>Чебуреки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224" t="n"/>
      <c r="Z235" s="224" t="n"/>
    </row>
    <row r="236" ht="27" customHeight="1">
      <c r="A236" s="64" t="inlineStr">
        <is>
          <t>SU003012</t>
        </is>
      </c>
      <c r="B236" s="64" t="inlineStr">
        <is>
          <t>P003478</t>
        </is>
      </c>
      <c r="C236" s="37" t="n">
        <v>4301136028</v>
      </c>
      <c r="D236" s="225" t="n">
        <v>4640242180304</v>
      </c>
      <c r="E236" s="337" t="n"/>
      <c r="F236" s="369" t="n">
        <v>2.7</v>
      </c>
      <c r="G236" s="38" t="n">
        <v>1</v>
      </c>
      <c r="H236" s="369" t="n">
        <v>2.7</v>
      </c>
      <c r="I236" s="369" t="n">
        <v>2.8906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51" t="inlineStr">
        <is>
          <t>Чебуреки «Мясные» Весовые ТМ «Зареченские» 2,7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0</v>
      </c>
      <c r="W236" s="373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37.5" customHeight="1">
      <c r="A237" s="64" t="inlineStr">
        <is>
          <t>SU003011</t>
        </is>
      </c>
      <c r="B237" s="64" t="inlineStr">
        <is>
          <t>P003477</t>
        </is>
      </c>
      <c r="C237" s="37" t="n">
        <v>4301136027</v>
      </c>
      <c r="D237" s="225" t="n">
        <v>4640242180298</v>
      </c>
      <c r="E237" s="337" t="n"/>
      <c r="F237" s="369" t="n">
        <v>2.7</v>
      </c>
      <c r="G237" s="38" t="n">
        <v>1</v>
      </c>
      <c r="H237" s="369" t="n">
        <v>2.7</v>
      </c>
      <c r="I237" s="369" t="n">
        <v>2.892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52" t="inlineStr">
        <is>
          <t>Чебуреки «с мясом, грибами и картофелем» Весовые ТМ «Зареченские» 2,7 кг</t>
        </is>
      </c>
      <c r="O237" s="371" t="n"/>
      <c r="P237" s="371" t="n"/>
      <c r="Q237" s="371" t="n"/>
      <c r="R237" s="337" t="n"/>
      <c r="S237" s="40" t="inlineStr"/>
      <c r="T237" s="40" t="inlineStr"/>
      <c r="U237" s="41" t="inlineStr">
        <is>
          <t>кор</t>
        </is>
      </c>
      <c r="V237" s="372" t="n">
        <v>4</v>
      </c>
      <c r="W237" s="37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SU003010</t>
        </is>
      </c>
      <c r="B238" s="64" t="inlineStr">
        <is>
          <t>P003476</t>
        </is>
      </c>
      <c r="C238" s="37" t="n">
        <v>4301136026</v>
      </c>
      <c r="D238" s="225" t="n">
        <v>4640242180236</v>
      </c>
      <c r="E238" s="337" t="n"/>
      <c r="F238" s="369" t="n">
        <v>5</v>
      </c>
      <c r="G238" s="38" t="n">
        <v>1</v>
      </c>
      <c r="H238" s="369" t="n">
        <v>5</v>
      </c>
      <c r="I238" s="369" t="n">
        <v>5.235</v>
      </c>
      <c r="J238" s="38" t="n">
        <v>84</v>
      </c>
      <c r="K238" s="38" t="inlineStr">
        <is>
          <t>12</t>
        </is>
      </c>
      <c r="L238" s="39" t="inlineStr">
        <is>
          <t>МГ</t>
        </is>
      </c>
      <c r="M238" s="38" t="n">
        <v>180</v>
      </c>
      <c r="N238" s="453" t="inlineStr">
        <is>
          <t>Чебуреки «Сочные» Весовые ТМ «Зареченские» 5 кг</t>
        </is>
      </c>
      <c r="O238" s="371" t="n"/>
      <c r="P238" s="371" t="n"/>
      <c r="Q238" s="371" t="n"/>
      <c r="R238" s="337" t="n"/>
      <c r="S238" s="40" t="inlineStr"/>
      <c r="T238" s="40" t="inlineStr"/>
      <c r="U238" s="41" t="inlineStr">
        <is>
          <t>кор</t>
        </is>
      </c>
      <c r="V238" s="372" t="n">
        <v>46</v>
      </c>
      <c r="W238" s="373">
        <f>IFERROR(IF(V238="","",V238),"")</f>
        <v/>
      </c>
      <c r="X238" s="42">
        <f>IFERROR(IF(V238="","",V238*0.0155),"")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 ht="27" customHeight="1">
      <c r="A239" s="64" t="inlineStr">
        <is>
          <t>SU003025</t>
        </is>
      </c>
      <c r="B239" s="64" t="inlineStr">
        <is>
          <t>P003495</t>
        </is>
      </c>
      <c r="C239" s="37" t="n">
        <v>4301136029</v>
      </c>
      <c r="D239" s="225" t="n">
        <v>4640242180410</v>
      </c>
      <c r="E239" s="337" t="n"/>
      <c r="F239" s="369" t="n">
        <v>2.24</v>
      </c>
      <c r="G239" s="38" t="n">
        <v>1</v>
      </c>
      <c r="H239" s="369" t="n">
        <v>2.24</v>
      </c>
      <c r="I239" s="369" t="n">
        <v>2.432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Чебуреки «Сочный мегачебурек» Весовой ТМ «Зареченские» 2,24 кг</t>
        </is>
      </c>
      <c r="O239" s="371" t="n"/>
      <c r="P239" s="371" t="n"/>
      <c r="Q239" s="371" t="n"/>
      <c r="R239" s="337" t="n"/>
      <c r="S239" s="40" t="inlineStr"/>
      <c r="T239" s="40" t="inlineStr"/>
      <c r="U239" s="41" t="inlineStr">
        <is>
          <t>кор</t>
        </is>
      </c>
      <c r="V239" s="372" t="n">
        <v>0</v>
      </c>
      <c r="W239" s="373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>
      <c r="A240" s="233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4" t="n"/>
      <c r="N240" s="375" t="inlineStr">
        <is>
          <t>Итого</t>
        </is>
      </c>
      <c r="O240" s="345" t="n"/>
      <c r="P240" s="345" t="n"/>
      <c r="Q240" s="345" t="n"/>
      <c r="R240" s="345" t="n"/>
      <c r="S240" s="345" t="n"/>
      <c r="T240" s="346" t="n"/>
      <c r="U240" s="43" t="inlineStr">
        <is>
          <t>кор</t>
        </is>
      </c>
      <c r="V240" s="376">
        <f>IFERROR(SUM(V236:V239),"0")</f>
        <v/>
      </c>
      <c r="W240" s="376">
        <f>IFERROR(SUM(W236:W239),"0")</f>
        <v/>
      </c>
      <c r="X240" s="376">
        <f>IFERROR(IF(X236="",0,X236),"0")+IFERROR(IF(X237="",0,X237),"0")+IFERROR(IF(X238="",0,X238),"0")+IFERROR(IF(X239="",0,X239),"0")</f>
        <v/>
      </c>
      <c r="Y240" s="377" t="n"/>
      <c r="Z240" s="377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374" t="n"/>
      <c r="N241" s="375" t="inlineStr">
        <is>
          <t>Итого</t>
        </is>
      </c>
      <c r="O241" s="345" t="n"/>
      <c r="P241" s="345" t="n"/>
      <c r="Q241" s="345" t="n"/>
      <c r="R241" s="345" t="n"/>
      <c r="S241" s="345" t="n"/>
      <c r="T241" s="346" t="n"/>
      <c r="U241" s="43" t="inlineStr">
        <is>
          <t>кг</t>
        </is>
      </c>
      <c r="V241" s="376">
        <f>IFERROR(SUMPRODUCT(V236:V239*H236:H239),"0")</f>
        <v/>
      </c>
      <c r="W241" s="376">
        <f>IFERROR(SUMPRODUCT(W236:W239*H236:H239),"0")</f>
        <v/>
      </c>
      <c r="X241" s="43" t="n"/>
      <c r="Y241" s="377" t="n"/>
      <c r="Z241" s="377" t="n"/>
    </row>
    <row r="242" ht="14.25" customHeight="1">
      <c r="A242" s="224" t="inlineStr">
        <is>
          <t>Снеки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224" t="n"/>
      <c r="Z242" s="224" t="n"/>
    </row>
    <row r="243" ht="27" customHeight="1">
      <c r="A243" s="64" t="inlineStr">
        <is>
          <t>SU003018</t>
        </is>
      </c>
      <c r="B243" s="64" t="inlineStr">
        <is>
          <t>P003484</t>
        </is>
      </c>
      <c r="C243" s="37" t="n">
        <v>4301135191</v>
      </c>
      <c r="D243" s="225" t="n">
        <v>4640242180373</v>
      </c>
      <c r="E243" s="337" t="n"/>
      <c r="F243" s="369" t="n">
        <v>3</v>
      </c>
      <c r="G243" s="38" t="n">
        <v>1</v>
      </c>
      <c r="H243" s="369" t="n">
        <v>3</v>
      </c>
      <c r="I243" s="369" t="n">
        <v>3.192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5" t="inlineStr">
        <is>
          <t>Снеки «Жар-боллы с курочкой и сыром» Весовой ТМ «Зареченские» 3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20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SU003023</t>
        </is>
      </c>
      <c r="B244" s="64" t="inlineStr">
        <is>
          <t>P003490</t>
        </is>
      </c>
      <c r="C244" s="37" t="n">
        <v>4301135195</v>
      </c>
      <c r="D244" s="225" t="n">
        <v>4640242180366</v>
      </c>
      <c r="E244" s="337" t="n"/>
      <c r="F244" s="369" t="n">
        <v>3.7</v>
      </c>
      <c r="G244" s="38" t="n">
        <v>1</v>
      </c>
      <c r="H244" s="369" t="n">
        <v>3.7</v>
      </c>
      <c r="I244" s="36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6" t="inlineStr">
        <is>
          <t>Снеки «Жар-ладушки с клубникой и вишней» Весовые ТМ «Зареченские» 3,7 кг</t>
        </is>
      </c>
      <c r="O244" s="371" t="n"/>
      <c r="P244" s="371" t="n"/>
      <c r="Q244" s="371" t="n"/>
      <c r="R244" s="337" t="n"/>
      <c r="S244" s="40" t="inlineStr"/>
      <c r="T244" s="40" t="inlineStr"/>
      <c r="U244" s="41" t="inlineStr">
        <is>
          <t>кор</t>
        </is>
      </c>
      <c r="V244" s="372" t="n">
        <v>0</v>
      </c>
      <c r="W244" s="37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27" customHeight="1">
      <c r="A245" s="64" t="inlineStr">
        <is>
          <t>SU003015</t>
        </is>
      </c>
      <c r="B245" s="64" t="inlineStr">
        <is>
          <t>P003481</t>
        </is>
      </c>
      <c r="C245" s="37" t="n">
        <v>4301135188</v>
      </c>
      <c r="D245" s="225" t="n">
        <v>4640242180335</v>
      </c>
      <c r="E245" s="337" t="n"/>
      <c r="F245" s="369" t="n">
        <v>3.7</v>
      </c>
      <c r="G245" s="38" t="n">
        <v>1</v>
      </c>
      <c r="H245" s="369" t="n">
        <v>3.7</v>
      </c>
      <c r="I245" s="36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7" t="inlineStr">
        <is>
          <t>Снеки «Жар-ладушки с мясом» Весовые ТМ «Зареченские» 3,7 кг</t>
        </is>
      </c>
      <c r="O245" s="371" t="n"/>
      <c r="P245" s="371" t="n"/>
      <c r="Q245" s="371" t="n"/>
      <c r="R245" s="337" t="n"/>
      <c r="S245" s="40" t="inlineStr"/>
      <c r="T245" s="40" t="inlineStr"/>
      <c r="U245" s="41" t="inlineStr">
        <is>
          <t>кор</t>
        </is>
      </c>
      <c r="V245" s="372" t="n">
        <v>0</v>
      </c>
      <c r="W245" s="37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37.5" customHeight="1">
      <c r="A246" s="64" t="inlineStr">
        <is>
          <t>SU003016</t>
        </is>
      </c>
      <c r="B246" s="64" t="inlineStr">
        <is>
          <t>P003482</t>
        </is>
      </c>
      <c r="C246" s="37" t="n">
        <v>4301135189</v>
      </c>
      <c r="D246" s="225" t="n">
        <v>4640242180342</v>
      </c>
      <c r="E246" s="337" t="n"/>
      <c r="F246" s="369" t="n">
        <v>3.7</v>
      </c>
      <c r="G246" s="38" t="n">
        <v>1</v>
      </c>
      <c r="H246" s="369" t="n">
        <v>3.7</v>
      </c>
      <c r="I246" s="36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8" t="inlineStr">
        <is>
          <t>Снеки «Жар-ладушки с мясом, картофелем и грибами» Весовые ТМ «Зареченские» 3,7 кг</t>
        </is>
      </c>
      <c r="O246" s="371" t="n"/>
      <c r="P246" s="371" t="n"/>
      <c r="Q246" s="371" t="n"/>
      <c r="R246" s="337" t="n"/>
      <c r="S246" s="40" t="inlineStr"/>
      <c r="T246" s="40" t="inlineStr"/>
      <c r="U246" s="41" t="inlineStr">
        <is>
          <t>кор</t>
        </is>
      </c>
      <c r="V246" s="372" t="n">
        <v>0</v>
      </c>
      <c r="W246" s="37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SU003017</t>
        </is>
      </c>
      <c r="B247" s="64" t="inlineStr">
        <is>
          <t>P003483</t>
        </is>
      </c>
      <c r="C247" s="37" t="n">
        <v>4301135190</v>
      </c>
      <c r="D247" s="225" t="n">
        <v>4640242180359</v>
      </c>
      <c r="E247" s="337" t="n"/>
      <c r="F247" s="369" t="n">
        <v>3.7</v>
      </c>
      <c r="G247" s="38" t="n">
        <v>1</v>
      </c>
      <c r="H247" s="369" t="n">
        <v>3.7</v>
      </c>
      <c r="I247" s="369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9" t="inlineStr">
        <is>
          <t>Снеки «Жар-ладушки с яблоком и грушей» Весовые ТМ «Зареченские» 3,7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0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SU003019</t>
        </is>
      </c>
      <c r="B248" s="64" t="inlineStr">
        <is>
          <t>P003485</t>
        </is>
      </c>
      <c r="C248" s="37" t="n">
        <v>4301135192</v>
      </c>
      <c r="D248" s="225" t="n">
        <v>4640242180380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0" t="inlineStr">
        <is>
          <t>Снеки «Мини-сосиски в тесте Фрайпики»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49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SU003013</t>
        </is>
      </c>
      <c r="B249" s="64" t="inlineStr">
        <is>
          <t>P003479</t>
        </is>
      </c>
      <c r="C249" s="37" t="n">
        <v>4301135186</v>
      </c>
      <c r="D249" s="225" t="n">
        <v>4640242180311</v>
      </c>
      <c r="E249" s="337" t="n"/>
      <c r="F249" s="369" t="n">
        <v>5.5</v>
      </c>
      <c r="G249" s="38" t="n">
        <v>1</v>
      </c>
      <c r="H249" s="369" t="n">
        <v>5.5</v>
      </c>
      <c r="I249" s="369" t="n">
        <v>5.735</v>
      </c>
      <c r="J249" s="38" t="n">
        <v>84</v>
      </c>
      <c r="K249" s="38" t="inlineStr">
        <is>
          <t>12</t>
        </is>
      </c>
      <c r="L249" s="39" t="inlineStr">
        <is>
          <t>МГ</t>
        </is>
      </c>
      <c r="M249" s="38" t="n">
        <v>180</v>
      </c>
      <c r="N249" s="461" t="inlineStr">
        <is>
          <t>Снеки «Жар-мени» Весовые ТМ «Зареченские» 5,5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22</v>
      </c>
      <c r="W249" s="373">
        <f>IFERROR(IF(V249="","",V249),"")</f>
        <v/>
      </c>
      <c r="X249" s="42">
        <f>IFERROR(IF(V249="","",V249*0.0155),"")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SU003014</t>
        </is>
      </c>
      <c r="B250" s="64" t="inlineStr">
        <is>
          <t>P003480</t>
        </is>
      </c>
      <c r="C250" s="37" t="n">
        <v>4301135187</v>
      </c>
      <c r="D250" s="225" t="n">
        <v>4640242180328</v>
      </c>
      <c r="E250" s="337" t="n"/>
      <c r="F250" s="369" t="n">
        <v>3.5</v>
      </c>
      <c r="G250" s="38" t="n">
        <v>1</v>
      </c>
      <c r="H250" s="369" t="n">
        <v>3.5</v>
      </c>
      <c r="I250" s="369" t="n">
        <v>3.692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2" t="inlineStr">
        <is>
          <t>Снеки «Жар-мени с картофелем и сочной грудинкой» Весовые ТМ «Зареченские» 3,5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0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225" t="n">
        <v>4640242180380</v>
      </c>
      <c r="E251" s="337" t="n"/>
      <c r="F251" s="369" t="n">
        <v>1.8</v>
      </c>
      <c r="G251" s="38" t="n">
        <v>1</v>
      </c>
      <c r="H251" s="369" t="n">
        <v>1.8</v>
      </c>
      <c r="I251" s="369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63" t="inlineStr">
        <is>
          <t>Снеки «Мини-сосиски в тесте Фрайпики» Весовые ТМ «Зареченские» 1,8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28</v>
      </c>
      <c r="W251" s="373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SU003021</t>
        </is>
      </c>
      <c r="B252" s="64" t="inlineStr">
        <is>
          <t>P003489</t>
        </is>
      </c>
      <c r="C252" s="37" t="n">
        <v>4301135193</v>
      </c>
      <c r="D252" s="225" t="n">
        <v>4640242180403</v>
      </c>
      <c r="E252" s="337" t="n"/>
      <c r="F252" s="369" t="n">
        <v>3</v>
      </c>
      <c r="G252" s="38" t="n">
        <v>1</v>
      </c>
      <c r="H252" s="369" t="n">
        <v>3</v>
      </c>
      <c r="I252" s="369" t="n">
        <v>3.192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4" t="inlineStr">
        <is>
          <t>Снеки «Фрай-пицца с ветчиной и грибами» Весовые ТМ «Зареченские» 3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10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>
      <c r="A253" s="233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4" t="n"/>
      <c r="N253" s="375" t="inlineStr">
        <is>
          <t>Итого</t>
        </is>
      </c>
      <c r="O253" s="345" t="n"/>
      <c r="P253" s="345" t="n"/>
      <c r="Q253" s="345" t="n"/>
      <c r="R253" s="345" t="n"/>
      <c r="S253" s="345" t="n"/>
      <c r="T253" s="346" t="n"/>
      <c r="U253" s="43" t="inlineStr">
        <is>
          <t>кор</t>
        </is>
      </c>
      <c r="V253" s="376">
        <f>IFERROR(SUM(V243:V252),"0")</f>
        <v/>
      </c>
      <c r="W253" s="376">
        <f>IFERROR(SUM(W243:W252),"0")</f>
        <v/>
      </c>
      <c r="X253" s="376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77" t="n"/>
      <c r="Z253" s="377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74" t="n"/>
      <c r="N254" s="375" t="inlineStr">
        <is>
          <t>Итого</t>
        </is>
      </c>
      <c r="O254" s="345" t="n"/>
      <c r="P254" s="345" t="n"/>
      <c r="Q254" s="345" t="n"/>
      <c r="R254" s="345" t="n"/>
      <c r="S254" s="345" t="n"/>
      <c r="T254" s="346" t="n"/>
      <c r="U254" s="43" t="inlineStr">
        <is>
          <t>кг</t>
        </is>
      </c>
      <c r="V254" s="376">
        <f>IFERROR(SUMPRODUCT(V243:V252*H243:H252),"0")</f>
        <v/>
      </c>
      <c r="W254" s="376">
        <f>IFERROR(SUMPRODUCT(W243:W252*H243:H252),"0")</f>
        <v/>
      </c>
      <c r="X254" s="43" t="n"/>
      <c r="Y254" s="377" t="n"/>
      <c r="Z254" s="377" t="n"/>
    </row>
    <row r="255" ht="15" customHeight="1">
      <c r="A255" s="324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4" t="n"/>
      <c r="N255" s="465" t="inlineStr">
        <is>
          <t>ИТОГО НЕТТО</t>
        </is>
      </c>
      <c r="O255" s="328" t="n"/>
      <c r="P255" s="328" t="n"/>
      <c r="Q255" s="328" t="n"/>
      <c r="R255" s="328" t="n"/>
      <c r="S255" s="328" t="n"/>
      <c r="T255" s="329" t="n"/>
      <c r="U255" s="43" t="inlineStr">
        <is>
          <t>кг</t>
        </is>
      </c>
      <c r="V255" s="376">
        <f>IFERROR(V24+V33+V41+V47+V57+V63+V68+V74+V84+V91+V100+V106+V111+V119+V124+V130+V135+V141+V149+V154+V161+V166+V171+V176+V182+V188+V196+V201+V207+V213+V219+V224+V230+V234+V241+V254,"0")</f>
        <v/>
      </c>
      <c r="W255" s="376">
        <f>IFERROR(W24+W33+W41+W47+W57+W63+W68+W74+W84+W91+W100+W106+W111+W119+W124+W130+W135+W141+W149+W154+W161+W166+W171+W176+W182+W188+W196+W201+W207+W213+W219+W224+W230+W234+W241+W254,"0")</f>
        <v/>
      </c>
      <c r="X255" s="43" t="n"/>
      <c r="Y255" s="377" t="n"/>
      <c r="Z255" s="377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4" t="n"/>
      <c r="N256" s="465" t="inlineStr">
        <is>
          <t>ИТОГО БРУТТО</t>
        </is>
      </c>
      <c r="O256" s="328" t="n"/>
      <c r="P256" s="328" t="n"/>
      <c r="Q256" s="328" t="n"/>
      <c r="R256" s="328" t="n"/>
      <c r="S256" s="328" t="n"/>
      <c r="T256" s="329" t="n"/>
      <c r="U256" s="43" t="inlineStr">
        <is>
          <t>кг</t>
        </is>
      </c>
      <c r="V256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77" t="n"/>
      <c r="Z256" s="37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4" t="n"/>
      <c r="N257" s="465" t="inlineStr">
        <is>
          <t>Кол-во паллет</t>
        </is>
      </c>
      <c r="O257" s="328" t="n"/>
      <c r="P257" s="328" t="n"/>
      <c r="Q257" s="328" t="n"/>
      <c r="R257" s="328" t="n"/>
      <c r="S257" s="328" t="n"/>
      <c r="T257" s="329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4" t="n"/>
      <c r="N258" s="465" t="inlineStr">
        <is>
          <t>Вес брутто  с паллетами</t>
        </is>
      </c>
      <c r="O258" s="328" t="n"/>
      <c r="P258" s="328" t="n"/>
      <c r="Q258" s="328" t="n"/>
      <c r="R258" s="328" t="n"/>
      <c r="S258" s="328" t="n"/>
      <c r="T258" s="329" t="n"/>
      <c r="U258" s="43" t="inlineStr">
        <is>
          <t>кг</t>
        </is>
      </c>
      <c r="V258" s="376">
        <f>GrossWeightTotal+PalletQtyTotal*25</f>
        <v/>
      </c>
      <c r="W258" s="376">
        <f>GrossWeightTotalR+PalletQtyTotalR*25</f>
        <v/>
      </c>
      <c r="X258" s="43" t="n"/>
      <c r="Y258" s="377" t="n"/>
      <c r="Z258" s="37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Кол-во коробок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шт</t>
        </is>
      </c>
      <c r="V259" s="376">
        <f>IFERROR(V23+V32+V40+V46+V56+V62+V67+V73+V83+V90+V99+V105+V110+V118+V123+V129+V134+V140+V148+V153+V160+V165+V170+V175+V181+V187+V195+V200+V206+V212+V218+V223+V229+V233+V240+V253,"0")</f>
        <v/>
      </c>
      <c r="W259" s="376">
        <f>IFERROR(W23+W32+W40+W46+W56+W62+W67+W73+W83+W90+W99+W105+W110+W118+W123+W129+W134+W140+W148+W153+W160+W165+W170+W175+W181+W187+W195+W200+W206+W212+W218+W223+W229+W233+W240+W253,"0")</f>
        <v/>
      </c>
      <c r="X259" s="43" t="n"/>
      <c r="Y259" s="377" t="n"/>
      <c r="Z259" s="377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Объем заказа</t>
        </is>
      </c>
      <c r="O260" s="328" t="n"/>
      <c r="P260" s="328" t="n"/>
      <c r="Q260" s="328" t="n"/>
      <c r="R260" s="328" t="n"/>
      <c r="S260" s="328" t="n"/>
      <c r="T260" s="329" t="n"/>
      <c r="U260" s="46" t="inlineStr">
        <is>
          <t>м3</t>
        </is>
      </c>
      <c r="V260" s="43" t="n"/>
      <c r="W260" s="43" t="n"/>
      <c r="X260" s="43">
        <f>IFERROR(X23+X32+X40+X46+X56+X62+X67+X73+X83+X90+X99+X105+X110+X118+X123+X129+X134+X140+X148+X153+X160+X165+X170+X175+X181+X187+X195+X200+X206+X212+X218+X223+X229+X233+X240+X253,"0")</f>
        <v/>
      </c>
      <c r="Y260" s="377" t="n"/>
      <c r="Z260" s="377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325" t="inlineStr">
        <is>
          <t>Ядрена копоть</t>
        </is>
      </c>
      <c r="C262" s="325" t="inlineStr">
        <is>
          <t>Горячая штучка</t>
        </is>
      </c>
      <c r="D262" s="466" t="n"/>
      <c r="E262" s="466" t="n"/>
      <c r="F262" s="466" t="n"/>
      <c r="G262" s="466" t="n"/>
      <c r="H262" s="466" t="n"/>
      <c r="I262" s="466" t="n"/>
      <c r="J262" s="466" t="n"/>
      <c r="K262" s="466" t="n"/>
      <c r="L262" s="466" t="n"/>
      <c r="M262" s="466" t="n"/>
      <c r="N262" s="466" t="n"/>
      <c r="O262" s="466" t="n"/>
      <c r="P262" s="466" t="n"/>
      <c r="Q262" s="466" t="n"/>
      <c r="R262" s="467" t="n"/>
      <c r="S262" s="325" t="inlineStr">
        <is>
          <t>No Name</t>
        </is>
      </c>
      <c r="T262" s="467" t="n"/>
      <c r="U262" s="325" t="inlineStr">
        <is>
          <t>Вязанка</t>
        </is>
      </c>
      <c r="V262" s="466" t="n"/>
      <c r="W262" s="466" t="n"/>
      <c r="X262" s="467" t="n"/>
      <c r="Y262" s="325" t="inlineStr">
        <is>
          <t>Стародворье</t>
        </is>
      </c>
      <c r="Z262" s="466" t="n"/>
      <c r="AA262" s="466" t="n"/>
      <c r="AB262" s="466" t="n"/>
      <c r="AC262" s="467" t="n"/>
      <c r="AD262" s="325" t="inlineStr">
        <is>
          <t>Колбасный стандарт</t>
        </is>
      </c>
      <c r="AE262" s="325" t="inlineStr">
        <is>
          <t>Особый рецепт</t>
        </is>
      </c>
      <c r="AF262" s="467" t="n"/>
      <c r="AG262" s="325" t="inlineStr">
        <is>
          <t>Зареченские</t>
        </is>
      </c>
    </row>
    <row r="263" ht="14.25" customHeight="1" thickTop="1">
      <c r="A263" s="326" t="inlineStr">
        <is>
          <t>СЕРИЯ</t>
        </is>
      </c>
      <c r="B263" s="325" t="inlineStr">
        <is>
          <t>Ядрена копоть</t>
        </is>
      </c>
      <c r="C263" s="325" t="inlineStr">
        <is>
          <t>Наггетсы ГШ</t>
        </is>
      </c>
      <c r="D263" s="325" t="inlineStr">
        <is>
          <t>Grandmeni</t>
        </is>
      </c>
      <c r="E263" s="325" t="inlineStr">
        <is>
          <t>Чебупай</t>
        </is>
      </c>
      <c r="F263" s="325" t="inlineStr">
        <is>
          <t>Бигбули ГШ</t>
        </is>
      </c>
      <c r="G263" s="325" t="inlineStr">
        <is>
          <t>Бульмени вес ГШ</t>
        </is>
      </c>
      <c r="H263" s="325" t="inlineStr">
        <is>
          <t>Бельмеши</t>
        </is>
      </c>
      <c r="I263" s="325" t="inlineStr">
        <is>
          <t>Крылышки ГШ</t>
        </is>
      </c>
      <c r="J263" s="325" t="inlineStr">
        <is>
          <t>Чебупели</t>
        </is>
      </c>
      <c r="K263" s="325" t="inlineStr">
        <is>
          <t>Чебуреки</t>
        </is>
      </c>
      <c r="L263" s="325" t="inlineStr">
        <is>
          <t>Бульмени ГШ</t>
        </is>
      </c>
      <c r="M263" s="325" t="inlineStr">
        <is>
          <t>Чебупицца</t>
        </is>
      </c>
      <c r="N263" s="325" t="inlineStr">
        <is>
          <t>Хотстеры</t>
        </is>
      </c>
      <c r="O263" s="325" t="inlineStr">
        <is>
          <t>Круггетсы</t>
        </is>
      </c>
      <c r="P263" s="325" t="inlineStr">
        <is>
          <t>Пекерсы</t>
        </is>
      </c>
      <c r="Q263" s="325" t="inlineStr">
        <is>
          <t>Супермени</t>
        </is>
      </c>
      <c r="R263" s="325" t="inlineStr">
        <is>
          <t>Чебуманы</t>
        </is>
      </c>
      <c r="S263" s="325" t="inlineStr">
        <is>
          <t>Стародворье ПГП</t>
        </is>
      </c>
      <c r="T263" s="325" t="inlineStr">
        <is>
          <t>No Name ЗПФ</t>
        </is>
      </c>
      <c r="U263" s="325" t="inlineStr">
        <is>
          <t>Няняггетсы Сливушки</t>
        </is>
      </c>
      <c r="V263" s="325" t="inlineStr">
        <is>
          <t>Печеные пельмени</t>
        </is>
      </c>
      <c r="W263" s="325" t="inlineStr">
        <is>
          <t>Вязанка</t>
        </is>
      </c>
      <c r="X263" s="325" t="inlineStr">
        <is>
          <t>Сливушки</t>
        </is>
      </c>
      <c r="Y263" s="325" t="inlineStr">
        <is>
          <t>Стародворье ЗПФ</t>
        </is>
      </c>
      <c r="Z263" s="325" t="inlineStr">
        <is>
          <t>Мясорубская</t>
        </is>
      </c>
      <c r="AA263" s="325" t="inlineStr">
        <is>
          <t>Медвежье ушко</t>
        </is>
      </c>
      <c r="AB263" s="325" t="inlineStr">
        <is>
          <t>Бордо</t>
        </is>
      </c>
      <c r="AC263" s="325" t="inlineStr">
        <is>
          <t>Сочные</t>
        </is>
      </c>
      <c r="AD263" s="325" t="inlineStr">
        <is>
          <t>Владимирский Стандарт ЗПФ</t>
        </is>
      </c>
      <c r="AE263" s="325" t="inlineStr">
        <is>
          <t>Любимая ложка</t>
        </is>
      </c>
      <c r="AF263" s="325" t="inlineStr">
        <is>
          <t>Особая Без свинины</t>
        </is>
      </c>
      <c r="AG263" s="325" t="inlineStr">
        <is>
          <t>Зареченские продукты ПГП</t>
        </is>
      </c>
    </row>
    <row r="264" ht="13.5" customHeight="1" thickBot="1">
      <c r="A264" s="468" t="n"/>
      <c r="B264" s="469" t="n"/>
      <c r="C264" s="469" t="n"/>
      <c r="D264" s="469" t="n"/>
      <c r="E264" s="469" t="n"/>
      <c r="F264" s="469" t="n"/>
      <c r="G264" s="469" t="n"/>
      <c r="H264" s="469" t="n"/>
      <c r="I264" s="469" t="n"/>
      <c r="J264" s="469" t="n"/>
      <c r="K264" s="469" t="n"/>
      <c r="L264" s="469" t="n"/>
      <c r="M264" s="469" t="n"/>
      <c r="N264" s="469" t="n"/>
      <c r="O264" s="469" t="n"/>
      <c r="P264" s="469" t="n"/>
      <c r="Q264" s="469" t="n"/>
      <c r="R264" s="469" t="n"/>
      <c r="S264" s="469" t="n"/>
      <c r="T264" s="469" t="n"/>
      <c r="U264" s="469" t="n"/>
      <c r="V264" s="469" t="n"/>
      <c r="W264" s="469" t="n"/>
      <c r="X264" s="469" t="n"/>
      <c r="Y264" s="469" t="n"/>
      <c r="Z264" s="469" t="n"/>
      <c r="AA264" s="469" t="n"/>
      <c r="AB264" s="469" t="n"/>
      <c r="AC264" s="469" t="n"/>
      <c r="AD264" s="469" t="n"/>
      <c r="AE264" s="469" t="n"/>
      <c r="AF264" s="469" t="n"/>
      <c r="AG264" s="469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IFERROR(V94*H94,"0")+IFERROR(V95*H95,"0")+IFERROR(V96*H96,"0")+IFERROR(V97*H97,"0")+IFERROR(V98*H98,"0")</f>
        <v/>
      </c>
      <c r="M265" s="53">
        <f>IFERROR(V103*H103,"0")+IFERROR(V104*H104,"0")</f>
        <v/>
      </c>
      <c r="N265" s="53">
        <f>IFERROR(V109*H109,"0")</f>
        <v/>
      </c>
      <c r="O265" s="53">
        <f>IFERROR(V114*H114,"0")+IFERROR(V115*H115,"0")+IFERROR(V116*H116,"0")+IFERROR(V117*H117,"0")</f>
        <v/>
      </c>
      <c r="P265" s="53">
        <f>IFERROR(V122*H122,"0")</f>
        <v/>
      </c>
      <c r="Q265" s="53">
        <f>IFERROR(V127*H127,"0")+IFERROR(V128*H128,"0")</f>
        <v/>
      </c>
      <c r="R265" s="53">
        <f>IFERROR(V133*H133,"0")</f>
        <v/>
      </c>
      <c r="S265" s="53">
        <f>IFERROR(V139*H139,"0")</f>
        <v/>
      </c>
      <c r="T265" s="53">
        <f>IFERROR(V144*H144,"0")+IFERROR(V145*H145,"0")+IFERROR(V146*H146,"0")+IFERROR(V147*H147,"0")+IFERROR(V151*H151,"0")+IFERROR(V152*H152,"0")</f>
        <v/>
      </c>
      <c r="U265" s="53">
        <f>IFERROR(V158*H158,"0")+IFERROR(V159*H159,"0")</f>
        <v/>
      </c>
      <c r="V265" s="53">
        <f>IFERROR(V164*H164,"0")</f>
        <v/>
      </c>
      <c r="W265" s="53">
        <f>IFERROR(V169*H169,"0")</f>
        <v/>
      </c>
      <c r="X265" s="53">
        <f>IFERROR(V174*H174,"0")</f>
        <v/>
      </c>
      <c r="Y265" s="53">
        <f>IFERROR(V180*H180,"0")</f>
        <v/>
      </c>
      <c r="Z265" s="53">
        <f>IFERROR(V185*H185,"0")+IFERROR(V186*H186,"0")</f>
        <v/>
      </c>
      <c r="AA265" s="53">
        <f>IFERROR(V191*H191,"0")+IFERROR(V192*H192,"0")+IFERROR(V193*H193,"0")+IFERROR(V194*H194,"0")</f>
        <v/>
      </c>
      <c r="AB265" s="53">
        <f>IFERROR(V199*H199,"0")</f>
        <v/>
      </c>
      <c r="AC265" s="53">
        <f>IFERROR(V204*H204,"0")+IFERROR(V205*H205,"0")</f>
        <v/>
      </c>
      <c r="AD265" s="53">
        <f>IFERROR(V211*H211,"0")</f>
        <v/>
      </c>
      <c r="AE265" s="53">
        <f>IFERROR(V217*H217,"0")</f>
        <v/>
      </c>
      <c r="AF265" s="53">
        <f>IFERROR(V222*H222,"0")</f>
        <v/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84b5hJht+iv5Ii8CmiZqw==" formatRows="1" sort="0" spinCount="100000" hashValue="gH1+bU9uNWFRhq/jIvaRgCjp5gkyIu32ud3zEzDPDEimMb8Smeif/oO616GRmfQv+qzlt1MzPZ1kvvLqAIr6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0">
    <mergeCell ref="D60:E60"/>
    <mergeCell ref="N144:R144"/>
    <mergeCell ref="A69:X69"/>
    <mergeCell ref="N258:T258"/>
    <mergeCell ref="D174:E174"/>
    <mergeCell ref="A183:X183"/>
    <mergeCell ref="B263:B264"/>
    <mergeCell ref="A153:M154"/>
    <mergeCell ref="C262:R262"/>
    <mergeCell ref="N24:T24"/>
    <mergeCell ref="D45:E45"/>
    <mergeCell ref="H9:I9"/>
    <mergeCell ref="N195:T195"/>
    <mergeCell ref="A198:X198"/>
    <mergeCell ref="N260:T260"/>
    <mergeCell ref="A90:M91"/>
    <mergeCell ref="N153:T153"/>
    <mergeCell ref="A56:M57"/>
    <mergeCell ref="A129:M130"/>
    <mergeCell ref="D238:E238"/>
    <mergeCell ref="N234:T234"/>
    <mergeCell ref="D78:E78"/>
    <mergeCell ref="A209:X209"/>
    <mergeCell ref="S263:S264"/>
    <mergeCell ref="D205:E205"/>
    <mergeCell ref="U263:U264"/>
    <mergeCell ref="N171:T171"/>
    <mergeCell ref="N199:R199"/>
    <mergeCell ref="N28:R28"/>
    <mergeCell ref="D71:E71"/>
    <mergeCell ref="N186:R186"/>
    <mergeCell ref="N30:R30"/>
    <mergeCell ref="D98:E98"/>
    <mergeCell ref="N148:T148"/>
    <mergeCell ref="A83:M84"/>
    <mergeCell ref="N166:T166"/>
    <mergeCell ref="H5:L5"/>
    <mergeCell ref="N104:R104"/>
    <mergeCell ref="B17:B18"/>
    <mergeCell ref="N54:R54"/>
    <mergeCell ref="N252:R252"/>
    <mergeCell ref="N81:R81"/>
    <mergeCell ref="T10:U10"/>
    <mergeCell ref="D66:E66"/>
    <mergeCell ref="N32:T32"/>
    <mergeCell ref="D53:E53"/>
    <mergeCell ref="N134:T134"/>
    <mergeCell ref="Y262:AC262"/>
    <mergeCell ref="N147:R147"/>
    <mergeCell ref="W17:W18"/>
    <mergeCell ref="H263:H264"/>
    <mergeCell ref="A175:M176"/>
    <mergeCell ref="N161:T161"/>
    <mergeCell ref="A59:X59"/>
    <mergeCell ref="R6:S9"/>
    <mergeCell ref="A170:M171"/>
    <mergeCell ref="N2:U3"/>
    <mergeCell ref="N36:R36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N124:T124"/>
    <mergeCell ref="A27:X27"/>
    <mergeCell ref="N118:T118"/>
    <mergeCell ref="D139:E139"/>
    <mergeCell ref="S262:T262"/>
    <mergeCell ref="A99:M100"/>
    <mergeCell ref="A85:X85"/>
    <mergeCell ref="N127:R127"/>
    <mergeCell ref="N218:T218"/>
    <mergeCell ref="N47:T47"/>
    <mergeCell ref="A223:M224"/>
    <mergeCell ref="N191:R191"/>
    <mergeCell ref="AA263:AA264"/>
    <mergeCell ref="D28:E28"/>
    <mergeCell ref="A165:M166"/>
    <mergeCell ref="N128:R128"/>
    <mergeCell ref="A143:X143"/>
    <mergeCell ref="D236:E236"/>
    <mergeCell ref="D117:E117"/>
    <mergeCell ref="D55:E55"/>
    <mergeCell ref="D30:E30"/>
    <mergeCell ref="J263:J264"/>
    <mergeCell ref="D5:E5"/>
    <mergeCell ref="N111:T111"/>
    <mergeCell ref="N222:R222"/>
    <mergeCell ref="D94:E94"/>
    <mergeCell ref="N119:T119"/>
    <mergeCell ref="A65:X65"/>
    <mergeCell ref="O10:P10"/>
    <mergeCell ref="A105:M106"/>
    <mergeCell ref="N206:T206"/>
    <mergeCell ref="A179:X179"/>
    <mergeCell ref="G263:G264"/>
    <mergeCell ref="I263:I264"/>
    <mergeCell ref="D145:E145"/>
    <mergeCell ref="N52:R52"/>
    <mergeCell ref="D8:L8"/>
    <mergeCell ref="N39:R39"/>
    <mergeCell ref="N188:T188"/>
    <mergeCell ref="D87:E87"/>
    <mergeCell ref="D147:E147"/>
    <mergeCell ref="A156:X156"/>
    <mergeCell ref="D245:E245"/>
    <mergeCell ref="N116:R116"/>
    <mergeCell ref="D122:E122"/>
    <mergeCell ref="N103:R103"/>
    <mergeCell ref="A155:X155"/>
    <mergeCell ref="N130:T130"/>
    <mergeCell ref="A93:X93"/>
    <mergeCell ref="D211:E211"/>
    <mergeCell ref="N68:T68"/>
    <mergeCell ref="A220:X220"/>
    <mergeCell ref="N46:T46"/>
    <mergeCell ref="D1:F1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243:R243"/>
    <mergeCell ref="N50:R50"/>
    <mergeCell ref="A75:X75"/>
    <mergeCell ref="D31:E31"/>
    <mergeCell ref="D158:E158"/>
    <mergeCell ref="N236:R236"/>
    <mergeCell ref="D77:E77"/>
    <mergeCell ref="X263:X264"/>
    <mergeCell ref="Z263:Z264"/>
    <mergeCell ref="P263:P264"/>
    <mergeCell ref="N201:T201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O11:P11"/>
    <mergeCell ref="N205:R205"/>
    <mergeCell ref="A226:X226"/>
    <mergeCell ref="A6:C6"/>
    <mergeCell ref="AD17:AD18"/>
    <mergeCell ref="N67:T67"/>
    <mergeCell ref="D88:E88"/>
    <mergeCell ref="N80:R80"/>
    <mergeCell ref="N55:R55"/>
    <mergeCell ref="D115:E115"/>
    <mergeCell ref="A172:X172"/>
    <mergeCell ref="A221:X221"/>
    <mergeCell ref="N196:T196"/>
    <mergeCell ref="A25:X25"/>
    <mergeCell ref="A5:C5"/>
    <mergeCell ref="N135:T135"/>
    <mergeCell ref="N71:R71"/>
    <mergeCell ref="N244:R244"/>
    <mergeCell ref="A134:M135"/>
    <mergeCell ref="A20:X20"/>
    <mergeCell ref="A125:X125"/>
    <mergeCell ref="A17:A18"/>
    <mergeCell ref="C17:C18"/>
    <mergeCell ref="K17:K18"/>
    <mergeCell ref="D103:E103"/>
    <mergeCell ref="D37:E37"/>
    <mergeCell ref="A112:X112"/>
    <mergeCell ref="A240:M241"/>
    <mergeCell ref="D180:E180"/>
    <mergeCell ref="D9:E9"/>
    <mergeCell ref="F9:G9"/>
    <mergeCell ref="N224:T224"/>
    <mergeCell ref="D232:E232"/>
    <mergeCell ref="A64:X64"/>
    <mergeCell ref="D38:E38"/>
    <mergeCell ref="N253:T253"/>
    <mergeCell ref="D169:E169"/>
    <mergeCell ref="A178:X178"/>
    <mergeCell ref="A107:X107"/>
    <mergeCell ref="N240:T240"/>
    <mergeCell ref="A123:M124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D246:E246"/>
    <mergeCell ref="U17:U18"/>
    <mergeCell ref="N90:T90"/>
    <mergeCell ref="A136:X136"/>
    <mergeCell ref="A21:X21"/>
    <mergeCell ref="N232:R232"/>
    <mergeCell ref="D248:E248"/>
    <mergeCell ref="N254:T254"/>
    <mergeCell ref="D104:E104"/>
    <mergeCell ref="N154:T154"/>
    <mergeCell ref="A113:X113"/>
    <mergeCell ref="N83:T83"/>
    <mergeCell ref="N77:R77"/>
    <mergeCell ref="T6:U9"/>
    <mergeCell ref="N169:R169"/>
    <mergeCell ref="D185:E185"/>
    <mergeCell ref="N91:T91"/>
    <mergeCell ref="A195:M196"/>
    <mergeCell ref="N256:T256"/>
    <mergeCell ref="A131:X131"/>
    <mergeCell ref="N29:R29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7:L7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58:X58"/>
    <mergeCell ref="D114:E114"/>
    <mergeCell ref="N170:T170"/>
    <mergeCell ref="C263:C264"/>
    <mergeCell ref="D51:E51"/>
    <mergeCell ref="E263:E264"/>
    <mergeCell ref="A197:X197"/>
    <mergeCell ref="A229:M230"/>
    <mergeCell ref="N95:R95"/>
    <mergeCell ref="N159:R159"/>
    <mergeCell ref="N97:R97"/>
    <mergeCell ref="N96:R96"/>
    <mergeCell ref="H17:H18"/>
    <mergeCell ref="A86:X86"/>
    <mergeCell ref="D204:E204"/>
    <mergeCell ref="A42:X42"/>
    <mergeCell ref="N175:T175"/>
    <mergeCell ref="N98:R98"/>
    <mergeCell ref="A150:X150"/>
    <mergeCell ref="N41:T41"/>
    <mergeCell ref="A215:X215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N230:T230"/>
    <mergeCell ref="AF263:AF264"/>
    <mergeCell ref="A212:M213"/>
    <mergeCell ref="D128:E128"/>
    <mergeCell ref="D199:E199"/>
    <mergeCell ref="N109:R109"/>
    <mergeCell ref="H1:O1"/>
    <mergeCell ref="D186:E186"/>
    <mergeCell ref="D217:E217"/>
    <mergeCell ref="O9:P9"/>
    <mergeCell ref="N193:R193"/>
    <mergeCell ref="N22:R22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A92:X92"/>
    <mergeCell ref="N176:T176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AD263:AD264"/>
    <mergeCell ref="A255:M260"/>
    <mergeCell ref="N117:R117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D6:L6"/>
    <mergeCell ref="O13:P13"/>
    <mergeCell ref="N250:R250"/>
    <mergeCell ref="N139:R139"/>
    <mergeCell ref="N237:R237"/>
    <mergeCell ref="L263:L264"/>
    <mergeCell ref="D22:E22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M17:M18"/>
    <mergeCell ref="N223:T223"/>
    <mergeCell ref="A253:M254"/>
    <mergeCell ref="O8:P8"/>
    <mergeCell ref="D164:E164"/>
    <mergeCell ref="N133:R133"/>
    <mergeCell ref="D228:E228"/>
    <mergeCell ref="D10:E10"/>
    <mergeCell ref="F10:G10"/>
    <mergeCell ref="N84:T84"/>
    <mergeCell ref="AC263:AC264"/>
    <mergeCell ref="D243:E243"/>
    <mergeCell ref="AE263:AE264"/>
    <mergeCell ref="N149:T149"/>
    <mergeCell ref="A108:X108"/>
    <mergeCell ref="W263:W264"/>
    <mergeCell ref="N241:T241"/>
    <mergeCell ref="N164:R164"/>
    <mergeCell ref="A12:L12"/>
    <mergeCell ref="A214:X214"/>
    <mergeCell ref="A189:X189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D252:E252"/>
    <mergeCell ref="A162:X162"/>
    <mergeCell ref="A40:M41"/>
    <mergeCell ref="A67:M68"/>
    <mergeCell ref="N204:R204"/>
    <mergeCell ref="A227:X227"/>
    <mergeCell ref="D247:E247"/>
    <mergeCell ref="A177:X177"/>
    <mergeCell ref="N246:R246"/>
    <mergeCell ref="D249:E249"/>
    <mergeCell ref="N37:R37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0:X190"/>
    <mergeCell ref="N165:T165"/>
    <mergeCell ref="A19:X19"/>
    <mergeCell ref="N88:R88"/>
    <mergeCell ref="A15:L15"/>
    <mergeCell ref="A62:M63"/>
    <mergeCell ref="A48:X48"/>
    <mergeCell ref="N23:T23"/>
    <mergeCell ref="AB263:AB264"/>
    <mergeCell ref="T263:T264"/>
    <mergeCell ref="N217:R217"/>
    <mergeCell ref="N181:T181"/>
    <mergeCell ref="V263:V264"/>
    <mergeCell ref="A142:X142"/>
    <mergeCell ref="D133:E133"/>
    <mergeCell ref="D54:E54"/>
    <mergeCell ref="J9:L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Y17:Y18"/>
    <mergeCell ref="A210:X210"/>
    <mergeCell ref="A8:C8"/>
    <mergeCell ref="N151:R151"/>
    <mergeCell ref="D97:E97"/>
    <mergeCell ref="N180:R180"/>
    <mergeCell ref="A203:X203"/>
    <mergeCell ref="A10:C10"/>
    <mergeCell ref="AE262:AF262"/>
    <mergeCell ref="N247:R247"/>
    <mergeCell ref="N140:T140"/>
    <mergeCell ref="A43:X43"/>
    <mergeCell ref="N38:R38"/>
    <mergeCell ref="A206:M207"/>
    <mergeCell ref="N249:R249"/>
    <mergeCell ref="D192:E192"/>
    <mergeCell ref="P1:R1"/>
    <mergeCell ref="D17:E18"/>
    <mergeCell ref="V17:V18"/>
    <mergeCell ref="A138:X138"/>
    <mergeCell ref="X17:X18"/>
    <mergeCell ref="N229:T229"/>
    <mergeCell ref="D250:E250"/>
    <mergeCell ref="D50:E50"/>
    <mergeCell ref="A132:X132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fGbmYQzu+gwe6ypj74dIQ==" formatRows="1" sort="0" spinCount="100000" hashValue="fcza72/84NbbqkxhtWhTCJmPMWiQNCrT4UVII784zqSruNGZryCNpH+/JZt+uQSpazuGw9OIiuQfL/M/im17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2024-01-17T10:06:16Z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