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5224F8-8DFC-439D-90A0-DB774D67A6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X471" i="1"/>
  <c r="W471" i="1"/>
  <c r="V469" i="1"/>
  <c r="V468" i="1"/>
  <c r="W467" i="1"/>
  <c r="X467" i="1" s="1"/>
  <c r="W466" i="1"/>
  <c r="X466" i="1" s="1"/>
  <c r="W465" i="1"/>
  <c r="X465" i="1" s="1"/>
  <c r="W464" i="1"/>
  <c r="W469" i="1" s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W447" i="1"/>
  <c r="X447" i="1" s="1"/>
  <c r="N447" i="1"/>
  <c r="V445" i="1"/>
  <c r="V444" i="1"/>
  <c r="W443" i="1"/>
  <c r="X443" i="1" s="1"/>
  <c r="W442" i="1"/>
  <c r="X442" i="1" s="1"/>
  <c r="X441" i="1"/>
  <c r="W441" i="1"/>
  <c r="W440" i="1"/>
  <c r="X440" i="1" s="1"/>
  <c r="N440" i="1"/>
  <c r="W439" i="1"/>
  <c r="X439" i="1" s="1"/>
  <c r="N439" i="1"/>
  <c r="X438" i="1"/>
  <c r="W438" i="1"/>
  <c r="N438" i="1"/>
  <c r="V436" i="1"/>
  <c r="V435" i="1"/>
  <c r="W434" i="1"/>
  <c r="X434" i="1" s="1"/>
  <c r="N434" i="1"/>
  <c r="W433" i="1"/>
  <c r="W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V417" i="1"/>
  <c r="V416" i="1"/>
  <c r="W415" i="1"/>
  <c r="V413" i="1"/>
  <c r="V412" i="1"/>
  <c r="W411" i="1"/>
  <c r="W412" i="1" s="1"/>
  <c r="V409" i="1"/>
  <c r="V408" i="1"/>
  <c r="W407" i="1"/>
  <c r="X407" i="1" s="1"/>
  <c r="X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X380" i="1" s="1"/>
  <c r="X381" i="1" s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V371" i="1"/>
  <c r="V370" i="1"/>
  <c r="W369" i="1"/>
  <c r="X369" i="1" s="1"/>
  <c r="X368" i="1"/>
  <c r="W368" i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W358" i="1"/>
  <c r="X358" i="1" s="1"/>
  <c r="N358" i="1"/>
  <c r="W357" i="1"/>
  <c r="W371" i="1" s="1"/>
  <c r="N357" i="1"/>
  <c r="V355" i="1"/>
  <c r="V354" i="1"/>
  <c r="W353" i="1"/>
  <c r="X353" i="1" s="1"/>
  <c r="N353" i="1"/>
  <c r="X352" i="1"/>
  <c r="X354" i="1" s="1"/>
  <c r="W352" i="1"/>
  <c r="N352" i="1"/>
  <c r="V348" i="1"/>
  <c r="V347" i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X334" i="1"/>
  <c r="W334" i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W332" i="1" s="1"/>
  <c r="N326" i="1"/>
  <c r="V323" i="1"/>
  <c r="V322" i="1"/>
  <c r="W321" i="1"/>
  <c r="X321" i="1" s="1"/>
  <c r="X322" i="1" s="1"/>
  <c r="N321" i="1"/>
  <c r="V319" i="1"/>
  <c r="V318" i="1"/>
  <c r="X317" i="1"/>
  <c r="W317" i="1"/>
  <c r="N317" i="1"/>
  <c r="W316" i="1"/>
  <c r="V314" i="1"/>
  <c r="V313" i="1"/>
  <c r="W312" i="1"/>
  <c r="X312" i="1" s="1"/>
  <c r="N312" i="1"/>
  <c r="W311" i="1"/>
  <c r="X311" i="1" s="1"/>
  <c r="W310" i="1"/>
  <c r="X310" i="1" s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X300" i="1"/>
  <c r="W300" i="1"/>
  <c r="N300" i="1"/>
  <c r="W299" i="1"/>
  <c r="N299" i="1"/>
  <c r="V295" i="1"/>
  <c r="V294" i="1"/>
  <c r="W293" i="1"/>
  <c r="W294" i="1" s="1"/>
  <c r="N293" i="1"/>
  <c r="V291" i="1"/>
  <c r="V290" i="1"/>
  <c r="W289" i="1"/>
  <c r="N289" i="1"/>
  <c r="V287" i="1"/>
  <c r="V286" i="1"/>
  <c r="W285" i="1"/>
  <c r="W286" i="1" s="1"/>
  <c r="N285" i="1"/>
  <c r="V283" i="1"/>
  <c r="V282" i="1"/>
  <c r="W281" i="1"/>
  <c r="N281" i="1"/>
  <c r="V278" i="1"/>
  <c r="V277" i="1"/>
  <c r="W276" i="1"/>
  <c r="X276" i="1" s="1"/>
  <c r="N276" i="1"/>
  <c r="W275" i="1"/>
  <c r="W278" i="1" s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V262" i="1"/>
  <c r="V261" i="1"/>
  <c r="W260" i="1"/>
  <c r="X260" i="1" s="1"/>
  <c r="N260" i="1"/>
  <c r="W259" i="1"/>
  <c r="X259" i="1" s="1"/>
  <c r="N259" i="1"/>
  <c r="X258" i="1"/>
  <c r="X261" i="1" s="1"/>
  <c r="W258" i="1"/>
  <c r="N258" i="1"/>
  <c r="V256" i="1"/>
  <c r="V255" i="1"/>
  <c r="W254" i="1"/>
  <c r="X254" i="1" s="1"/>
  <c r="N254" i="1"/>
  <c r="W253" i="1"/>
  <c r="W252" i="1"/>
  <c r="X252" i="1" s="1"/>
  <c r="V250" i="1"/>
  <c r="V249" i="1"/>
  <c r="W248" i="1"/>
  <c r="X248" i="1" s="1"/>
  <c r="N248" i="1"/>
  <c r="W247" i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X234" i="1" s="1"/>
  <c r="N234" i="1"/>
  <c r="V232" i="1"/>
  <c r="V231" i="1"/>
  <c r="X230" i="1"/>
  <c r="W230" i="1"/>
  <c r="N230" i="1"/>
  <c r="W229" i="1"/>
  <c r="N229" i="1"/>
  <c r="W228" i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W201" i="1"/>
  <c r="J488" i="1" s="1"/>
  <c r="N201" i="1"/>
  <c r="V198" i="1"/>
  <c r="V197" i="1"/>
  <c r="X196" i="1"/>
  <c r="W196" i="1"/>
  <c r="N196" i="1"/>
  <c r="W195" i="1"/>
  <c r="X195" i="1" s="1"/>
  <c r="N195" i="1"/>
  <c r="W194" i="1"/>
  <c r="X193" i="1"/>
  <c r="W193" i="1"/>
  <c r="V191" i="1"/>
  <c r="V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X166" i="1"/>
  <c r="W166" i="1"/>
  <c r="N166" i="1"/>
  <c r="V164" i="1"/>
  <c r="V163" i="1"/>
  <c r="W162" i="1"/>
  <c r="X162" i="1" s="1"/>
  <c r="N162" i="1"/>
  <c r="W161" i="1"/>
  <c r="W164" i="1" s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W128" i="1"/>
  <c r="F488" i="1" s="1"/>
  <c r="V125" i="1"/>
  <c r="V124" i="1"/>
  <c r="W123" i="1"/>
  <c r="X123" i="1" s="1"/>
  <c r="X122" i="1"/>
  <c r="W122" i="1"/>
  <c r="W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X110" i="1"/>
  <c r="W110" i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W91" i="1" s="1"/>
  <c r="N86" i="1"/>
  <c r="V84" i="1"/>
  <c r="V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N57" i="1"/>
  <c r="W56" i="1"/>
  <c r="X56" i="1" s="1"/>
  <c r="W55" i="1"/>
  <c r="D488" i="1" s="1"/>
  <c r="N55" i="1"/>
  <c r="V52" i="1"/>
  <c r="V51" i="1"/>
  <c r="X50" i="1"/>
  <c r="W50" i="1"/>
  <c r="N50" i="1"/>
  <c r="W49" i="1"/>
  <c r="C488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J9" i="1" s="1"/>
  <c r="D7" i="1"/>
  <c r="O6" i="1"/>
  <c r="N2" i="1"/>
  <c r="W125" i="1" l="1"/>
  <c r="W190" i="1"/>
  <c r="W256" i="1"/>
  <c r="R488" i="1"/>
  <c r="W60" i="1"/>
  <c r="W124" i="1"/>
  <c r="X170" i="1"/>
  <c r="X221" i="1"/>
  <c r="W261" i="1"/>
  <c r="W277" i="1"/>
  <c r="W336" i="1"/>
  <c r="W337" i="1"/>
  <c r="W354" i="1"/>
  <c r="W355" i="1"/>
  <c r="W370" i="1"/>
  <c r="W381" i="1"/>
  <c r="W382" i="1"/>
  <c r="X430" i="1"/>
  <c r="W449" i="1"/>
  <c r="W450" i="1"/>
  <c r="X476" i="1"/>
  <c r="W476" i="1"/>
  <c r="V478" i="1"/>
  <c r="W32" i="1"/>
  <c r="X55" i="1"/>
  <c r="X86" i="1"/>
  <c r="X91" i="1" s="1"/>
  <c r="W104" i="1"/>
  <c r="W117" i="1"/>
  <c r="X120" i="1"/>
  <c r="W139" i="1"/>
  <c r="W152" i="1"/>
  <c r="X201" i="1"/>
  <c r="X202" i="1" s="1"/>
  <c r="W202" i="1"/>
  <c r="W203" i="1"/>
  <c r="L488" i="1"/>
  <c r="W232" i="1"/>
  <c r="W250" i="1"/>
  <c r="W313" i="1"/>
  <c r="X326" i="1"/>
  <c r="X346" i="1"/>
  <c r="X347" i="1" s="1"/>
  <c r="W347" i="1"/>
  <c r="X392" i="1"/>
  <c r="X394" i="1" s="1"/>
  <c r="W394" i="1"/>
  <c r="W395" i="1"/>
  <c r="W408" i="1"/>
  <c r="W409" i="1"/>
  <c r="W436" i="1"/>
  <c r="X464" i="1"/>
  <c r="X468" i="1" s="1"/>
  <c r="W468" i="1"/>
  <c r="W477" i="1"/>
  <c r="X243" i="1"/>
  <c r="A10" i="1"/>
  <c r="B488" i="1"/>
  <c r="W479" i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88" i="1"/>
  <c r="W84" i="1"/>
  <c r="X94" i="1"/>
  <c r="X103" i="1" s="1"/>
  <c r="W103" i="1"/>
  <c r="W118" i="1"/>
  <c r="X128" i="1"/>
  <c r="X131" i="1" s="1"/>
  <c r="W131" i="1"/>
  <c r="X143" i="1"/>
  <c r="X152" i="1" s="1"/>
  <c r="X161" i="1"/>
  <c r="X163" i="1" s="1"/>
  <c r="W197" i="1"/>
  <c r="W221" i="1"/>
  <c r="W226" i="1"/>
  <c r="X224" i="1"/>
  <c r="X225" i="1" s="1"/>
  <c r="X247" i="1"/>
  <c r="X272" i="1"/>
  <c r="W272" i="1"/>
  <c r="W283" i="1"/>
  <c r="N488" i="1"/>
  <c r="X281" i="1"/>
  <c r="X282" i="1" s="1"/>
  <c r="W291" i="1"/>
  <c r="X289" i="1"/>
  <c r="X290" i="1" s="1"/>
  <c r="O488" i="1"/>
  <c r="W308" i="1"/>
  <c r="X299" i="1"/>
  <c r="X307" i="1" s="1"/>
  <c r="X359" i="1"/>
  <c r="W377" i="1"/>
  <c r="X404" i="1"/>
  <c r="W416" i="1"/>
  <c r="W417" i="1"/>
  <c r="T488" i="1"/>
  <c r="W456" i="1"/>
  <c r="X454" i="1"/>
  <c r="X456" i="1" s="1"/>
  <c r="F9" i="1"/>
  <c r="F10" i="1"/>
  <c r="X22" i="1"/>
  <c r="X23" i="1" s="1"/>
  <c r="X26" i="1"/>
  <c r="X32" i="1" s="1"/>
  <c r="W33" i="1"/>
  <c r="W37" i="1"/>
  <c r="W41" i="1"/>
  <c r="W45" i="1"/>
  <c r="W51" i="1"/>
  <c r="X63" i="1"/>
  <c r="X83" i="1" s="1"/>
  <c r="W83" i="1"/>
  <c r="W92" i="1"/>
  <c r="X106" i="1"/>
  <c r="X117" i="1" s="1"/>
  <c r="X121" i="1"/>
  <c r="X124" i="1" s="1"/>
  <c r="G488" i="1"/>
  <c r="X137" i="1"/>
  <c r="X139" i="1" s="1"/>
  <c r="W140" i="1"/>
  <c r="W153" i="1"/>
  <c r="W163" i="1"/>
  <c r="W170" i="1"/>
  <c r="X173" i="1"/>
  <c r="X190" i="1" s="1"/>
  <c r="W191" i="1"/>
  <c r="X194" i="1"/>
  <c r="X229" i="1"/>
  <c r="W244" i="1"/>
  <c r="W243" i="1"/>
  <c r="W249" i="1"/>
  <c r="X246" i="1"/>
  <c r="X249" i="1" s="1"/>
  <c r="X253" i="1"/>
  <c r="X255" i="1" s="1"/>
  <c r="W262" i="1"/>
  <c r="P488" i="1"/>
  <c r="W331" i="1"/>
  <c r="W344" i="1"/>
  <c r="W388" i="1"/>
  <c r="X384" i="1"/>
  <c r="X388" i="1" s="1"/>
  <c r="W389" i="1"/>
  <c r="W405" i="1"/>
  <c r="X415" i="1"/>
  <c r="X416" i="1" s="1"/>
  <c r="X433" i="1"/>
  <c r="X435" i="1" s="1"/>
  <c r="X449" i="1"/>
  <c r="W457" i="1"/>
  <c r="H488" i="1"/>
  <c r="H9" i="1"/>
  <c r="V482" i="1"/>
  <c r="W24" i="1"/>
  <c r="W171" i="1"/>
  <c r="W198" i="1"/>
  <c r="W225" i="1"/>
  <c r="W231" i="1"/>
  <c r="X228" i="1"/>
  <c r="X231" i="1" s="1"/>
  <c r="W273" i="1"/>
  <c r="W282" i="1"/>
  <c r="W287" i="1"/>
  <c r="X285" i="1"/>
  <c r="X286" i="1" s="1"/>
  <c r="W290" i="1"/>
  <c r="W295" i="1"/>
  <c r="X293" i="1"/>
  <c r="X294" i="1" s="1"/>
  <c r="W307" i="1"/>
  <c r="X313" i="1"/>
  <c r="W314" i="1"/>
  <c r="X331" i="1"/>
  <c r="X336" i="1"/>
  <c r="X343" i="1"/>
  <c r="X377" i="1"/>
  <c r="W378" i="1"/>
  <c r="S488" i="1"/>
  <c r="W430" i="1"/>
  <c r="W431" i="1"/>
  <c r="X444" i="1"/>
  <c r="W445" i="1"/>
  <c r="W461" i="1"/>
  <c r="W480" i="1"/>
  <c r="M488" i="1"/>
  <c r="W132" i="1"/>
  <c r="W159" i="1"/>
  <c r="X156" i="1"/>
  <c r="X158" i="1" s="1"/>
  <c r="I488" i="1"/>
  <c r="X197" i="1"/>
  <c r="W318" i="1"/>
  <c r="W319" i="1"/>
  <c r="X316" i="1"/>
  <c r="X318" i="1" s="1"/>
  <c r="W322" i="1"/>
  <c r="W323" i="1"/>
  <c r="W413" i="1"/>
  <c r="X411" i="1"/>
  <c r="X412" i="1" s="1"/>
  <c r="Q488" i="1"/>
  <c r="W255" i="1"/>
  <c r="W343" i="1"/>
  <c r="W404" i="1"/>
  <c r="W444" i="1"/>
  <c r="W462" i="1"/>
  <c r="W222" i="1"/>
  <c r="X275" i="1"/>
  <c r="X277" i="1" s="1"/>
  <c r="X357" i="1"/>
  <c r="X459" i="1"/>
  <c r="X461" i="1" s="1"/>
  <c r="W482" i="1" l="1"/>
  <c r="W478" i="1"/>
  <c r="W481" i="1"/>
  <c r="X370" i="1"/>
  <c r="X483" i="1" s="1"/>
</calcChain>
</file>

<file path=xl/sharedStrings.xml><?xml version="1.0" encoding="utf-8"?>
<sst xmlns="http://schemas.openxmlformats.org/spreadsheetml/2006/main" count="2071" uniqueCount="724">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</sst>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4" t="s">
        <v>0</v>
      </c>
      <c r="E1" s="325"/>
      <c r="F1" s="325"/>
      <c r="G1" s="12" t="s">
        <v>1</v>
      </c>
      <c r="H1" s="444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9" t="s">
        <v>8</v>
      </c>
      <c r="B5" s="352"/>
      <c r="C5" s="353"/>
      <c r="D5" s="595"/>
      <c r="E5" s="596"/>
      <c r="F5" s="385" t="s">
        <v>9</v>
      </c>
      <c r="G5" s="353"/>
      <c r="H5" s="595" t="s">
        <v>723</v>
      </c>
      <c r="I5" s="642"/>
      <c r="J5" s="642"/>
      <c r="K5" s="642"/>
      <c r="L5" s="596"/>
      <c r="N5" s="24" t="s">
        <v>10</v>
      </c>
      <c r="O5" s="393">
        <v>45309</v>
      </c>
      <c r="P5" s="394"/>
      <c r="R5" s="356" t="s">
        <v>11</v>
      </c>
      <c r="S5" s="357"/>
      <c r="T5" s="508" t="s">
        <v>12</v>
      </c>
      <c r="U5" s="394"/>
      <c r="Z5" s="51"/>
      <c r="AA5" s="51"/>
      <c r="AB5" s="51"/>
    </row>
    <row r="6" spans="1:29" s="318" customFormat="1" ht="24" customHeight="1" x14ac:dyDescent="0.2">
      <c r="A6" s="539" t="s">
        <v>13</v>
      </c>
      <c r="B6" s="352"/>
      <c r="C6" s="353"/>
      <c r="D6" s="451" t="s">
        <v>14</v>
      </c>
      <c r="E6" s="452"/>
      <c r="F6" s="452"/>
      <c r="G6" s="452"/>
      <c r="H6" s="452"/>
      <c r="I6" s="452"/>
      <c r="J6" s="452"/>
      <c r="K6" s="452"/>
      <c r="L6" s="394"/>
      <c r="N6" s="24" t="s">
        <v>15</v>
      </c>
      <c r="O6" s="570" t="str">
        <f>IF(O5=0," ",CHOOSE(WEEKDAY(O5,2),"Понедельник","Вторник","Среда","Четверг","Пятница","Суббота","Воскресенье"))</f>
        <v>Четверг</v>
      </c>
      <c r="P6" s="334"/>
      <c r="R6" s="612" t="s">
        <v>16</v>
      </c>
      <c r="S6" s="357"/>
      <c r="T6" s="513" t="s">
        <v>17</v>
      </c>
      <c r="U6" s="51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27"/>
      <c r="S7" s="357"/>
      <c r="T7" s="515"/>
      <c r="U7" s="516"/>
      <c r="Z7" s="51"/>
      <c r="AA7" s="51"/>
      <c r="AB7" s="51"/>
    </row>
    <row r="8" spans="1:29" s="318" customFormat="1" ht="25.5" customHeight="1" x14ac:dyDescent="0.2">
      <c r="A8" s="342" t="s">
        <v>18</v>
      </c>
      <c r="B8" s="343"/>
      <c r="C8" s="344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407">
        <v>0.5</v>
      </c>
      <c r="P8" s="394"/>
      <c r="R8" s="327"/>
      <c r="S8" s="357"/>
      <c r="T8" s="515"/>
      <c r="U8" s="516"/>
      <c r="Z8" s="51"/>
      <c r="AA8" s="51"/>
      <c r="AB8" s="51"/>
    </row>
    <row r="9" spans="1:29" s="318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7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3"/>
      <c r="P9" s="394"/>
      <c r="R9" s="327"/>
      <c r="S9" s="357"/>
      <c r="T9" s="517"/>
      <c r="U9" s="518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7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7"/>
      <c r="P10" s="394"/>
      <c r="S10" s="24" t="s">
        <v>22</v>
      </c>
      <c r="T10" s="652" t="s">
        <v>23</v>
      </c>
      <c r="U10" s="51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394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8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8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8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1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34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5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5"/>
      <c r="P17" s="585"/>
      <c r="Q17" s="585"/>
      <c r="R17" s="330"/>
      <c r="S17" s="362" t="s">
        <v>48</v>
      </c>
      <c r="T17" s="353"/>
      <c r="U17" s="329" t="s">
        <v>49</v>
      </c>
      <c r="V17" s="329" t="s">
        <v>50</v>
      </c>
      <c r="W17" s="627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2"/>
      <c r="AC17" s="623"/>
      <c r="AD17" s="547"/>
      <c r="BA17" s="615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6"/>
      <c r="P18" s="586"/>
      <c r="Q18" s="586"/>
      <c r="R18" s="332"/>
      <c r="S18" s="317" t="s">
        <v>57</v>
      </c>
      <c r="T18" s="317" t="s">
        <v>58</v>
      </c>
      <c r="U18" s="335"/>
      <c r="V18" s="335"/>
      <c r="W18" s="628"/>
      <c r="X18" s="335"/>
      <c r="Y18" s="341"/>
      <c r="Z18" s="341"/>
      <c r="AA18" s="624"/>
      <c r="AB18" s="625"/>
      <c r="AC18" s="626"/>
      <c r="AD18" s="548"/>
      <c r="BA18" s="327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77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02" t="s">
        <v>93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77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1000</v>
      </c>
      <c r="W49" s="321">
        <f>IFERROR(IF(V49="",0,CEILING((V49/$H49),1)*$H49),"")</f>
        <v>1004.4000000000001</v>
      </c>
      <c r="X49" s="36">
        <f>IFERROR(IF(W49=0,"",ROUNDUP(W49/H49,0)*0.02175),"")</f>
        <v>2.0227499999999998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0</v>
      </c>
      <c r="W50" s="32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92.592592592592581</v>
      </c>
      <c r="W51" s="322">
        <f>IFERROR(W49/H49,"0")+IFERROR(W50/H50,"0")</f>
        <v>93</v>
      </c>
      <c r="X51" s="322">
        <f>IFERROR(IF(X49="",0,X49),"0")+IFERROR(IF(X50="",0,X50),"0")</f>
        <v>2.0227499999999998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1000</v>
      </c>
      <c r="W52" s="322">
        <f>IFERROR(SUM(W49:W50),"0")</f>
        <v>1004.4000000000001</v>
      </c>
      <c r="X52" s="37"/>
      <c r="Y52" s="323"/>
      <c r="Z52" s="323"/>
    </row>
    <row r="53" spans="1:53" ht="16.5" hidden="1" customHeight="1" x14ac:dyDescent="0.25">
      <c r="A53" s="377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1500</v>
      </c>
      <c r="W55" s="321">
        <f>IFERROR(IF(V55="",0,CEILING((V55/$H55),1)*$H55),"")</f>
        <v>1501.2</v>
      </c>
      <c r="X55" s="36">
        <f>IFERROR(IF(W55=0,"",ROUNDUP(W55/H55,0)*0.02175),"")</f>
        <v>3.02325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1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2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138.88888888888889</v>
      </c>
      <c r="W59" s="322">
        <f>IFERROR(W55/H55,"0")+IFERROR(W56/H56,"0")+IFERROR(W57/H57,"0")+IFERROR(W58/H58,"0")</f>
        <v>139</v>
      </c>
      <c r="X59" s="322">
        <f>IFERROR(IF(X55="",0,X55),"0")+IFERROR(IF(X56="",0,X56),"0")+IFERROR(IF(X57="",0,X57),"0")+IFERROR(IF(X58="",0,X58),"0")</f>
        <v>3.02325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1500</v>
      </c>
      <c r="W60" s="322">
        <f>IFERROR(SUM(W55:W58),"0")</f>
        <v>1501.2</v>
      </c>
      <c r="X60" s="37"/>
      <c r="Y60" s="323"/>
      <c r="Z60" s="323"/>
    </row>
    <row r="61" spans="1:53" ht="16.5" hidden="1" customHeight="1" x14ac:dyDescent="0.25">
      <c r="A61" s="377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1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7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0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150</v>
      </c>
      <c r="W66" s="321">
        <f t="shared" si="2"/>
        <v>151.20000000000002</v>
      </c>
      <c r="X66" s="36">
        <f>IFERROR(IF(W66=0,"",ROUNDUP(W66/H66,0)*0.02175),"")</f>
        <v>0.30449999999999999</v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4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33">
        <v>4680115882539</v>
      </c>
      <c r="E69" s="334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33">
        <v>4607091385687</v>
      </c>
      <c r="E70" s="334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4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22.5</v>
      </c>
      <c r="W75" s="321">
        <f t="shared" si="2"/>
        <v>22.5</v>
      </c>
      <c r="X75" s="36">
        <f t="shared" si="3"/>
        <v>4.6850000000000003E-2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30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20</v>
      </c>
      <c r="W76" s="321">
        <f t="shared" si="2"/>
        <v>22.400000000000002</v>
      </c>
      <c r="X76" s="36">
        <f>IFERROR(IF(W76=0,"",ROUNDUP(W76/H76,0)*0.00753),"")</f>
        <v>5.271E-2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9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4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25.138888888888886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26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0.40405999999999997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192.5</v>
      </c>
      <c r="W84" s="322">
        <f>IFERROR(SUM(W63:W82),"0")</f>
        <v>196.10000000000002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2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11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6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50</v>
      </c>
      <c r="W97" s="321">
        <f t="shared" si="4"/>
        <v>54</v>
      </c>
      <c r="X97" s="36">
        <f>IFERROR(IF(W97=0,"",ROUNDUP(W97/H97,0)*0.02175),"")</f>
        <v>0.1305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8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9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7</v>
      </c>
      <c r="W102" s="321">
        <f t="shared" si="4"/>
        <v>8.3999999999999986</v>
      </c>
      <c r="X102" s="36">
        <f>IFERROR(IF(W102=0,"",ROUNDUP(W102/H102,0)*0.00753),"")</f>
        <v>2.2589999999999999E-2</v>
      </c>
      <c r="Y102" s="56"/>
      <c r="Z102" s="57"/>
      <c r="AD102" s="58"/>
      <c r="BA102" s="108" t="s">
        <v>1</v>
      </c>
    </row>
    <row r="103" spans="1:53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8.0555555555555554</v>
      </c>
      <c r="W103" s="322">
        <f>IFERROR(W94/H94,"0")+IFERROR(W95/H95,"0")+IFERROR(W96/H96,"0")+IFERROR(W97/H97,"0")+IFERROR(W98/H98,"0")+IFERROR(W99/H99,"0")+IFERROR(W100/H100,"0")+IFERROR(W101/H101,"0")+IFERROR(W102/H102,"0")</f>
        <v>9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0.15309</v>
      </c>
      <c r="Y103" s="323"/>
      <c r="Z103" s="323"/>
    </row>
    <row r="104" spans="1:53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57</v>
      </c>
      <c r="W104" s="322">
        <f>IFERROR(SUM(W94:W102),"0")</f>
        <v>62.4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8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9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0</v>
      </c>
      <c r="W107" s="321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6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6.6000000000000014</v>
      </c>
      <c r="W111" s="321">
        <f t="shared" si="5"/>
        <v>7.92</v>
      </c>
      <c r="X111" s="36">
        <f>IFERROR(IF(W111=0,"",ROUNDUP(W111/H111,0)*0.00753),"")</f>
        <v>2.2589999999999999E-2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7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0</v>
      </c>
      <c r="W112" s="321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7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2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1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2.5000000000000004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3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2.2589999999999999E-2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6.6000000000000014</v>
      </c>
      <c r="W118" s="322">
        <f>IFERROR(SUM(W106:W116),"0")</f>
        <v>7.92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8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6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7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idden="1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hidden="1" customHeight="1" x14ac:dyDescent="0.25">
      <c r="A126" s="377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hidden="1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6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0</v>
      </c>
      <c r="W128" s="321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0</v>
      </c>
      <c r="W130" s="321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idden="1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0</v>
      </c>
      <c r="W131" s="322">
        <f>IFERROR(W128/H128,"0")+IFERROR(W129/H129,"0")+IFERROR(W130/H130,"0")</f>
        <v>0</v>
      </c>
      <c r="X131" s="322">
        <f>IFERROR(IF(X128="",0,X128),"0")+IFERROR(IF(X129="",0,X129),"0")+IFERROR(IF(X130="",0,X130),"0")</f>
        <v>0</v>
      </c>
      <c r="Y131" s="323"/>
      <c r="Z131" s="323"/>
    </row>
    <row r="132" spans="1:53" hidden="1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0</v>
      </c>
      <c r="W132" s="322">
        <f>IFERROR(SUM(W128:W130),"0")</f>
        <v>0</v>
      </c>
      <c r="X132" s="37"/>
      <c r="Y132" s="323"/>
      <c r="Z132" s="323"/>
    </row>
    <row r="133" spans="1:53" ht="27.75" hidden="1" customHeight="1" x14ac:dyDescent="0.2">
      <c r="A133" s="402" t="s">
        <v>245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77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7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hidden="1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0</v>
      </c>
      <c r="W153" s="322">
        <f>IFERROR(SUM(W143:W151),"0")</f>
        <v>0</v>
      </c>
      <c r="X153" s="37"/>
      <c r="Y153" s="323"/>
      <c r="Z153" s="323"/>
    </row>
    <row r="154" spans="1:53" ht="16.5" hidden="1" customHeight="1" x14ac:dyDescent="0.25">
      <c r="A154" s="377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5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10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0</v>
      </c>
      <c r="W174" s="321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4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2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0</v>
      </c>
      <c r="W181" s="321">
        <f t="shared" si="7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0</v>
      </c>
      <c r="W185" s="321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idden="1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23"/>
      <c r="Z190" s="323"/>
    </row>
    <row r="191" spans="1:53" hidden="1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0</v>
      </c>
      <c r="W191" s="322">
        <f>IFERROR(SUM(W173:W189),"0")</f>
        <v>0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6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7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0</v>
      </c>
      <c r="W198" s="322">
        <f>IFERROR(SUM(W193:W196),"0")</f>
        <v>0</v>
      </c>
      <c r="X198" s="37"/>
      <c r="Y198" s="323"/>
      <c r="Z198" s="323"/>
    </row>
    <row r="199" spans="1:53" ht="16.5" hidden="1" customHeight="1" x14ac:dyDescent="0.25">
      <c r="A199" s="377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hidden="1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hidden="1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hidden="1" customHeight="1" x14ac:dyDescent="0.25">
      <c r="A204" s="377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57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4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30</v>
      </c>
      <c r="W216" s="321">
        <f t="shared" si="9"/>
        <v>30</v>
      </c>
      <c r="X216" s="36">
        <f t="shared" si="10"/>
        <v>5.6219999999999999E-2</v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6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6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5.6219999999999999E-2</v>
      </c>
      <c r="Y221" s="323"/>
      <c r="Z221" s="323"/>
    </row>
    <row r="222" spans="1:53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30</v>
      </c>
      <c r="W222" s="322">
        <f>IFERROR(SUM(W206:W220),"0")</f>
        <v>30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150</v>
      </c>
      <c r="W228" s="321">
        <f>IFERROR(IF(V228="",0,CEILING((V228/$H228),1)*$H228),"")</f>
        <v>151.20000000000002</v>
      </c>
      <c r="X228" s="36">
        <f>IFERROR(IF(W228=0,"",ROUNDUP(W228/H228,0)*0.00753),"")</f>
        <v>0.27107999999999999</v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200</v>
      </c>
      <c r="W229" s="321">
        <f>IFERROR(IF(V229="",0,CEILING((V229/$H229),1)*$H229),"")</f>
        <v>201.60000000000002</v>
      </c>
      <c r="X229" s="36">
        <f>IFERROR(IF(W229=0,"",ROUNDUP(W229/H229,0)*0.00753),"")</f>
        <v>0.36143999999999998</v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83.333333333333343</v>
      </c>
      <c r="W231" s="322">
        <f>IFERROR(W228/H228,"0")+IFERROR(W229/H229,"0")+IFERROR(W230/H230,"0")</f>
        <v>84</v>
      </c>
      <c r="X231" s="322">
        <f>IFERROR(IF(X228="",0,X228),"0")+IFERROR(IF(X229="",0,X229),"0")+IFERROR(IF(X230="",0,X230),"0")</f>
        <v>0.63251999999999997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350</v>
      </c>
      <c r="W232" s="322">
        <f>IFERROR(SUM(W228:W230),"0")</f>
        <v>352.80000000000007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2500</v>
      </c>
      <c r="W234" s="321">
        <f t="shared" ref="W234:W242" si="11">IFERROR(IF(V234="",0,CEILING((V234/$H234),1)*$H234),"")</f>
        <v>2503.7999999999997</v>
      </c>
      <c r="X234" s="36">
        <f>IFERROR(IF(W234=0,"",ROUNDUP(W234/H234,0)*0.02175),"")</f>
        <v>6.9817499999999999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29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0</v>
      </c>
      <c r="W237" s="321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0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0</v>
      </c>
      <c r="W238" s="321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320.5128205128205</v>
      </c>
      <c r="W243" s="322">
        <f>IFERROR(W234/H234,"0")+IFERROR(W235/H235,"0")+IFERROR(W236/H236,"0")+IFERROR(W237/H237,"0")+IFERROR(W238/H238,"0")+IFERROR(W239/H239,"0")+IFERROR(W240/H240,"0")+IFERROR(W241/H241,"0")+IFERROR(W242/H242,"0")</f>
        <v>321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6.9817499999999999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2500</v>
      </c>
      <c r="W244" s="322">
        <f>IFERROR(SUM(W234:W242),"0")</f>
        <v>2503.7999999999997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0</v>
      </c>
      <c r="W247" s="321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16.5" hidden="1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idden="1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0</v>
      </c>
      <c r="W249" s="322">
        <f>IFERROR(W246/H246,"0")+IFERROR(W247/H247,"0")+IFERROR(W248/H248,"0")</f>
        <v>0</v>
      </c>
      <c r="X249" s="322">
        <f>IFERROR(IF(X246="",0,X246),"0")+IFERROR(IF(X247="",0,X247),"0")+IFERROR(IF(X248="",0,X248),"0")</f>
        <v>0</v>
      </c>
      <c r="Y249" s="323"/>
      <c r="Z249" s="323"/>
    </row>
    <row r="250" spans="1:53" hidden="1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0</v>
      </c>
      <c r="W250" s="322">
        <f>IFERROR(SUM(W246:W248),"0")</f>
        <v>0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3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7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200</v>
      </c>
      <c r="W265" s="321">
        <f t="shared" ref="W265:W271" si="12">IFERROR(IF(V265="",0,CEILING((V265/$H265),1)*$H265),"")</f>
        <v>205.20000000000002</v>
      </c>
      <c r="X265" s="36">
        <f>IFERROR(IF(W265=0,"",ROUNDUP(W265/H265,0)*0.02175),"")</f>
        <v>0.41324999999999995</v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426</v>
      </c>
      <c r="B267" s="54" t="s">
        <v>427</v>
      </c>
      <c r="C267" s="31">
        <v>4301011619</v>
      </c>
      <c r="D267" s="333">
        <v>4607091387452</v>
      </c>
      <c r="E267" s="334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9" t="s">
        <v>428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100</v>
      </c>
      <c r="W267" s="321">
        <f t="shared" si="12"/>
        <v>104.39999999999999</v>
      </c>
      <c r="X267" s="36">
        <f>IFERROR(IF(W267=0,"",ROUNDUP(W267/H267,0)*0.02175),"")</f>
        <v>0.19574999999999998</v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33">
        <v>4607091387452</v>
      </c>
      <c r="E268" s="334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50</v>
      </c>
      <c r="W271" s="321">
        <f t="shared" si="12"/>
        <v>50</v>
      </c>
      <c r="X271" s="36">
        <f>IFERROR(IF(W271=0,"",ROUNDUP(W271/H271,0)*0.00937),"")</f>
        <v>9.3700000000000006E-2</v>
      </c>
      <c r="Y271" s="56"/>
      <c r="Z271" s="57"/>
      <c r="AD271" s="58"/>
      <c r="BA271" s="212" t="s">
        <v>1</v>
      </c>
    </row>
    <row r="272" spans="1:53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37.139208173690932</v>
      </c>
      <c r="W272" s="322">
        <f>IFERROR(W265/H265,"0")+IFERROR(W266/H266,"0")+IFERROR(W267/H267,"0")+IFERROR(W268/H268,"0")+IFERROR(W269/H269,"0")+IFERROR(W270/H270,"0")+IFERROR(W271/H271,"0")</f>
        <v>38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0.70269999999999999</v>
      </c>
      <c r="Y272" s="323"/>
      <c r="Z272" s="323"/>
    </row>
    <row r="273" spans="1:53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350</v>
      </c>
      <c r="W273" s="322">
        <f>IFERROR(SUM(W265:W271),"0")</f>
        <v>359.6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7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hidden="1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02" t="s">
        <v>449</v>
      </c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8"/>
      <c r="Z296" s="48"/>
    </row>
    <row r="297" spans="1:53" ht="16.5" hidden="1" customHeight="1" x14ac:dyDescent="0.25">
      <c r="A297" s="377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hidden="1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0</v>
      </c>
      <c r="W299" s="321">
        <f t="shared" ref="W299:W306" si="13"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0</v>
      </c>
      <c r="W303" s="321">
        <f t="shared" si="13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6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0</v>
      </c>
      <c r="W305" s="321">
        <f t="shared" si="13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idden="1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0</v>
      </c>
      <c r="W307" s="322">
        <f>IFERROR(W299/H299,"0")+IFERROR(W300/H300,"0")+IFERROR(W301/H301,"0")+IFERROR(W302/H302,"0")+IFERROR(W303/H303,"0")+IFERROR(W304/H304,"0")+IFERROR(W305/H305,"0")+IFERROR(W306/H306,"0")</f>
        <v>0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0</v>
      </c>
      <c r="Y307" s="323"/>
      <c r="Z307" s="323"/>
    </row>
    <row r="308" spans="1:53" hidden="1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0</v>
      </c>
      <c r="W308" s="322">
        <f>IFERROR(SUM(W299:W306),"0")</f>
        <v>0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2400</v>
      </c>
      <c r="W310" s="321">
        <f>IFERROR(IF(V310="",0,CEILING((V310/$H310),1)*$H310),"")</f>
        <v>2400</v>
      </c>
      <c r="X310" s="36">
        <f>IFERROR(IF(W310=0,"",ROUNDUP(W310/H310,0)*0.02175),"")</f>
        <v>3.4799999999999995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2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160</v>
      </c>
      <c r="W313" s="322">
        <f>IFERROR(W310/H310,"0")+IFERROR(W311/H311,"0")+IFERROR(W312/H312,"0")</f>
        <v>160</v>
      </c>
      <c r="X313" s="322">
        <f>IFERROR(IF(X310="",0,X310),"0")+IFERROR(IF(X311="",0,X311),"0")+IFERROR(IF(X312="",0,X312),"0")</f>
        <v>3.4799999999999995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2400</v>
      </c>
      <c r="W314" s="322">
        <f>IFERROR(SUM(W310:W312),"0")</f>
        <v>2400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5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hidden="1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hidden="1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idden="1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hidden="1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hidden="1" customHeight="1" x14ac:dyDescent="0.25">
      <c r="A324" s="377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4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02" t="s">
        <v>506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hidden="1" customHeight="1" x14ac:dyDescent="0.25">
      <c r="A350" s="377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50</v>
      </c>
      <c r="W358" s="321">
        <f t="shared" si="14"/>
        <v>50.400000000000006</v>
      </c>
      <c r="X358" s="36">
        <f>IFERROR(IF(W358=0,"",ROUNDUP(W358/H358,0)*0.00753),"")</f>
        <v>9.0359999999999996E-2</v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0</v>
      </c>
      <c r="W360" s="321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20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11.904761904761905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12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9.0359999999999996E-2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50</v>
      </c>
      <c r="W371" s="322">
        <f>IFERROR(SUM(W357:W369),"0")</f>
        <v>50.400000000000006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7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3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1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0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7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hidden="1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600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10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1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7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02" t="s">
        <v>594</v>
      </c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8"/>
      <c r="Z418" s="48"/>
    </row>
    <row r="419" spans="1:53" ht="16.5" hidden="1" customHeight="1" x14ac:dyDescent="0.25">
      <c r="A419" s="377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hidden="1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0</v>
      </c>
      <c r="W422" s="321">
        <f t="shared" si="17"/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60</v>
      </c>
      <c r="W424" s="321">
        <f t="shared" si="17"/>
        <v>63.36</v>
      </c>
      <c r="X424" s="36">
        <f>IFERROR(IF(W424=0,"",ROUNDUP(W424/H424,0)*0.01196),"")</f>
        <v>0.14352000000000001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11.363636363636363</v>
      </c>
      <c r="W430" s="322">
        <f>IFERROR(W421/H421,"0")+IFERROR(W422/H422,"0")+IFERROR(W423/H423,"0")+IFERROR(W424/H424,"0")+IFERROR(W425/H425,"0")+IFERROR(W426/H426,"0")+IFERROR(W427/H427,"0")+IFERROR(W428/H428,"0")+IFERROR(W429/H429,"0")</f>
        <v>12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0.14352000000000001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60</v>
      </c>
      <c r="W431" s="322">
        <f>IFERROR(SUM(W421:W429),"0")</f>
        <v>63.36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hidden="1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hidden="1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0</v>
      </c>
      <c r="W438" s="321">
        <f t="shared" ref="W438:W443" si="18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2" t="s">
        <v>1</v>
      </c>
    </row>
    <row r="439" spans="1:53" ht="27" hidden="1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0</v>
      </c>
      <c r="W439" s="321">
        <f t="shared" si="18"/>
        <v>0</v>
      </c>
      <c r="X439" s="36" t="str">
        <f>IFERROR(IF(W439=0,"",ROUNDUP(W439/H439,0)*0.01196),"")</f>
        <v/>
      </c>
      <c r="Y439" s="56"/>
      <c r="Z439" s="57"/>
      <c r="AD439" s="58"/>
      <c r="BA439" s="293" t="s">
        <v>1</v>
      </c>
    </row>
    <row r="440" spans="1:53" ht="27" hidden="1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0</v>
      </c>
      <c r="W440" s="321">
        <f t="shared" si="18"/>
        <v>0</v>
      </c>
      <c r="X440" s="36" t="str">
        <f>IFERROR(IF(W440=0,"",ROUNDUP(W440/H440,0)*0.01196),"")</f>
        <v/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74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7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hidden="1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0</v>
      </c>
      <c r="W444" s="322">
        <f>IFERROR(W438/H438,"0")+IFERROR(W439/H439,"0")+IFERROR(W440/H440,"0")+IFERROR(W441/H441,"0")+IFERROR(W442/H442,"0")+IFERROR(W443/H443,"0")</f>
        <v>0</v>
      </c>
      <c r="X444" s="322">
        <f>IFERROR(IF(X438="",0,X438),"0")+IFERROR(IF(X439="",0,X439),"0")+IFERROR(IF(X440="",0,X440),"0")+IFERROR(IF(X441="",0,X441),"0")+IFERROR(IF(X442="",0,X442),"0")+IFERROR(IF(X443="",0,X443),"0")</f>
        <v>0</v>
      </c>
      <c r="Y444" s="323"/>
      <c r="Z444" s="323"/>
    </row>
    <row r="445" spans="1:53" hidden="1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0</v>
      </c>
      <c r="W445" s="322">
        <f>IFERROR(SUM(W438:W443),"0")</f>
        <v>0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02" t="s">
        <v>636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8"/>
      <c r="Z451" s="48"/>
    </row>
    <row r="452" spans="1:53" ht="16.5" hidden="1" customHeight="1" x14ac:dyDescent="0.25">
      <c r="A452" s="377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1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6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600</v>
      </c>
      <c r="W459" s="321">
        <f>IFERROR(IF(V459="",0,CEILING((V459/$H459),1)*$H459),"")</f>
        <v>604.80000000000007</v>
      </c>
      <c r="X459" s="36">
        <f>IFERROR(IF(W459=0,"",ROUNDUP(W459/H459,0)*0.02175),"")</f>
        <v>1.218</v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60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55.55555555555555</v>
      </c>
      <c r="W461" s="322">
        <f>IFERROR(W459/H459,"0")+IFERROR(W460/H460,"0")</f>
        <v>56</v>
      </c>
      <c r="X461" s="322">
        <f>IFERROR(IF(X459="",0,X459),"0")+IFERROR(IF(X460="",0,X460),"0")</f>
        <v>1.218</v>
      </c>
      <c r="Y461" s="323"/>
      <c r="Z461" s="323"/>
    </row>
    <row r="462" spans="1:53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600</v>
      </c>
      <c r="W462" s="322">
        <f>IFERROR(SUM(W459:W460),"0")</f>
        <v>604.80000000000007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67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3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656</v>
      </c>
      <c r="B466" s="54" t="s">
        <v>657</v>
      </c>
      <c r="C466" s="31">
        <v>4301031244</v>
      </c>
      <c r="D466" s="333">
        <v>4640242180595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78" t="s">
        <v>658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150</v>
      </c>
      <c r="W466" s="321">
        <f>IFERROR(IF(V466="",0,CEILING((V466/$H466),1)*$H466),"")</f>
        <v>151.20000000000002</v>
      </c>
      <c r="X466" s="36">
        <f>IFERROR(IF(W466=0,"",ROUNDUP(W466/H466,0)*0.00753),"")</f>
        <v>0.27107999999999999</v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38" t="s">
        <v>661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35.714285714285715</v>
      </c>
      <c r="W468" s="322">
        <f>IFERROR(W464/H464,"0")+IFERROR(W465/H465,"0")+IFERROR(W466/H466,"0")+IFERROR(W467/H467,"0")</f>
        <v>36</v>
      </c>
      <c r="X468" s="322">
        <f>IFERROR(IF(X464="",0,X464),"0")+IFERROR(IF(X465="",0,X465),"0")+IFERROR(IF(X466="",0,X466),"0")+IFERROR(IF(X467="",0,X467),"0")</f>
        <v>0.27107999999999999</v>
      </c>
      <c r="Y468" s="323"/>
      <c r="Z468" s="323"/>
    </row>
    <row r="469" spans="1:53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150</v>
      </c>
      <c r="W469" s="322">
        <f>IFERROR(SUM(W464:W467),"0")</f>
        <v>151.20000000000002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3" t="s">
        <v>664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1" t="s">
        <v>667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hidden="1" customHeight="1" x14ac:dyDescent="0.25">
      <c r="A473" s="54" t="s">
        <v>668</v>
      </c>
      <c r="B473" s="54" t="s">
        <v>669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0</v>
      </c>
      <c r="W473" s="321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4" t="s">
        <v>672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9" t="s">
        <v>675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hidden="1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0</v>
      </c>
      <c r="W476" s="322">
        <f>IFERROR(W471/H471,"0")+IFERROR(W472/H472,"0")+IFERROR(W473/H473,"0")+IFERROR(W474/H474,"0")+IFERROR(W475/H475,"0")</f>
        <v>0</v>
      </c>
      <c r="X476" s="322">
        <f>IFERROR(IF(X471="",0,X471),"0")+IFERROR(IF(X472="",0,X472),"0")+IFERROR(IF(X473="",0,X473),"0")+IFERROR(IF(X474="",0,X474),"0")+IFERROR(IF(X475="",0,X475),"0")</f>
        <v>0</v>
      </c>
      <c r="Y476" s="323"/>
      <c r="Z476" s="323"/>
    </row>
    <row r="477" spans="1:53" hidden="1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0</v>
      </c>
      <c r="W477" s="322">
        <f>IFERROR(SUM(W471:W475),"0")</f>
        <v>0</v>
      </c>
      <c r="X477" s="37"/>
      <c r="Y477" s="323"/>
      <c r="Z477" s="323"/>
    </row>
    <row r="478" spans="1:53" ht="15" customHeight="1" x14ac:dyDescent="0.2">
      <c r="A478" s="43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676</v>
      </c>
      <c r="O478" s="352"/>
      <c r="P478" s="352"/>
      <c r="Q478" s="352"/>
      <c r="R478" s="352"/>
      <c r="S478" s="352"/>
      <c r="T478" s="353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9246.1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9287.9800000000014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677</v>
      </c>
      <c r="O479" s="352"/>
      <c r="P479" s="352"/>
      <c r="Q479" s="352"/>
      <c r="R479" s="352"/>
      <c r="S479" s="352"/>
      <c r="T479" s="353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9707.7788034953555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9752.0760000000009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678</v>
      </c>
      <c r="O480" s="352"/>
      <c r="P480" s="352"/>
      <c r="Q480" s="352"/>
      <c r="R480" s="352"/>
      <c r="S480" s="352"/>
      <c r="T480" s="353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17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17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680</v>
      </c>
      <c r="O481" s="352"/>
      <c r="P481" s="352"/>
      <c r="Q481" s="352"/>
      <c r="R481" s="352"/>
      <c r="S481" s="352"/>
      <c r="T481" s="353"/>
      <c r="U481" s="37" t="s">
        <v>65</v>
      </c>
      <c r="V481" s="322">
        <f>GrossWeightTotal+PalletQtyTotal*25</f>
        <v>10132.778803495356</v>
      </c>
      <c r="W481" s="322">
        <f>GrossWeightTotalR+PalletQtyTotalR*25</f>
        <v>10177.076000000001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681</v>
      </c>
      <c r="O482" s="352"/>
      <c r="P482" s="352"/>
      <c r="Q482" s="352"/>
      <c r="R482" s="352"/>
      <c r="S482" s="352"/>
      <c r="T482" s="353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988.6995274840101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995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682</v>
      </c>
      <c r="O483" s="352"/>
      <c r="P483" s="352"/>
      <c r="Q483" s="352"/>
      <c r="R483" s="352"/>
      <c r="S483" s="352"/>
      <c r="T483" s="353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19.201889999999999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64" t="s">
        <v>93</v>
      </c>
      <c r="D485" s="375"/>
      <c r="E485" s="375"/>
      <c r="F485" s="376"/>
      <c r="G485" s="364" t="s">
        <v>245</v>
      </c>
      <c r="H485" s="375"/>
      <c r="I485" s="375"/>
      <c r="J485" s="375"/>
      <c r="K485" s="375"/>
      <c r="L485" s="375"/>
      <c r="M485" s="375"/>
      <c r="N485" s="376"/>
      <c r="O485" s="364" t="s">
        <v>449</v>
      </c>
      <c r="P485" s="376"/>
      <c r="Q485" s="364" t="s">
        <v>506</v>
      </c>
      <c r="R485" s="376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8" t="s">
        <v>685</v>
      </c>
      <c r="B486" s="364" t="s">
        <v>59</v>
      </c>
      <c r="C486" s="364" t="s">
        <v>94</v>
      </c>
      <c r="D486" s="364" t="s">
        <v>102</v>
      </c>
      <c r="E486" s="364" t="s">
        <v>93</v>
      </c>
      <c r="F486" s="364" t="s">
        <v>237</v>
      </c>
      <c r="G486" s="364" t="s">
        <v>246</v>
      </c>
      <c r="H486" s="364" t="s">
        <v>253</v>
      </c>
      <c r="I486" s="364" t="s">
        <v>273</v>
      </c>
      <c r="J486" s="364" t="s">
        <v>339</v>
      </c>
      <c r="K486" s="314"/>
      <c r="L486" s="364" t="s">
        <v>342</v>
      </c>
      <c r="M486" s="364" t="s">
        <v>422</v>
      </c>
      <c r="N486" s="364" t="s">
        <v>440</v>
      </c>
      <c r="O486" s="364" t="s">
        <v>450</v>
      </c>
      <c r="P486" s="364" t="s">
        <v>479</v>
      </c>
      <c r="Q486" s="364" t="s">
        <v>507</v>
      </c>
      <c r="R486" s="364" t="s">
        <v>563</v>
      </c>
      <c r="S486" s="364" t="s">
        <v>594</v>
      </c>
      <c r="T486" s="364" t="s">
        <v>637</v>
      </c>
      <c r="U486" s="314"/>
      <c r="Z486" s="52"/>
      <c r="AC486" s="314"/>
    </row>
    <row r="487" spans="1:29" ht="13.5" customHeight="1" thickBot="1" x14ac:dyDescent="0.25">
      <c r="A487" s="489"/>
      <c r="B487" s="365"/>
      <c r="C487" s="365"/>
      <c r="D487" s="365"/>
      <c r="E487" s="365"/>
      <c r="F487" s="365"/>
      <c r="G487" s="365"/>
      <c r="H487" s="365"/>
      <c r="I487" s="365"/>
      <c r="J487" s="365"/>
      <c r="K487" s="314"/>
      <c r="L487" s="365"/>
      <c r="M487" s="365"/>
      <c r="N487" s="365"/>
      <c r="O487" s="365"/>
      <c r="P487" s="365"/>
      <c r="Q487" s="365"/>
      <c r="R487" s="365"/>
      <c r="S487" s="365"/>
      <c r="T487" s="365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1004.4000000000001</v>
      </c>
      <c r="D488" s="46">
        <f>IFERROR(W55*1,"0")+IFERROR(W56*1,"0")+IFERROR(W57*1,"0")+IFERROR(W58*1,"0")</f>
        <v>1501.2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266.42</v>
      </c>
      <c r="F488" s="46">
        <f>IFERROR(W128*1,"0")+IFERROR(W129*1,"0")+IFERROR(W130*1,"0")</f>
        <v>0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0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46">
        <f>IFERROR(W201*1,"0")</f>
        <v>0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2886.6</v>
      </c>
      <c r="M488" s="46">
        <f>IFERROR(W265*1,"0")+IFERROR(W266*1,"0")+IFERROR(W267*1,"0")+IFERROR(W268*1,"0")+IFERROR(W269*1,"0")+IFERROR(W270*1,"0")+IFERROR(W271*1,"0")+IFERROR(W275*1,"0")+IFERROR(W276*1,"0")</f>
        <v>359.6</v>
      </c>
      <c r="N488" s="46">
        <f>IFERROR(W281*1,"0")+IFERROR(W285*1,"0")+IFERROR(W289*1,"0")+IFERROR(W293*1,"0")</f>
        <v>0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2400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50.400000000000006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63.36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756.00000000000011</v>
      </c>
      <c r="U488" s="314"/>
      <c r="Z488" s="52"/>
      <c r="AC488" s="314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00,00"/>
        <filter val="10 132,78"/>
        <filter val="100,00"/>
        <filter val="11,36"/>
        <filter val="11,90"/>
        <filter val="138,89"/>
        <filter val="150,00"/>
        <filter val="160,00"/>
        <filter val="17"/>
        <filter val="192,50"/>
        <filter val="2 400,00"/>
        <filter val="2 500,00"/>
        <filter val="2,50"/>
        <filter val="20,00"/>
        <filter val="200,00"/>
        <filter val="22,50"/>
        <filter val="25,14"/>
        <filter val="30,00"/>
        <filter val="320,51"/>
        <filter val="35,71"/>
        <filter val="350,00"/>
        <filter val="37,14"/>
        <filter val="50,00"/>
        <filter val="55,56"/>
        <filter val="57,00"/>
        <filter val="6,00"/>
        <filter val="6,60"/>
        <filter val="60,00"/>
        <filter val="600,00"/>
        <filter val="7,00"/>
        <filter val="8,06"/>
        <filter val="83,33"/>
        <filter val="9 246,10"/>
        <filter val="9 707,78"/>
        <filter val="92,59"/>
        <filter val="988,70"/>
      </filters>
    </filterColumn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F5:G5"/>
    <mergeCell ref="A14:L14"/>
    <mergeCell ref="A354:M355"/>
    <mergeCell ref="N224:R224"/>
    <mergeCell ref="A47:X47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2024-01-16T11:36:12Z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