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BDE7F6-4521-4FCC-8005-34407285A1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W476" i="1" s="1"/>
  <c r="V469" i="1"/>
  <c r="V468" i="1"/>
  <c r="W467" i="1"/>
  <c r="X467" i="1" s="1"/>
  <c r="W466" i="1"/>
  <c r="X466" i="1" s="1"/>
  <c r="W465" i="1"/>
  <c r="X465" i="1" s="1"/>
  <c r="W464" i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W450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W436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X424" i="1"/>
  <c r="W424" i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X415" i="1" s="1"/>
  <c r="X416" i="1" s="1"/>
  <c r="W413" i="1"/>
  <c r="V413" i="1"/>
  <c r="W412" i="1"/>
  <c r="V412" i="1"/>
  <c r="X411" i="1"/>
  <c r="X412" i="1" s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W377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N357" i="1"/>
  <c r="V355" i="1"/>
  <c r="V354" i="1"/>
  <c r="W353" i="1"/>
  <c r="X353" i="1" s="1"/>
  <c r="N353" i="1"/>
  <c r="W352" i="1"/>
  <c r="W355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7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N326" i="1"/>
  <c r="V323" i="1"/>
  <c r="V322" i="1"/>
  <c r="W321" i="1"/>
  <c r="X321" i="1" s="1"/>
  <c r="X322" i="1" s="1"/>
  <c r="N321" i="1"/>
  <c r="V319" i="1"/>
  <c r="V318" i="1"/>
  <c r="W317" i="1"/>
  <c r="X317" i="1" s="1"/>
  <c r="N317" i="1"/>
  <c r="W316" i="1"/>
  <c r="X316" i="1" s="1"/>
  <c r="V314" i="1"/>
  <c r="V313" i="1"/>
  <c r="W312" i="1"/>
  <c r="X312" i="1" s="1"/>
  <c r="N312" i="1"/>
  <c r="W311" i="1"/>
  <c r="W310" i="1"/>
  <c r="N310" i="1"/>
  <c r="V308" i="1"/>
  <c r="V307" i="1"/>
  <c r="X306" i="1"/>
  <c r="W306" i="1"/>
  <c r="N306" i="1"/>
  <c r="W305" i="1"/>
  <c r="X305" i="1" s="1"/>
  <c r="N305" i="1"/>
  <c r="W304" i="1"/>
  <c r="X304" i="1" s="1"/>
  <c r="X303" i="1"/>
  <c r="W303" i="1"/>
  <c r="N303" i="1"/>
  <c r="W302" i="1"/>
  <c r="X302" i="1" s="1"/>
  <c r="N302" i="1"/>
  <c r="W301" i="1"/>
  <c r="X301" i="1" s="1"/>
  <c r="N301" i="1"/>
  <c r="W300" i="1"/>
  <c r="N300" i="1"/>
  <c r="W299" i="1"/>
  <c r="X299" i="1" s="1"/>
  <c r="N299" i="1"/>
  <c r="V295" i="1"/>
  <c r="V294" i="1"/>
  <c r="W293" i="1"/>
  <c r="W295" i="1" s="1"/>
  <c r="N293" i="1"/>
  <c r="V291" i="1"/>
  <c r="V290" i="1"/>
  <c r="W289" i="1"/>
  <c r="N289" i="1"/>
  <c r="W287" i="1"/>
  <c r="V287" i="1"/>
  <c r="W286" i="1"/>
  <c r="V286" i="1"/>
  <c r="X285" i="1"/>
  <c r="X286" i="1" s="1"/>
  <c r="W285" i="1"/>
  <c r="N285" i="1"/>
  <c r="V283" i="1"/>
  <c r="V282" i="1"/>
  <c r="W281" i="1"/>
  <c r="N281" i="1"/>
  <c r="V278" i="1"/>
  <c r="V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W261" i="1" s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X246" i="1"/>
  <c r="X249" i="1" s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W226" i="1"/>
  <c r="V226" i="1"/>
  <c r="W225" i="1"/>
  <c r="V225" i="1"/>
  <c r="X224" i="1"/>
  <c r="X225" i="1" s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W222" i="1" s="1"/>
  <c r="N206" i="1"/>
  <c r="V203" i="1"/>
  <c r="V202" i="1"/>
  <c r="W201" i="1"/>
  <c r="N201" i="1"/>
  <c r="V198" i="1"/>
  <c r="V197" i="1"/>
  <c r="X196" i="1"/>
  <c r="W196" i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X173" i="1" s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V159" i="1"/>
  <c r="W158" i="1"/>
  <c r="V158" i="1"/>
  <c r="X157" i="1"/>
  <c r="W157" i="1"/>
  <c r="N157" i="1"/>
  <c r="W156" i="1"/>
  <c r="X156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W130" i="1"/>
  <c r="X130" i="1" s="1"/>
  <c r="N130" i="1"/>
  <c r="W129" i="1"/>
  <c r="X129" i="1" s="1"/>
  <c r="N129" i="1"/>
  <c r="W128" i="1"/>
  <c r="W131" i="1" s="1"/>
  <c r="V125" i="1"/>
  <c r="V124" i="1"/>
  <c r="W123" i="1"/>
  <c r="X123" i="1" s="1"/>
  <c r="W122" i="1"/>
  <c r="X122" i="1" s="1"/>
  <c r="X121" i="1"/>
  <c r="W121" i="1"/>
  <c r="W120" i="1"/>
  <c r="W124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X110" i="1"/>
  <c r="W110" i="1"/>
  <c r="W109" i="1"/>
  <c r="X109" i="1" s="1"/>
  <c r="N109" i="1"/>
  <c r="X108" i="1"/>
  <c r="W108" i="1"/>
  <c r="W107" i="1"/>
  <c r="X107" i="1" s="1"/>
  <c r="W106" i="1"/>
  <c r="V104" i="1"/>
  <c r="V103" i="1"/>
  <c r="W102" i="1"/>
  <c r="X102" i="1" s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X87" i="1"/>
  <c r="W87" i="1"/>
  <c r="W86" i="1"/>
  <c r="X86" i="1" s="1"/>
  <c r="X91" i="1" s="1"/>
  <c r="N86" i="1"/>
  <c r="V84" i="1"/>
  <c r="V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W77" i="1"/>
  <c r="X77" i="1" s="1"/>
  <c r="W76" i="1"/>
  <c r="X76" i="1" s="1"/>
  <c r="X75" i="1"/>
  <c r="W75" i="1"/>
  <c r="N75" i="1"/>
  <c r="W74" i="1"/>
  <c r="X74" i="1" s="1"/>
  <c r="N74" i="1"/>
  <c r="W73" i="1"/>
  <c r="X73" i="1" s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W52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W24" i="1"/>
  <c r="V24" i="1"/>
  <c r="W23" i="1"/>
  <c r="V23" i="1"/>
  <c r="X22" i="1"/>
  <c r="X23" i="1" s="1"/>
  <c r="W22" i="1"/>
  <c r="N22" i="1"/>
  <c r="H10" i="1"/>
  <c r="H9" i="1"/>
  <c r="A9" i="1"/>
  <c r="J9" i="1" s="1"/>
  <c r="D7" i="1"/>
  <c r="O6" i="1"/>
  <c r="N2" i="1"/>
  <c r="X152" i="1" l="1"/>
  <c r="X293" i="1"/>
  <c r="X294" i="1" s="1"/>
  <c r="W294" i="1"/>
  <c r="W314" i="1"/>
  <c r="P488" i="1"/>
  <c r="T488" i="1"/>
  <c r="W461" i="1"/>
  <c r="W468" i="1"/>
  <c r="X83" i="1"/>
  <c r="W118" i="1"/>
  <c r="X106" i="1"/>
  <c r="X158" i="1"/>
  <c r="W291" i="1"/>
  <c r="W290" i="1"/>
  <c r="X289" i="1"/>
  <c r="X290" i="1" s="1"/>
  <c r="W313" i="1"/>
  <c r="X310" i="1"/>
  <c r="W202" i="1"/>
  <c r="X201" i="1"/>
  <c r="X202" i="1" s="1"/>
  <c r="W232" i="1"/>
  <c r="W231" i="1"/>
  <c r="X228" i="1"/>
  <c r="X231" i="1" s="1"/>
  <c r="W249" i="1"/>
  <c r="M488" i="1"/>
  <c r="X265" i="1"/>
  <c r="N488" i="1"/>
  <c r="W283" i="1"/>
  <c r="W282" i="1"/>
  <c r="X281" i="1"/>
  <c r="X282" i="1" s="1"/>
  <c r="W318" i="1"/>
  <c r="W319" i="1"/>
  <c r="W322" i="1"/>
  <c r="W323" i="1"/>
  <c r="X346" i="1"/>
  <c r="X347" i="1" s="1"/>
  <c r="W347" i="1"/>
  <c r="X404" i="1"/>
  <c r="X444" i="1"/>
  <c r="W456" i="1"/>
  <c r="V482" i="1"/>
  <c r="W33" i="1"/>
  <c r="W36" i="1"/>
  <c r="W37" i="1"/>
  <c r="W40" i="1"/>
  <c r="W41" i="1"/>
  <c r="W44" i="1"/>
  <c r="W45" i="1"/>
  <c r="D488" i="1"/>
  <c r="W104" i="1"/>
  <c r="W171" i="1"/>
  <c r="W198" i="1"/>
  <c r="W250" i="1"/>
  <c r="W273" i="1"/>
  <c r="W307" i="1"/>
  <c r="W370" i="1"/>
  <c r="X373" i="1"/>
  <c r="W378" i="1"/>
  <c r="X384" i="1"/>
  <c r="X388" i="1" s="1"/>
  <c r="W388" i="1"/>
  <c r="W416" i="1"/>
  <c r="W417" i="1"/>
  <c r="S488" i="1"/>
  <c r="W435" i="1"/>
  <c r="X454" i="1"/>
  <c r="X190" i="1"/>
  <c r="X117" i="1"/>
  <c r="A10" i="1"/>
  <c r="B488" i="1"/>
  <c r="W479" i="1"/>
  <c r="W480" i="1"/>
  <c r="X27" i="1"/>
  <c r="X32" i="1" s="1"/>
  <c r="X49" i="1"/>
  <c r="X51" i="1" s="1"/>
  <c r="W59" i="1"/>
  <c r="E488" i="1"/>
  <c r="W84" i="1"/>
  <c r="X94" i="1"/>
  <c r="X103" i="1" s="1"/>
  <c r="W103" i="1"/>
  <c r="X128" i="1"/>
  <c r="X131" i="1" s="1"/>
  <c r="X166" i="1"/>
  <c r="X170" i="1" s="1"/>
  <c r="W197" i="1"/>
  <c r="J488" i="1"/>
  <c r="W203" i="1"/>
  <c r="X206" i="1"/>
  <c r="X221" i="1" s="1"/>
  <c r="W243" i="1"/>
  <c r="O488" i="1"/>
  <c r="X318" i="1"/>
  <c r="F9" i="1"/>
  <c r="F10" i="1"/>
  <c r="V478" i="1"/>
  <c r="W51" i="1"/>
  <c r="W83" i="1"/>
  <c r="W92" i="1"/>
  <c r="W117" i="1"/>
  <c r="G488" i="1"/>
  <c r="W140" i="1"/>
  <c r="W139" i="1"/>
  <c r="H488" i="1"/>
  <c r="W152" i="1"/>
  <c r="I488" i="1"/>
  <c r="W159" i="1"/>
  <c r="W191" i="1"/>
  <c r="W277" i="1"/>
  <c r="W278" i="1"/>
  <c r="X275" i="1"/>
  <c r="X277" i="1" s="1"/>
  <c r="X456" i="1"/>
  <c r="W32" i="1"/>
  <c r="W91" i="1"/>
  <c r="W125" i="1"/>
  <c r="W164" i="1"/>
  <c r="X161" i="1"/>
  <c r="X163" i="1" s="1"/>
  <c r="W170" i="1"/>
  <c r="W190" i="1"/>
  <c r="X252" i="1"/>
  <c r="X255" i="1" s="1"/>
  <c r="W256" i="1"/>
  <c r="C488" i="1"/>
  <c r="X55" i="1"/>
  <c r="X59" i="1" s="1"/>
  <c r="W60" i="1"/>
  <c r="X120" i="1"/>
  <c r="X124" i="1" s="1"/>
  <c r="F488" i="1"/>
  <c r="W132" i="1"/>
  <c r="W153" i="1"/>
  <c r="W163" i="1"/>
  <c r="X193" i="1"/>
  <c r="X197" i="1" s="1"/>
  <c r="L488" i="1"/>
  <c r="W221" i="1"/>
  <c r="W255" i="1"/>
  <c r="X343" i="1"/>
  <c r="X266" i="1"/>
  <c r="X272" i="1" s="1"/>
  <c r="W272" i="1"/>
  <c r="X300" i="1"/>
  <c r="X307" i="1" s="1"/>
  <c r="X326" i="1"/>
  <c r="X331" i="1" s="1"/>
  <c r="W332" i="1"/>
  <c r="W336" i="1"/>
  <c r="W344" i="1"/>
  <c r="W348" i="1"/>
  <c r="W354" i="1"/>
  <c r="X374" i="1"/>
  <c r="X377" i="1" s="1"/>
  <c r="W381" i="1"/>
  <c r="W394" i="1"/>
  <c r="W405" i="1"/>
  <c r="W408" i="1"/>
  <c r="X421" i="1"/>
  <c r="X430" i="1" s="1"/>
  <c r="X433" i="1"/>
  <c r="X435" i="1" s="1"/>
  <c r="W445" i="1"/>
  <c r="W449" i="1"/>
  <c r="W457" i="1"/>
  <c r="X471" i="1"/>
  <c r="X476" i="1" s="1"/>
  <c r="Q488" i="1"/>
  <c r="W331" i="1"/>
  <c r="W343" i="1"/>
  <c r="W404" i="1"/>
  <c r="W431" i="1"/>
  <c r="W444" i="1"/>
  <c r="W462" i="1"/>
  <c r="R488" i="1"/>
  <c r="W244" i="1"/>
  <c r="W262" i="1"/>
  <c r="W308" i="1"/>
  <c r="X357" i="1"/>
  <c r="X370" i="1" s="1"/>
  <c r="W371" i="1"/>
  <c r="X380" i="1"/>
  <c r="X381" i="1" s="1"/>
  <c r="X407" i="1"/>
  <c r="X408" i="1" s="1"/>
  <c r="W430" i="1"/>
  <c r="X459" i="1"/>
  <c r="X461" i="1" s="1"/>
  <c r="W469" i="1"/>
  <c r="W477" i="1"/>
  <c r="X234" i="1"/>
  <c r="X243" i="1" s="1"/>
  <c r="X258" i="1"/>
  <c r="X261" i="1" s="1"/>
  <c r="X311" i="1"/>
  <c r="X313" i="1" s="1"/>
  <c r="X334" i="1"/>
  <c r="X336" i="1" s="1"/>
  <c r="X352" i="1"/>
  <c r="X354" i="1" s="1"/>
  <c r="X392" i="1"/>
  <c r="X394" i="1" s="1"/>
  <c r="X447" i="1"/>
  <c r="X449" i="1" s="1"/>
  <c r="X464" i="1"/>
  <c r="X468" i="1" s="1"/>
  <c r="W482" i="1" l="1"/>
  <c r="W478" i="1"/>
  <c r="X483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<sst xmlns="http://schemas.openxmlformats.org/spreadsheetml/2006/main" count="2070" uniqueCount="723">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</sst>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45309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Четверг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0.375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20</v>
      </c>
      <c r="W49" s="321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1.8518518518518516</v>
      </c>
      <c r="W51" s="322">
        <f>IFERROR(W49/H49,"0")+IFERROR(W50/H50,"0")</f>
        <v>2</v>
      </c>
      <c r="X51" s="322">
        <f>IFERROR(IF(X49="",0,X49),"0")+IFERROR(IF(X50="",0,X50),"0")</f>
        <v>4.3499999999999997E-2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20</v>
      </c>
      <c r="W52" s="322">
        <f>IFERROR(SUM(W49:W50),"0")</f>
        <v>21.6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110</v>
      </c>
      <c r="W55" s="321">
        <f>IFERROR(IF(V55="",0,CEILING((V55/$H55),1)*$H55),"")</f>
        <v>118.80000000000001</v>
      </c>
      <c r="X55" s="36">
        <f>IFERROR(IF(W55=0,"",ROUNDUP(W55/H55,0)*0.02175),"")</f>
        <v>0.23924999999999999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10.185185185185185</v>
      </c>
      <c r="W59" s="322">
        <f>IFERROR(W55/H55,"0")+IFERROR(W56/H56,"0")+IFERROR(W57/H57,"0")+IFERROR(W58/H58,"0")</f>
        <v>11</v>
      </c>
      <c r="X59" s="322">
        <f>IFERROR(IF(X55="",0,X55),"0")+IFERROR(IF(X56="",0,X56),"0")+IFERROR(IF(X57="",0,X57),"0")+IFERROR(IF(X58="",0,X58),"0")</f>
        <v>0.23924999999999999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110</v>
      </c>
      <c r="W60" s="322">
        <f>IFERROR(SUM(W55:W58),"0")</f>
        <v>118.80000000000001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40</v>
      </c>
      <c r="W66" s="321">
        <f t="shared" si="2"/>
        <v>43.2</v>
      </c>
      <c r="X66" s="36">
        <f>IFERROR(IF(W66=0,"",ROUNDUP(W66/H66,0)*0.02175),"")</f>
        <v>8.6999999999999994E-2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3.7037037037037033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4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8.6999999999999994E-2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40</v>
      </c>
      <c r="W84" s="322">
        <f>IFERROR(SUM(W63:W82),"0")</f>
        <v>43.2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144</v>
      </c>
      <c r="W106" s="321">
        <f t="shared" ref="W106:W116" si="5">IFERROR(IF(V106="",0,CEILING((V106/$H106),1)*$H106),"")</f>
        <v>145.79999999999998</v>
      </c>
      <c r="X106" s="36">
        <f>IFERROR(IF(W106=0,"",ROUNDUP(W106/H106,0)*0.02175),"")</f>
        <v>0.39149999999999996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200</v>
      </c>
      <c r="W108" s="321">
        <f t="shared" si="5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27</v>
      </c>
      <c r="W113" s="321">
        <f t="shared" si="5"/>
        <v>27</v>
      </c>
      <c r="X113" s="36">
        <f>IFERROR(IF(W113=0,"",ROUNDUP(W113/H113,0)*0.00937),"")</f>
        <v>9.3700000000000006E-2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51.587301587301589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52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1.0072000000000001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371</v>
      </c>
      <c r="W118" s="322">
        <f>IFERROR(SUM(W106:W116),"0")</f>
        <v>374.4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200</v>
      </c>
      <c r="W121" s="321">
        <f>IFERROR(IF(V121="",0,CEILING((V121/$H121),1)*$H121),"")</f>
        <v>201.60000000000002</v>
      </c>
      <c r="X121" s="36">
        <f>IFERROR(IF(W121=0,"",ROUNDUP(W121/H121,0)*0.02175),"")</f>
        <v>0.52200000000000002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23.80952380952381</v>
      </c>
      <c r="W124" s="322">
        <f>IFERROR(W120/H120,"0")+IFERROR(W121/H121,"0")+IFERROR(W122/H122,"0")+IFERROR(W123/H123,"0")</f>
        <v>24</v>
      </c>
      <c r="X124" s="322">
        <f>IFERROR(IF(X120="",0,X120),"0")+IFERROR(IF(X121="",0,X121),"0")+IFERROR(IF(X122="",0,X122),"0")+IFERROR(IF(X123="",0,X123),"0")</f>
        <v>0.52200000000000002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200</v>
      </c>
      <c r="W125" s="322">
        <f>IFERROR(SUM(W120:W123),"0")</f>
        <v>201.60000000000002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480</v>
      </c>
      <c r="W128" s="321">
        <f>IFERROR(IF(V128="",0,CEILING((V128/$H128),1)*$H128),"")</f>
        <v>487.20000000000005</v>
      </c>
      <c r="X128" s="36">
        <f>IFERROR(IF(W128=0,"",ROUNDUP(W128/H128,0)*0.02175),"")</f>
        <v>1.2614999999999998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57.142857142857139</v>
      </c>
      <c r="W131" s="322">
        <f>IFERROR(W128/H128,"0")+IFERROR(W129/H129,"0")+IFERROR(W130/H130,"0")</f>
        <v>58</v>
      </c>
      <c r="X131" s="322">
        <f>IFERROR(IF(X128="",0,X128),"0")+IFERROR(IF(X129="",0,X129),"0")+IFERROR(IF(X130="",0,X130),"0")</f>
        <v>1.2614999999999998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480</v>
      </c>
      <c r="W132" s="322">
        <f>IFERROR(SUM(W128:W130),"0")</f>
        <v>487.20000000000005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60</v>
      </c>
      <c r="W143" s="321">
        <f t="shared" ref="W143:W151" si="6">IFERROR(IF(V143="",0,CEILING((V143/$H143),1)*$H143),"")</f>
        <v>63</v>
      </c>
      <c r="X143" s="36">
        <f>IFERROR(IF(W143=0,"",ROUNDUP(W143/H143,0)*0.00753),"")</f>
        <v>0.11295000000000001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165</v>
      </c>
      <c r="W145" s="321">
        <f t="shared" si="6"/>
        <v>168</v>
      </c>
      <c r="X145" s="36">
        <f>IFERROR(IF(W145=0,"",ROUNDUP(W145/H145,0)*0.00753),"")</f>
        <v>0.30120000000000002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53.571428571428569</v>
      </c>
      <c r="W152" s="322">
        <f>IFERROR(W143/H143,"0")+IFERROR(W144/H144,"0")+IFERROR(W145/H145,"0")+IFERROR(W146/H146,"0")+IFERROR(W147/H147,"0")+IFERROR(W148/H148,"0")+IFERROR(W149/H149,"0")+IFERROR(W150/H150,"0")+IFERROR(W151/H151,"0")</f>
        <v>55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0.41415000000000002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225</v>
      </c>
      <c r="W153" s="322">
        <f>IFERROR(SUM(W143:W151),"0")</f>
        <v>231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630</v>
      </c>
      <c r="W166" s="321">
        <f>IFERROR(IF(V166="",0,CEILING((V166/$H166),1)*$H166),"")</f>
        <v>631.80000000000007</v>
      </c>
      <c r="X166" s="36">
        <f>IFERROR(IF(W166=0,"",ROUNDUP(W166/H166,0)*0.00937),"")</f>
        <v>1.09629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460</v>
      </c>
      <c r="W167" s="321">
        <f>IFERROR(IF(V167="",0,CEILING((V167/$H167),1)*$H167),"")</f>
        <v>464.40000000000003</v>
      </c>
      <c r="X167" s="36">
        <f>IFERROR(IF(W167=0,"",ROUNDUP(W167/H167,0)*0.00937),"")</f>
        <v>0.80581999999999998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440</v>
      </c>
      <c r="W168" s="321">
        <f>IFERROR(IF(V168="",0,CEILING((V168/$H168),1)*$H168),"")</f>
        <v>442.8</v>
      </c>
      <c r="X168" s="36">
        <f>IFERROR(IF(W168=0,"",ROUNDUP(W168/H168,0)*0.00937),"")</f>
        <v>0.76834000000000002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510</v>
      </c>
      <c r="W169" s="321">
        <f>IFERROR(IF(V169="",0,CEILING((V169/$H169),1)*$H169),"")</f>
        <v>513</v>
      </c>
      <c r="X169" s="36">
        <f>IFERROR(IF(W169=0,"",ROUNDUP(W169/H169,0)*0.00937),"")</f>
        <v>0.89015</v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377.77777777777777</v>
      </c>
      <c r="W170" s="322">
        <f>IFERROR(W166/H166,"0")+IFERROR(W167/H167,"0")+IFERROR(W168/H168,"0")+IFERROR(W169/H169,"0")</f>
        <v>380</v>
      </c>
      <c r="X170" s="322">
        <f>IFERROR(IF(X166="",0,X166),"0")+IFERROR(IF(X167="",0,X167),"0")+IFERROR(IF(X168="",0,X168),"0")+IFERROR(IF(X169="",0,X169),"0")</f>
        <v>3.5606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2040</v>
      </c>
      <c r="W171" s="322">
        <f>IFERROR(SUM(W166:W169),"0")</f>
        <v>2052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380</v>
      </c>
      <c r="W174" s="321">
        <f t="shared" si="7"/>
        <v>382.79999999999995</v>
      </c>
      <c r="X174" s="36">
        <f>IFERROR(IF(W174=0,"",ROUNDUP(W174/H174,0)*0.02175),"")</f>
        <v>0.95699999999999996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280</v>
      </c>
      <c r="W177" s="321">
        <f t="shared" si="7"/>
        <v>280.8</v>
      </c>
      <c r="X177" s="36">
        <f>IFERROR(IF(W177=0,"",ROUNDUP(W177/H177,0)*0.02175),"")</f>
        <v>0.78299999999999992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56</v>
      </c>
      <c r="W189" s="321">
        <f t="shared" si="7"/>
        <v>57.599999999999994</v>
      </c>
      <c r="X189" s="36">
        <f t="shared" si="8"/>
        <v>0.18071999999999999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102.90893015030946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104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1.9207199999999998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716</v>
      </c>
      <c r="W191" s="322">
        <f>IFERROR(SUM(W173:W189),"0")</f>
        <v>721.19999999999993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176</v>
      </c>
      <c r="W196" s="321">
        <f>IFERROR(IF(V196="",0,CEILING((V196/$H196),1)*$H196),"")</f>
        <v>177.6</v>
      </c>
      <c r="X196" s="36">
        <f>IFERROR(IF(W196=0,"",ROUNDUP(W196/H196,0)*0.00753),"")</f>
        <v>0.55722000000000005</v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73.333333333333343</v>
      </c>
      <c r="W197" s="322">
        <f>IFERROR(W193/H193,"0")+IFERROR(W194/H194,"0")+IFERROR(W195/H195,"0")+IFERROR(W196/H196,"0")</f>
        <v>74</v>
      </c>
      <c r="X197" s="322">
        <f>IFERROR(IF(X193="",0,X193),"0")+IFERROR(IF(X194="",0,X194),"0")+IFERROR(IF(X195="",0,X195),"0")+IFERROR(IF(X196="",0,X196),"0")</f>
        <v>0.55722000000000005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176</v>
      </c>
      <c r="W198" s="322">
        <f>IFERROR(SUM(W193:W196),"0")</f>
        <v>177.6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10</v>
      </c>
      <c r="W207" s="321">
        <f t="shared" si="9"/>
        <v>10.8</v>
      </c>
      <c r="X207" s="36">
        <f>IFERROR(IF(W207=0,"",ROUNDUP(W207/H207,0)*0.02039),"")</f>
        <v>2.0389999999999998E-2</v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0.92592592592592582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1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2.0389999999999998E-2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10</v>
      </c>
      <c r="W222" s="322">
        <f>IFERROR(SUM(W206:W220),"0")</f>
        <v>10.8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150</v>
      </c>
      <c r="W228" s="321">
        <f>IFERROR(IF(V228="",0,CEILING((V228/$H228),1)*$H228),"")</f>
        <v>151.20000000000002</v>
      </c>
      <c r="X228" s="36">
        <f>IFERROR(IF(W228=0,"",ROUNDUP(W228/H228,0)*0.00753),"")</f>
        <v>0.27107999999999999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12</v>
      </c>
      <c r="W229" s="321">
        <f>IFERROR(IF(V229="",0,CEILING((V229/$H229),1)*$H229),"")</f>
        <v>12.600000000000001</v>
      </c>
      <c r="X229" s="36">
        <f>IFERROR(IF(W229=0,"",ROUNDUP(W229/H229,0)*0.00753),"")</f>
        <v>2.2589999999999999E-2</v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38.571428571428569</v>
      </c>
      <c r="W231" s="322">
        <f>IFERROR(W228/H228,"0")+IFERROR(W229/H229,"0")+IFERROR(W230/H230,"0")</f>
        <v>39</v>
      </c>
      <c r="X231" s="322">
        <f>IFERROR(IF(X228="",0,X228),"0")+IFERROR(IF(X229="",0,X229),"0")+IFERROR(IF(X230="",0,X230),"0")</f>
        <v>0.29366999999999999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162</v>
      </c>
      <c r="W232" s="322">
        <f>IFERROR(SUM(W228:W230),"0")</f>
        <v>163.80000000000001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idden="1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0</v>
      </c>
      <c r="W243" s="322">
        <f>IFERROR(W234/H234,"0")+IFERROR(W235/H235,"0")+IFERROR(W236/H236,"0")+IFERROR(W237/H237,"0")+IFERROR(W238/H238,"0")+IFERROR(W239/H239,"0")+IFERROR(W240/H240,"0")+IFERROR(W241/H241,"0")+IFERROR(W242/H242,"0")</f>
        <v>0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23"/>
      <c r="Z243" s="323"/>
    </row>
    <row r="244" spans="1:53" hidden="1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0</v>
      </c>
      <c r="W244" s="322">
        <f>IFERROR(SUM(W234:W242),"0")</f>
        <v>0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100</v>
      </c>
      <c r="W246" s="321">
        <f>IFERROR(IF(V246="",0,CEILING((V246/$H246),1)*$H246),"")</f>
        <v>100.80000000000001</v>
      </c>
      <c r="X246" s="36">
        <f>IFERROR(IF(W246=0,"",ROUNDUP(W246/H246,0)*0.02175),"")</f>
        <v>0.26100000000000001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174</v>
      </c>
      <c r="W247" s="321">
        <f>IFERROR(IF(V247="",0,CEILING((V247/$H247),1)*$H247),"")</f>
        <v>179.4</v>
      </c>
      <c r="X247" s="36">
        <f>IFERROR(IF(W247=0,"",ROUNDUP(W247/H247,0)*0.02175),"")</f>
        <v>0.50024999999999997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100</v>
      </c>
      <c r="W248" s="321">
        <f>IFERROR(IF(V248="",0,CEILING((V248/$H248),1)*$H248),"")</f>
        <v>100.80000000000001</v>
      </c>
      <c r="X248" s="36">
        <f>IFERROR(IF(W248=0,"",ROUNDUP(W248/H248,0)*0.02175),"")</f>
        <v>0.26100000000000001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46.117216117216117</v>
      </c>
      <c r="W249" s="322">
        <f>IFERROR(W246/H246,"0")+IFERROR(W247/H247,"0")+IFERROR(W248/H248,"0")</f>
        <v>47</v>
      </c>
      <c r="X249" s="322">
        <f>IFERROR(IF(X246="",0,X246),"0")+IFERROR(IF(X247="",0,X247),"0")+IFERROR(IF(X248="",0,X248),"0")</f>
        <v>1.0222500000000001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374</v>
      </c>
      <c r="W250" s="322">
        <f>IFERROR(SUM(W246:W248),"0")</f>
        <v>381.00000000000006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50</v>
      </c>
      <c r="W265" s="321">
        <f t="shared" ref="W265:W271" si="12">IFERROR(IF(V265="",0,CEILING((V265/$H265),1)*$H265),"")</f>
        <v>54</v>
      </c>
      <c r="X265" s="36">
        <f>IFERROR(IF(W265=0,"",ROUNDUP(W265/H265,0)*0.02175),"")</f>
        <v>0.10874999999999999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40</v>
      </c>
      <c r="W268" s="321">
        <f t="shared" si="12"/>
        <v>43.2</v>
      </c>
      <c r="X268" s="36">
        <f>IFERROR(IF(W268=0,"",ROUNDUP(W268/H268,0)*0.02039),"")</f>
        <v>8.1559999999999994E-2</v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8.3333333333333321</v>
      </c>
      <c r="W272" s="322">
        <f>IFERROR(W265/H265,"0")+IFERROR(W266/H266,"0")+IFERROR(W267/H267,"0")+IFERROR(W268/H268,"0")+IFERROR(W269/H269,"0")+IFERROR(W270/H270,"0")+IFERROR(W271/H271,"0")</f>
        <v>9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0.19030999999999998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90</v>
      </c>
      <c r="W273" s="322">
        <f>IFERROR(SUM(W265:W271),"0")</f>
        <v>97.2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40</v>
      </c>
      <c r="W275" s="321">
        <f>IFERROR(IF(V275="",0,CEILING((V275/$H275),1)*$H275),"")</f>
        <v>43.8</v>
      </c>
      <c r="X275" s="36">
        <f>IFERROR(IF(W275=0,"",ROUNDUP(W275/H275,0)*0.00753),"")</f>
        <v>7.5300000000000006E-2</v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9.1324200913242013</v>
      </c>
      <c r="W277" s="322">
        <f>IFERROR(W275/H275,"0")+IFERROR(W276/H276,"0")</f>
        <v>10</v>
      </c>
      <c r="X277" s="322">
        <f>IFERROR(IF(X275="",0,X275),"0")+IFERROR(IF(X276="",0,X276),"0")</f>
        <v>7.5300000000000006E-2</v>
      </c>
      <c r="Y277" s="323"/>
      <c r="Z277" s="323"/>
    </row>
    <row r="278" spans="1:53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40</v>
      </c>
      <c r="W278" s="322">
        <f>IFERROR(SUM(W275:W276),"0")</f>
        <v>43.8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130</v>
      </c>
      <c r="W285" s="321">
        <f>IFERROR(IF(V285="",0,CEILING((V285/$H285),1)*$H285),"")</f>
        <v>137.69999999999999</v>
      </c>
      <c r="X285" s="36">
        <f>IFERROR(IF(W285=0,"",ROUNDUP(W285/H285,0)*0.02175),"")</f>
        <v>0.36974999999999997</v>
      </c>
      <c r="Y285" s="56"/>
      <c r="Z285" s="57"/>
      <c r="AD285" s="58"/>
      <c r="BA285" s="216" t="s">
        <v>1</v>
      </c>
    </row>
    <row r="286" spans="1:53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16.049382716049383</v>
      </c>
      <c r="W286" s="322">
        <f>IFERROR(W285/H285,"0")</f>
        <v>17</v>
      </c>
      <c r="X286" s="322">
        <f>IFERROR(IF(X285="",0,X285),"0")</f>
        <v>0.36974999999999997</v>
      </c>
      <c r="Y286" s="323"/>
      <c r="Z286" s="32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130</v>
      </c>
      <c r="W287" s="322">
        <f>IFERROR(SUM(W285:W285),"0")</f>
        <v>137.69999999999999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hidden="1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0</v>
      </c>
      <c r="W299" s="321">
        <f t="shared" ref="W299:W306" si="13"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3000</v>
      </c>
      <c r="W301" s="321">
        <f t="shared" si="13"/>
        <v>3000</v>
      </c>
      <c r="X301" s="36">
        <f>IFERROR(IF(W301=0,"",ROUNDUP(W301/H301,0)*0.02175),"")</f>
        <v>4.3499999999999996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2100</v>
      </c>
      <c r="W303" s="321">
        <f t="shared" si="13"/>
        <v>2100</v>
      </c>
      <c r="X303" s="36">
        <f>IFERROR(IF(W303=0,"",ROUNDUP(W303/H303,0)*0.02175),"")</f>
        <v>3.0449999999999999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340</v>
      </c>
      <c r="W307" s="322">
        <f>IFERROR(W299/H299,"0")+IFERROR(W300/H300,"0")+IFERROR(W301/H301,"0")+IFERROR(W302/H302,"0")+IFERROR(W303/H303,"0")+IFERROR(W304/H304,"0")+IFERROR(W305/H305,"0")+IFERROR(W306/H306,"0")</f>
        <v>340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7.3949999999999996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5100</v>
      </c>
      <c r="W308" s="322">
        <f>IFERROR(SUM(W299:W306),"0")</f>
        <v>5100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hidden="1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0</v>
      </c>
      <c r="W310" s="321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hidden="1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0</v>
      </c>
      <c r="W313" s="322">
        <f>IFERROR(W310/H310,"0")+IFERROR(W311/H311,"0")+IFERROR(W312/H312,"0")</f>
        <v>0</v>
      </c>
      <c r="X313" s="322">
        <f>IFERROR(IF(X310="",0,X310),"0")+IFERROR(IF(X311="",0,X311),"0")+IFERROR(IF(X312="",0,X312),"0")</f>
        <v>0</v>
      </c>
      <c r="Y313" s="323"/>
      <c r="Z313" s="323"/>
    </row>
    <row r="314" spans="1:53" hidden="1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0</v>
      </c>
      <c r="W314" s="322">
        <f>IFERROR(SUM(W310:W312),"0")</f>
        <v>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760</v>
      </c>
      <c r="W317" s="321">
        <f>IFERROR(IF(V317="",0,CEILING((V317/$H317),1)*$H317),"")</f>
        <v>764.4</v>
      </c>
      <c r="X317" s="36">
        <f>IFERROR(IF(W317=0,"",ROUNDUP(W317/H317,0)*0.02175),"")</f>
        <v>2.1315</v>
      </c>
      <c r="Y317" s="56"/>
      <c r="Z317" s="57"/>
      <c r="AD317" s="58"/>
      <c r="BA317" s="231" t="s">
        <v>1</v>
      </c>
    </row>
    <row r="318" spans="1:53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97.435897435897445</v>
      </c>
      <c r="W318" s="322">
        <f>IFERROR(W316/H316,"0")+IFERROR(W317/H317,"0")</f>
        <v>98</v>
      </c>
      <c r="X318" s="322">
        <f>IFERROR(IF(X316="",0,X316),"0")+IFERROR(IF(X317="",0,X317),"0")</f>
        <v>2.1315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760</v>
      </c>
      <c r="W319" s="322">
        <f>IFERROR(SUM(W316:W317),"0")</f>
        <v>764.4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440</v>
      </c>
      <c r="W321" s="321">
        <f>IFERROR(IF(V321="",0,CEILING((V321/$H321),1)*$H321),"")</f>
        <v>444.59999999999997</v>
      </c>
      <c r="X321" s="36">
        <f>IFERROR(IF(W321=0,"",ROUNDUP(W321/H321,0)*0.02175),"")</f>
        <v>1.2397499999999999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56.410256410256409</v>
      </c>
      <c r="W322" s="322">
        <f>IFERROR(W321/H321,"0")</f>
        <v>57</v>
      </c>
      <c r="X322" s="322">
        <f>IFERROR(IF(X321="",0,X321),"0")</f>
        <v>1.2397499999999999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440</v>
      </c>
      <c r="W323" s="322">
        <f>IFERROR(SUM(W321:W321),"0")</f>
        <v>444.59999999999997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60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5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60</v>
      </c>
      <c r="W332" s="322">
        <f>IFERROR(SUM(W326:W330),"0")</f>
        <v>60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90</v>
      </c>
      <c r="W334" s="321">
        <f>IFERROR(IF(V334="",0,CEILING((V334/$H334),1)*$H334),"")</f>
        <v>91.98</v>
      </c>
      <c r="X334" s="36">
        <f>IFERROR(IF(W334=0,"",ROUNDUP(W334/H334,0)*0.00753),"")</f>
        <v>0.15812999999999999</v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20.547945205479454</v>
      </c>
      <c r="W336" s="322">
        <f>IFERROR(W334/H334,"0")+IFERROR(W335/H335,"0")</f>
        <v>21</v>
      </c>
      <c r="X336" s="322">
        <f>IFERROR(IF(X334="",0,X334),"0")+IFERROR(IF(X335="",0,X335),"0")</f>
        <v>0.15812999999999999</v>
      </c>
      <c r="Y336" s="323"/>
      <c r="Z336" s="323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90</v>
      </c>
      <c r="W337" s="322">
        <f>IFERROR(SUM(W334:W335),"0")</f>
        <v>91.98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110</v>
      </c>
      <c r="W346" s="321">
        <f>IFERROR(IF(V346="",0,CEILING((V346/$H346),1)*$H346),"")</f>
        <v>117</v>
      </c>
      <c r="X346" s="36">
        <f>IFERROR(IF(W346=0,"",ROUNDUP(W346/H346,0)*0.02175),"")</f>
        <v>0.32624999999999998</v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14.102564102564102</v>
      </c>
      <c r="W347" s="322">
        <f>IFERROR(W346/H346,"0")</f>
        <v>15</v>
      </c>
      <c r="X347" s="322">
        <f>IFERROR(IF(X346="",0,X346),"0")</f>
        <v>0.32624999999999998</v>
      </c>
      <c r="Y347" s="323"/>
      <c r="Z347" s="323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110</v>
      </c>
      <c r="W348" s="322">
        <f>IFERROR(SUM(W346:W346),"0")</f>
        <v>117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280</v>
      </c>
      <c r="W357" s="321">
        <f t="shared" ref="W357:W369" si="14">IFERROR(IF(V357="",0,CEILING((V357/$H357),1)*$H357),"")</f>
        <v>281.40000000000003</v>
      </c>
      <c r="X357" s="36">
        <f>IFERROR(IF(W357=0,"",ROUNDUP(W357/H357,0)*0.00753),"")</f>
        <v>0.50451000000000001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510</v>
      </c>
      <c r="W359" s="321">
        <f t="shared" si="14"/>
        <v>512.4</v>
      </c>
      <c r="X359" s="36">
        <f>IFERROR(IF(W359=0,"",ROUNDUP(W359/H359,0)*0.00753),"")</f>
        <v>0.91866000000000003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188.09523809523807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189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1.42317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790</v>
      </c>
      <c r="W371" s="322">
        <f>IFERROR(SUM(W357:W369),"0")</f>
        <v>793.8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20</v>
      </c>
      <c r="W392" s="321">
        <f>IFERROR(IF(V392="",0,CEILING((V392/$H392),1)*$H392),"")</f>
        <v>20.8</v>
      </c>
      <c r="X392" s="36">
        <f>IFERROR(IF(W392=0,"",ROUNDUP(W392/H392,0)*0.01196),"")</f>
        <v>4.7840000000000001E-2</v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3.8461538461538458</v>
      </c>
      <c r="W394" s="322">
        <f>IFERROR(W392/H392,"0")+IFERROR(W393/H393,"0")</f>
        <v>4</v>
      </c>
      <c r="X394" s="322">
        <f>IFERROR(IF(X392="",0,X392),"0")+IFERROR(IF(X393="",0,X393),"0")</f>
        <v>4.7840000000000001E-2</v>
      </c>
      <c r="Y394" s="323"/>
      <c r="Z394" s="323"/>
    </row>
    <row r="395" spans="1:53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20</v>
      </c>
      <c r="W395" s="322">
        <f>IFERROR(SUM(W392:W393),"0")</f>
        <v>20.8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530</v>
      </c>
      <c r="W397" s="321">
        <f t="shared" ref="W397:W403" si="16">IFERROR(IF(V397="",0,CEILING((V397/$H397),1)*$H397),"")</f>
        <v>533.4</v>
      </c>
      <c r="X397" s="36">
        <f>IFERROR(IF(W397=0,"",ROUNDUP(W397/H397,0)*0.00753),"")</f>
        <v>0.95630999999999999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21</v>
      </c>
      <c r="W402" s="321">
        <f t="shared" si="16"/>
        <v>21</v>
      </c>
      <c r="X402" s="36">
        <f>IFERROR(IF(W402=0,"",ROUNDUP(W402/H402,0)*0.00502),"")</f>
        <v>5.0200000000000002E-2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136.1904761904762</v>
      </c>
      <c r="W404" s="322">
        <f>IFERROR(W397/H397,"0")+IFERROR(W398/H398,"0")+IFERROR(W399/H399,"0")+IFERROR(W400/H400,"0")+IFERROR(W401/H401,"0")+IFERROR(W402/H402,"0")+IFERROR(W403/H403,"0")</f>
        <v>137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1.00651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551</v>
      </c>
      <c r="W405" s="322">
        <f>IFERROR(SUM(W397:W403),"0")</f>
        <v>554.4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5</v>
      </c>
      <c r="W421" s="321">
        <f t="shared" ref="W421:W429" si="17">IFERROR(IF(V421="",0,CEILING((V421/$H421),1)*$H421),"")</f>
        <v>5.28</v>
      </c>
      <c r="X421" s="36">
        <f>IFERROR(IF(W421=0,"",ROUNDUP(W421/H421,0)*0.01196),"")</f>
        <v>1.196E-2</v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260</v>
      </c>
      <c r="W424" s="321">
        <f t="shared" si="17"/>
        <v>264</v>
      </c>
      <c r="X424" s="36">
        <f>IFERROR(IF(W424=0,"",ROUNDUP(W424/H424,0)*0.01196),"")</f>
        <v>0.59799999999999998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50.189393939393938</v>
      </c>
      <c r="W430" s="322">
        <f>IFERROR(W421/H421,"0")+IFERROR(W422/H422,"0")+IFERROR(W423/H423,"0")+IFERROR(W424/H424,"0")+IFERROR(W425/H425,"0")+IFERROR(W426/H426,"0")+IFERROR(W427/H427,"0")+IFERROR(W428/H428,"0")+IFERROR(W429/H429,"0")</f>
        <v>51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0.60995999999999995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265</v>
      </c>
      <c r="W431" s="322">
        <f>IFERROR(SUM(W421:W429),"0")</f>
        <v>269.27999999999997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370</v>
      </c>
      <c r="W438" s="321">
        <f t="shared" ref="W438:W443" si="18">IFERROR(IF(V438="",0,CEILING((V438/$H438),1)*$H438),"")</f>
        <v>374.88</v>
      </c>
      <c r="X438" s="36">
        <f>IFERROR(IF(W438=0,"",ROUNDUP(W438/H438,0)*0.01196),"")</f>
        <v>0.84916000000000003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200</v>
      </c>
      <c r="W439" s="321">
        <f t="shared" si="18"/>
        <v>200.64000000000001</v>
      </c>
      <c r="X439" s="36">
        <f>IFERROR(IF(W439=0,"",ROUNDUP(W439/H439,0)*0.01196),"")</f>
        <v>0.45448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290</v>
      </c>
      <c r="W440" s="321">
        <f t="shared" si="18"/>
        <v>290.40000000000003</v>
      </c>
      <c r="X440" s="36">
        <f>IFERROR(IF(W440=0,"",ROUNDUP(W440/H440,0)*0.01196),"")</f>
        <v>0.65780000000000005</v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162.87878787878788</v>
      </c>
      <c r="W444" s="322">
        <f>IFERROR(W438/H438,"0")+IFERROR(W439/H439,"0")+IFERROR(W440/H440,"0")+IFERROR(W441/H441,"0")+IFERROR(W442/H442,"0")+IFERROR(W443/H443,"0")</f>
        <v>164</v>
      </c>
      <c r="X444" s="322">
        <f>IFERROR(IF(X438="",0,X438),"0")+IFERROR(IF(X439="",0,X439),"0")+IFERROR(IF(X440="",0,X440),"0")+IFERROR(IF(X441="",0,X441),"0")+IFERROR(IF(X442="",0,X442),"0")+IFERROR(IF(X443="",0,X443),"0")</f>
        <v>1.9614400000000001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860</v>
      </c>
      <c r="W445" s="322">
        <f>IFERROR(SUM(W438:W443),"0")</f>
        <v>865.92000000000007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60</v>
      </c>
      <c r="W455" s="321">
        <f>IFERROR(IF(V455="",0,CEILING((V455/$H455),1)*$H455),"")</f>
        <v>60</v>
      </c>
      <c r="X455" s="36">
        <f>IFERROR(IF(W455=0,"",ROUNDUP(W455/H455,0)*0.02175),"")</f>
        <v>0.10874999999999999</v>
      </c>
      <c r="Y455" s="56"/>
      <c r="Z455" s="57"/>
      <c r="AD455" s="58"/>
      <c r="BA455" s="301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5</v>
      </c>
      <c r="W456" s="322">
        <f>IFERROR(W454/H454,"0")+IFERROR(W455/H455,"0")</f>
        <v>5</v>
      </c>
      <c r="X456" s="322">
        <f>IFERROR(IF(X454="",0,X454),"0")+IFERROR(IF(X455="",0,X455),"0")</f>
        <v>0.10874999999999999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60</v>
      </c>
      <c r="W457" s="322">
        <f>IFERROR(SUM(W454:W455),"0")</f>
        <v>60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110</v>
      </c>
      <c r="W465" s="321">
        <f>IFERROR(IF(V465="",0,CEILING((V465/$H465),1)*$H465),"")</f>
        <v>113.4</v>
      </c>
      <c r="X465" s="36">
        <f>IFERROR(IF(W465=0,"",ROUNDUP(W465/H465,0)*0.00753),"")</f>
        <v>0.20331000000000002</v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110</v>
      </c>
      <c r="W466" s="321">
        <f>IFERROR(IF(V466="",0,CEILING((V466/$H466),1)*$H466),"")</f>
        <v>113.4</v>
      </c>
      <c r="X466" s="36">
        <f>IFERROR(IF(W466=0,"",ROUNDUP(W466/H466,0)*0.00753),"")</f>
        <v>0.20331000000000002</v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52.38095238095238</v>
      </c>
      <c r="W468" s="322">
        <f>IFERROR(W464/H464,"0")+IFERROR(W465/H465,"0")+IFERROR(W466/H466,"0")+IFERROR(W467/H467,"0")</f>
        <v>54</v>
      </c>
      <c r="X468" s="322">
        <f>IFERROR(IF(X464="",0,X464),"0")+IFERROR(IF(X465="",0,X465),"0")+IFERROR(IF(X466="",0,X466),"0")+IFERROR(IF(X467="",0,X467),"0")</f>
        <v>0.40662000000000004</v>
      </c>
      <c r="Y468" s="323"/>
      <c r="Z468" s="323"/>
    </row>
    <row r="469" spans="1:53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220</v>
      </c>
      <c r="W469" s="322">
        <f>IFERROR(SUM(W464:W467),"0")</f>
        <v>226.8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1750</v>
      </c>
      <c r="W473" s="321">
        <f>IFERROR(IF(V473="",0,CEILING((V473/$H473),1)*$H473),"")</f>
        <v>1755</v>
      </c>
      <c r="X473" s="36">
        <f>IFERROR(IF(W473=0,"",ROUNDUP(W473/H473,0)*0.02175),"")</f>
        <v>4.8937499999999998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224.35897435897436</v>
      </c>
      <c r="W476" s="322">
        <f>IFERROR(W471/H471,"0")+IFERROR(W472/H472,"0")+IFERROR(W473/H473,"0")+IFERROR(W474/H474,"0")+IFERROR(W475/H475,"0")</f>
        <v>225</v>
      </c>
      <c r="X476" s="322">
        <f>IFERROR(IF(X471="",0,X471),"0")+IFERROR(IF(X472="",0,X472),"0")+IFERROR(IF(X473="",0,X473),"0")+IFERROR(IF(X474="",0,X474),"0")+IFERROR(IF(X475="",0,X475),"0")</f>
        <v>4.8937499999999998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1750</v>
      </c>
      <c r="W477" s="322">
        <f>IFERROR(SUM(W471:W475),"0")</f>
        <v>1755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16260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16386.879999999997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17110.998268293228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17245.536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29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29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17835.998268293228</v>
      </c>
      <c r="W481" s="322">
        <f>GrossWeightTotalR+PalletQtyTotalR*25</f>
        <v>17970.536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2231.4382397127238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2252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33.402230000000003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21.6</v>
      </c>
      <c r="D488" s="46">
        <f>IFERROR(W55*1,"0")+IFERROR(W56*1,"0")+IFERROR(W57*1,"0")+IFERROR(W58*1,"0")</f>
        <v>118.80000000000001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619.20000000000005</v>
      </c>
      <c r="F488" s="46">
        <f>IFERROR(W128*1,"0")+IFERROR(W129*1,"0")+IFERROR(W130*1,"0")</f>
        <v>487.20000000000005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231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2950.8</v>
      </c>
      <c r="J488" s="46">
        <f>IFERROR(W201*1,"0")</f>
        <v>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555.60000000000014</v>
      </c>
      <c r="M488" s="46">
        <f>IFERROR(W265*1,"0")+IFERROR(W266*1,"0")+IFERROR(W267*1,"0")+IFERROR(W268*1,"0")+IFERROR(W269*1,"0")+IFERROR(W270*1,"0")+IFERROR(W271*1,"0")+IFERROR(W275*1,"0")+IFERROR(W276*1,"0")</f>
        <v>141</v>
      </c>
      <c r="N488" s="46">
        <f>IFERROR(W281*1,"0")+IFERROR(W285*1,"0")+IFERROR(W289*1,"0")+IFERROR(W293*1,"0")</f>
        <v>137.69999999999999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6309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268.98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793.8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575.19999999999993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1135.2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2041.8</v>
      </c>
      <c r="U488" s="314"/>
      <c r="Z488" s="52"/>
      <c r="AC488" s="314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750,00"/>
        <filter val="1,85"/>
        <filter val="10,00"/>
        <filter val="10,19"/>
        <filter val="100,00"/>
        <filter val="102,91"/>
        <filter val="110,00"/>
        <filter val="12,00"/>
        <filter val="130,00"/>
        <filter val="136,19"/>
        <filter val="14,10"/>
        <filter val="144,00"/>
        <filter val="150,00"/>
        <filter val="16 260,00"/>
        <filter val="16,05"/>
        <filter val="162,00"/>
        <filter val="162,88"/>
        <filter val="165,00"/>
        <filter val="17 111,00"/>
        <filter val="17 836,00"/>
        <filter val="174,00"/>
        <filter val="176,00"/>
        <filter val="188,10"/>
        <filter val="2 040,00"/>
        <filter val="2 100,00"/>
        <filter val="2 231,44"/>
        <filter val="20,00"/>
        <filter val="20,55"/>
        <filter val="200,00"/>
        <filter val="21,00"/>
        <filter val="220,00"/>
        <filter val="224,36"/>
        <filter val="225,00"/>
        <filter val="23,81"/>
        <filter val="260,00"/>
        <filter val="265,00"/>
        <filter val="27,00"/>
        <filter val="280,00"/>
        <filter val="29"/>
        <filter val="290,00"/>
        <filter val="3 000,00"/>
        <filter val="3,70"/>
        <filter val="3,85"/>
        <filter val="340,00"/>
        <filter val="370,00"/>
        <filter val="371,00"/>
        <filter val="374,00"/>
        <filter val="377,78"/>
        <filter val="38,57"/>
        <filter val="380,00"/>
        <filter val="40,00"/>
        <filter val="440,00"/>
        <filter val="46,12"/>
        <filter val="460,00"/>
        <filter val="480,00"/>
        <filter val="5 100,00"/>
        <filter val="5,00"/>
        <filter val="50,00"/>
        <filter val="50,19"/>
        <filter val="51,59"/>
        <filter val="510,00"/>
        <filter val="52,38"/>
        <filter val="53,57"/>
        <filter val="530,00"/>
        <filter val="551,00"/>
        <filter val="56,00"/>
        <filter val="56,41"/>
        <filter val="57,14"/>
        <filter val="60,00"/>
        <filter val="630,00"/>
        <filter val="716,00"/>
        <filter val="73,33"/>
        <filter val="760,00"/>
        <filter val="790,00"/>
        <filter val="8,33"/>
        <filter val="860,00"/>
        <filter val="9,13"/>
        <filter val="90,00"/>
        <filter val="97,44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2024-01-16T09:13:26Z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