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056DDA-8BEF-4339-8E01-B3962A8CA1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X447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W382" i="1"/>
  <c r="V382" i="1"/>
  <c r="W381" i="1"/>
  <c r="V381" i="1"/>
  <c r="X380" i="1"/>
  <c r="X381" i="1" s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W357" i="1"/>
  <c r="X357" i="1" s="1"/>
  <c r="N357" i="1"/>
  <c r="V355" i="1"/>
  <c r="V354" i="1"/>
  <c r="W353" i="1"/>
  <c r="X353" i="1" s="1"/>
  <c r="N353" i="1"/>
  <c r="W352" i="1"/>
  <c r="X352" i="1" s="1"/>
  <c r="N352" i="1"/>
  <c r="W348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X335" i="1"/>
  <c r="W335" i="1"/>
  <c r="N335" i="1"/>
  <c r="W334" i="1"/>
  <c r="X334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X326" i="1"/>
  <c r="W326" i="1"/>
  <c r="N326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V283" i="1"/>
  <c r="V282" i="1"/>
  <c r="W281" i="1"/>
  <c r="W282" i="1" s="1"/>
  <c r="N281" i="1"/>
  <c r="V278" i="1"/>
  <c r="V277" i="1"/>
  <c r="W276" i="1"/>
  <c r="N276" i="1"/>
  <c r="W275" i="1"/>
  <c r="X275" i="1" s="1"/>
  <c r="N275" i="1"/>
  <c r="V273" i="1"/>
  <c r="V272" i="1"/>
  <c r="W271" i="1"/>
  <c r="X271" i="1" s="1"/>
  <c r="N271" i="1"/>
  <c r="W270" i="1"/>
  <c r="X270" i="1" s="1"/>
  <c r="N270" i="1"/>
  <c r="X269" i="1"/>
  <c r="W269" i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X258" i="1"/>
  <c r="X261" i="1" s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X234" i="1"/>
  <c r="W234" i="1"/>
  <c r="N234" i="1"/>
  <c r="V232" i="1"/>
  <c r="V231" i="1"/>
  <c r="W230" i="1"/>
  <c r="X230" i="1" s="1"/>
  <c r="N230" i="1"/>
  <c r="W229" i="1"/>
  <c r="X229" i="1" s="1"/>
  <c r="N229" i="1"/>
  <c r="W228" i="1"/>
  <c r="W232" i="1" s="1"/>
  <c r="N228" i="1"/>
  <c r="V226" i="1"/>
  <c r="V225" i="1"/>
  <c r="W224" i="1"/>
  <c r="X224" i="1" s="1"/>
  <c r="X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N206" i="1"/>
  <c r="V203" i="1"/>
  <c r="V202" i="1"/>
  <c r="W201" i="1"/>
  <c r="W203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W170" i="1" s="1"/>
  <c r="N167" i="1"/>
  <c r="X166" i="1"/>
  <c r="W166" i="1"/>
  <c r="N166" i="1"/>
  <c r="V164" i="1"/>
  <c r="W163" i="1"/>
  <c r="V163" i="1"/>
  <c r="X162" i="1"/>
  <c r="W162" i="1"/>
  <c r="N162" i="1"/>
  <c r="W161" i="1"/>
  <c r="W164" i="1" s="1"/>
  <c r="V159" i="1"/>
  <c r="V158" i="1"/>
  <c r="X157" i="1"/>
  <c r="W157" i="1"/>
  <c r="N157" i="1"/>
  <c r="W156" i="1"/>
  <c r="N156" i="1"/>
  <c r="V153" i="1"/>
  <c r="V152" i="1"/>
  <c r="W151" i="1"/>
  <c r="X151" i="1" s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W143" i="1"/>
  <c r="N143" i="1"/>
  <c r="V140" i="1"/>
  <c r="V139" i="1"/>
  <c r="W138" i="1"/>
  <c r="X138" i="1" s="1"/>
  <c r="N138" i="1"/>
  <c r="W137" i="1"/>
  <c r="X137" i="1" s="1"/>
  <c r="N137" i="1"/>
  <c r="X136" i="1"/>
  <c r="W136" i="1"/>
  <c r="N136" i="1"/>
  <c r="V132" i="1"/>
  <c r="V131" i="1"/>
  <c r="W130" i="1"/>
  <c r="X130" i="1" s="1"/>
  <c r="N130" i="1"/>
  <c r="W129" i="1"/>
  <c r="N129" i="1"/>
  <c r="W128" i="1"/>
  <c r="X128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331" i="1" l="1"/>
  <c r="X354" i="1"/>
  <c r="V482" i="1"/>
  <c r="X43" i="1"/>
  <c r="X44" i="1" s="1"/>
  <c r="W44" i="1"/>
  <c r="W92" i="1"/>
  <c r="W131" i="1"/>
  <c r="W139" i="1"/>
  <c r="X197" i="1"/>
  <c r="X201" i="1"/>
  <c r="X202" i="1" s="1"/>
  <c r="X336" i="1"/>
  <c r="W104" i="1"/>
  <c r="X94" i="1"/>
  <c r="W255" i="1"/>
  <c r="W256" i="1"/>
  <c r="X252" i="1"/>
  <c r="X255" i="1" s="1"/>
  <c r="W332" i="1"/>
  <c r="W449" i="1"/>
  <c r="W450" i="1"/>
  <c r="W24" i="1"/>
  <c r="H9" i="1"/>
  <c r="X22" i="1"/>
  <c r="X23" i="1" s="1"/>
  <c r="V478" i="1"/>
  <c r="X26" i="1"/>
  <c r="X35" i="1"/>
  <c r="X36" i="1" s="1"/>
  <c r="W36" i="1"/>
  <c r="W41" i="1"/>
  <c r="W40" i="1"/>
  <c r="X39" i="1"/>
  <c r="X40" i="1" s="1"/>
  <c r="H488" i="1"/>
  <c r="X143" i="1"/>
  <c r="X243" i="1"/>
  <c r="W313" i="1"/>
  <c r="W314" i="1"/>
  <c r="W336" i="1"/>
  <c r="W337" i="1"/>
  <c r="W343" i="1"/>
  <c r="X339" i="1"/>
  <c r="W344" i="1"/>
  <c r="W347" i="1"/>
  <c r="X346" i="1"/>
  <c r="X347" i="1" s="1"/>
  <c r="W354" i="1"/>
  <c r="W355" i="1"/>
  <c r="W395" i="1"/>
  <c r="W394" i="1"/>
  <c r="X392" i="1"/>
  <c r="X394" i="1" s="1"/>
  <c r="W408" i="1"/>
  <c r="W409" i="1"/>
  <c r="X468" i="1"/>
  <c r="W51" i="1"/>
  <c r="W59" i="1"/>
  <c r="W103" i="1"/>
  <c r="W117" i="1"/>
  <c r="W124" i="1"/>
  <c r="W152" i="1"/>
  <c r="I488" i="1"/>
  <c r="W191" i="1"/>
  <c r="W243" i="1"/>
  <c r="W250" i="1"/>
  <c r="W277" i="1"/>
  <c r="W457" i="1"/>
  <c r="W469" i="1"/>
  <c r="W477" i="1"/>
  <c r="X32" i="1"/>
  <c r="X139" i="1"/>
  <c r="W272" i="1"/>
  <c r="X377" i="1"/>
  <c r="W32" i="1"/>
  <c r="W91" i="1"/>
  <c r="W125" i="1"/>
  <c r="X404" i="1"/>
  <c r="W416" i="1"/>
  <c r="W417" i="1"/>
  <c r="D488" i="1"/>
  <c r="J9" i="1"/>
  <c r="C488" i="1"/>
  <c r="X50" i="1"/>
  <c r="X51" i="1" s="1"/>
  <c r="X55" i="1"/>
  <c r="X59" i="1" s="1"/>
  <c r="W60" i="1"/>
  <c r="X86" i="1"/>
  <c r="X91" i="1" s="1"/>
  <c r="X95" i="1"/>
  <c r="X103" i="1" s="1"/>
  <c r="X120" i="1"/>
  <c r="X124" i="1" s="1"/>
  <c r="F488" i="1"/>
  <c r="X129" i="1"/>
  <c r="X131" i="1" s="1"/>
  <c r="W132" i="1"/>
  <c r="X144" i="1"/>
  <c r="X152" i="1" s="1"/>
  <c r="X156" i="1"/>
  <c r="X158" i="1" s="1"/>
  <c r="W159" i="1"/>
  <c r="W171" i="1"/>
  <c r="X167" i="1"/>
  <c r="X170" i="1" s="1"/>
  <c r="X173" i="1"/>
  <c r="X190" i="1" s="1"/>
  <c r="W197" i="1"/>
  <c r="W198" i="1"/>
  <c r="W226" i="1"/>
  <c r="W249" i="1"/>
  <c r="X246" i="1"/>
  <c r="X249" i="1" s="1"/>
  <c r="W283" i="1"/>
  <c r="N488" i="1"/>
  <c r="X281" i="1"/>
  <c r="X282" i="1" s="1"/>
  <c r="W291" i="1"/>
  <c r="X289" i="1"/>
  <c r="X290" i="1" s="1"/>
  <c r="O488" i="1"/>
  <c r="W308" i="1"/>
  <c r="X299" i="1"/>
  <c r="X307" i="1" s="1"/>
  <c r="W307" i="1"/>
  <c r="X313" i="1"/>
  <c r="P488" i="1"/>
  <c r="W331" i="1"/>
  <c r="X343" i="1"/>
  <c r="W371" i="1"/>
  <c r="X358" i="1"/>
  <c r="X370" i="1" s="1"/>
  <c r="W378" i="1"/>
  <c r="W388" i="1"/>
  <c r="X384" i="1"/>
  <c r="X388" i="1" s="1"/>
  <c r="W389" i="1"/>
  <c r="W405" i="1"/>
  <c r="X415" i="1"/>
  <c r="X416" i="1" s="1"/>
  <c r="X433" i="1"/>
  <c r="X435" i="1" s="1"/>
  <c r="X449" i="1"/>
  <c r="W370" i="1"/>
  <c r="A10" i="1"/>
  <c r="B488" i="1"/>
  <c r="W479" i="1"/>
  <c r="W52" i="1"/>
  <c r="E488" i="1"/>
  <c r="W84" i="1"/>
  <c r="W118" i="1"/>
  <c r="W153" i="1"/>
  <c r="W158" i="1"/>
  <c r="W190" i="1"/>
  <c r="L488" i="1"/>
  <c r="W222" i="1"/>
  <c r="W225" i="1"/>
  <c r="W262" i="1"/>
  <c r="W261" i="1"/>
  <c r="X272" i="1"/>
  <c r="W273" i="1"/>
  <c r="S488" i="1"/>
  <c r="W430" i="1"/>
  <c r="W431" i="1"/>
  <c r="X444" i="1"/>
  <c r="W445" i="1"/>
  <c r="W461" i="1"/>
  <c r="W480" i="1"/>
  <c r="M488" i="1"/>
  <c r="T488" i="1"/>
  <c r="W456" i="1"/>
  <c r="X454" i="1"/>
  <c r="X456" i="1" s="1"/>
  <c r="F9" i="1"/>
  <c r="X63" i="1"/>
  <c r="X83" i="1" s="1"/>
  <c r="W83" i="1"/>
  <c r="X106" i="1"/>
  <c r="X117" i="1" s="1"/>
  <c r="G488" i="1"/>
  <c r="W140" i="1"/>
  <c r="X161" i="1"/>
  <c r="X163" i="1" s="1"/>
  <c r="J488" i="1"/>
  <c r="W202" i="1"/>
  <c r="X206" i="1"/>
  <c r="X221" i="1" s="1"/>
  <c r="W221" i="1"/>
  <c r="W231" i="1"/>
  <c r="X228" i="1"/>
  <c r="X231" i="1" s="1"/>
  <c r="W244" i="1"/>
  <c r="W278" i="1"/>
  <c r="X276" i="1"/>
  <c r="X277" i="1" s="1"/>
  <c r="W287" i="1"/>
  <c r="X285" i="1"/>
  <c r="X286" i="1" s="1"/>
  <c r="W295" i="1"/>
  <c r="X293" i="1"/>
  <c r="X294" i="1" s="1"/>
  <c r="W318" i="1"/>
  <c r="W319" i="1"/>
  <c r="X316" i="1"/>
  <c r="X318" i="1" s="1"/>
  <c r="W322" i="1"/>
  <c r="W323" i="1"/>
  <c r="W377" i="1"/>
  <c r="R488" i="1"/>
  <c r="W413" i="1"/>
  <c r="X411" i="1"/>
  <c r="X412" i="1" s="1"/>
  <c r="X421" i="1"/>
  <c r="X430" i="1" s="1"/>
  <c r="W436" i="1"/>
  <c r="W468" i="1"/>
  <c r="X471" i="1"/>
  <c r="X476" i="1" s="1"/>
  <c r="W476" i="1"/>
  <c r="Q488" i="1"/>
  <c r="W404" i="1"/>
  <c r="W444" i="1"/>
  <c r="W462" i="1"/>
  <c r="X459" i="1"/>
  <c r="X461" i="1" s="1"/>
  <c r="W478" i="1" l="1"/>
  <c r="W482" i="1"/>
  <c r="X483" i="1"/>
  <c r="W481" i="1"/>
</calcChain>
</file>

<file path=xl/sharedStrings.xml><?xml version="1.0" encoding="utf-8"?>
<sst xmlns="http://schemas.openxmlformats.org/spreadsheetml/2006/main" count="2071" uniqueCount="724">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</sst>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51" t="s">
        <v>0</v>
      </c>
      <c r="E1" s="325"/>
      <c r="F1" s="325"/>
      <c r="G1" s="12" t="s">
        <v>1</v>
      </c>
      <c r="H1" s="451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47" t="s">
        <v>8</v>
      </c>
      <c r="B5" s="385"/>
      <c r="C5" s="360"/>
      <c r="D5" s="591"/>
      <c r="E5" s="592"/>
      <c r="F5" s="383" t="s">
        <v>9</v>
      </c>
      <c r="G5" s="360"/>
      <c r="H5" s="591" t="s">
        <v>723</v>
      </c>
      <c r="I5" s="640"/>
      <c r="J5" s="640"/>
      <c r="K5" s="640"/>
      <c r="L5" s="592"/>
      <c r="N5" s="24" t="s">
        <v>10</v>
      </c>
      <c r="O5" s="362">
        <v>45309</v>
      </c>
      <c r="P5" s="363"/>
      <c r="R5" s="353" t="s">
        <v>11</v>
      </c>
      <c r="S5" s="354"/>
      <c r="T5" s="520" t="s">
        <v>12</v>
      </c>
      <c r="U5" s="363"/>
      <c r="Z5" s="51"/>
      <c r="AA5" s="51"/>
      <c r="AB5" s="51"/>
    </row>
    <row r="6" spans="1:29" s="313" customFormat="1" ht="24" customHeight="1" x14ac:dyDescent="0.2">
      <c r="A6" s="547" t="s">
        <v>13</v>
      </c>
      <c r="B6" s="385"/>
      <c r="C6" s="360"/>
      <c r="D6" s="409" t="s">
        <v>14</v>
      </c>
      <c r="E6" s="410"/>
      <c r="F6" s="410"/>
      <c r="G6" s="410"/>
      <c r="H6" s="410"/>
      <c r="I6" s="410"/>
      <c r="J6" s="410"/>
      <c r="K6" s="410"/>
      <c r="L6" s="363"/>
      <c r="N6" s="24" t="s">
        <v>15</v>
      </c>
      <c r="O6" s="582" t="str">
        <f>IF(O5=0," ",CHOOSE(WEEKDAY(O5,2),"Понедельник","Вторник","Среда","Четверг","Пятница","Суббота","Воскресенье"))</f>
        <v>Четверг</v>
      </c>
      <c r="P6" s="330"/>
      <c r="R6" s="609" t="s">
        <v>16</v>
      </c>
      <c r="S6" s="354"/>
      <c r="T6" s="506" t="s">
        <v>17</v>
      </c>
      <c r="U6" s="507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9" t="str">
        <f>IFERROR(VLOOKUP(DeliveryAddress,Table,3,0),1)</f>
        <v>4</v>
      </c>
      <c r="E7" s="480"/>
      <c r="F7" s="480"/>
      <c r="G7" s="480"/>
      <c r="H7" s="480"/>
      <c r="I7" s="480"/>
      <c r="J7" s="480"/>
      <c r="K7" s="480"/>
      <c r="L7" s="423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3" customFormat="1" ht="25.5" customHeight="1" x14ac:dyDescent="0.2">
      <c r="A8" s="342" t="s">
        <v>18</v>
      </c>
      <c r="B8" s="343"/>
      <c r="C8" s="344"/>
      <c r="D8" s="597"/>
      <c r="E8" s="598"/>
      <c r="F8" s="598"/>
      <c r="G8" s="598"/>
      <c r="H8" s="598"/>
      <c r="I8" s="598"/>
      <c r="J8" s="598"/>
      <c r="K8" s="598"/>
      <c r="L8" s="599"/>
      <c r="N8" s="24" t="s">
        <v>19</v>
      </c>
      <c r="O8" s="398">
        <v>0.5</v>
      </c>
      <c r="P8" s="363"/>
      <c r="R8" s="327"/>
      <c r="S8" s="354"/>
      <c r="T8" s="508"/>
      <c r="U8" s="509"/>
      <c r="Z8" s="51"/>
      <c r="AA8" s="51"/>
      <c r="AB8" s="51"/>
    </row>
    <row r="9" spans="1:29" s="313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6"/>
      <c r="E9" s="352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362"/>
      <c r="P9" s="363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6"/>
      <c r="E10" s="352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3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8"/>
      <c r="P10" s="363"/>
      <c r="S10" s="24" t="s">
        <v>22</v>
      </c>
      <c r="T10" s="651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8"/>
      <c r="P11" s="363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4" t="s">
        <v>28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60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3" customFormat="1" ht="23.25" customHeight="1" x14ac:dyDescent="0.2">
      <c r="A13" s="384" t="s">
        <v>30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60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4" t="s">
        <v>32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60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442" t="s">
        <v>33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60"/>
      <c r="N15" s="569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0"/>
      <c r="O16" s="570"/>
      <c r="P16" s="570"/>
      <c r="Q16" s="570"/>
      <c r="R16" s="57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53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8"/>
      <c r="P17" s="578"/>
      <c r="Q17" s="578"/>
      <c r="R17" s="332"/>
      <c r="S17" s="359" t="s">
        <v>48</v>
      </c>
      <c r="T17" s="360"/>
      <c r="U17" s="331" t="s">
        <v>49</v>
      </c>
      <c r="V17" s="331" t="s">
        <v>50</v>
      </c>
      <c r="W17" s="624" t="s">
        <v>51</v>
      </c>
      <c r="X17" s="331" t="s">
        <v>52</v>
      </c>
      <c r="Y17" s="340" t="s">
        <v>53</v>
      </c>
      <c r="Z17" s="340" t="s">
        <v>54</v>
      </c>
      <c r="AA17" s="340" t="s">
        <v>55</v>
      </c>
      <c r="AB17" s="619"/>
      <c r="AC17" s="620"/>
      <c r="AD17" s="555"/>
      <c r="BA17" s="61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9"/>
      <c r="P18" s="579"/>
      <c r="Q18" s="579"/>
      <c r="R18" s="334"/>
      <c r="S18" s="314" t="s">
        <v>57</v>
      </c>
      <c r="T18" s="314" t="s">
        <v>58</v>
      </c>
      <c r="U18" s="335"/>
      <c r="V18" s="335"/>
      <c r="W18" s="625"/>
      <c r="X18" s="335"/>
      <c r="Y18" s="341"/>
      <c r="Z18" s="341"/>
      <c r="AA18" s="621"/>
      <c r="AB18" s="622"/>
      <c r="AC18" s="623"/>
      <c r="AD18" s="556"/>
      <c r="BA18" s="327"/>
    </row>
    <row r="19" spans="1:53" ht="27.75" hidden="1" customHeight="1" x14ac:dyDescent="0.2">
      <c r="A19" s="436" t="s">
        <v>59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8"/>
      <c r="Z19" s="48"/>
    </row>
    <row r="20" spans="1:53" ht="16.5" hidden="1" customHeight="1" x14ac:dyDescent="0.25">
      <c r="A20" s="371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5"/>
      <c r="Z20" s="315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6"/>
      <c r="Z21" s="31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9">
        <v>4607091389258</v>
      </c>
      <c r="E22" s="330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0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6"/>
      <c r="Z25" s="31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9">
        <v>4607091383881</v>
      </c>
      <c r="E26" s="330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0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9">
        <v>4607091388237</v>
      </c>
      <c r="E27" s="330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0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9">
        <v>4607091383935</v>
      </c>
      <c r="E28" s="330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0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9">
        <v>4680115881853</v>
      </c>
      <c r="E29" s="330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0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9">
        <v>4607091383911</v>
      </c>
      <c r="E30" s="330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0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9">
        <v>4607091388244</v>
      </c>
      <c r="E31" s="330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0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6"/>
      <c r="Z34" s="316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9">
        <v>4607091388503</v>
      </c>
      <c r="E35" s="330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0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6"/>
      <c r="Z38" s="316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9">
        <v>4607091388282</v>
      </c>
      <c r="E39" s="330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0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6"/>
      <c r="Z42" s="316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9">
        <v>4607091389111</v>
      </c>
      <c r="E43" s="330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0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36" t="s">
        <v>93</v>
      </c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  <c r="M46" s="437"/>
      <c r="N46" s="437"/>
      <c r="O46" s="437"/>
      <c r="P46" s="437"/>
      <c r="Q46" s="437"/>
      <c r="R46" s="437"/>
      <c r="S46" s="437"/>
      <c r="T46" s="437"/>
      <c r="U46" s="437"/>
      <c r="V46" s="437"/>
      <c r="W46" s="437"/>
      <c r="X46" s="437"/>
      <c r="Y46" s="48"/>
      <c r="Z46" s="48"/>
    </row>
    <row r="47" spans="1:53" ht="16.5" hidden="1" customHeight="1" x14ac:dyDescent="0.25">
      <c r="A47" s="371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5"/>
      <c r="Z47" s="315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6"/>
      <c r="Z48" s="316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9">
        <v>4680115881440</v>
      </c>
      <c r="E49" s="330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0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9">
        <v>4680115881433</v>
      </c>
      <c r="E50" s="330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0"/>
      <c r="S50" s="34"/>
      <c r="T50" s="34"/>
      <c r="U50" s="35" t="s">
        <v>65</v>
      </c>
      <c r="V50" s="320">
        <v>27</v>
      </c>
      <c r="W50" s="321">
        <f>IFERROR(IF(V50="",0,CEILING((V50/$H50),1)*$H50),"")</f>
        <v>27</v>
      </c>
      <c r="X50" s="36">
        <f>IFERROR(IF(W50=0,"",ROUNDUP(W50/H50,0)*0.00753),"")</f>
        <v>7.5300000000000006E-2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10</v>
      </c>
      <c r="W51" s="322">
        <f>IFERROR(W49/H49,"0")+IFERROR(W50/H50,"0")</f>
        <v>10</v>
      </c>
      <c r="X51" s="322">
        <f>IFERROR(IF(X49="",0,X49),"0")+IFERROR(IF(X50="",0,X50),"0")</f>
        <v>7.5300000000000006E-2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27</v>
      </c>
      <c r="W52" s="322">
        <f>IFERROR(SUM(W49:W50),"0")</f>
        <v>27</v>
      </c>
      <c r="X52" s="37"/>
      <c r="Y52" s="323"/>
      <c r="Z52" s="323"/>
    </row>
    <row r="53" spans="1:53" ht="16.5" hidden="1" customHeight="1" x14ac:dyDescent="0.25">
      <c r="A53" s="371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5"/>
      <c r="Z53" s="315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9">
        <v>4680115881426</v>
      </c>
      <c r="E55" s="330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0"/>
      <c r="S55" s="34"/>
      <c r="T55" s="34"/>
      <c r="U55" s="35" t="s">
        <v>65</v>
      </c>
      <c r="V55" s="320">
        <v>95</v>
      </c>
      <c r="W55" s="321">
        <f>IFERROR(IF(V55="",0,CEILING((V55/$H55),1)*$H55),"")</f>
        <v>97.2</v>
      </c>
      <c r="X55" s="36">
        <f>IFERROR(IF(W55=0,"",ROUNDUP(W55/H55,0)*0.02175),"")</f>
        <v>0.19574999999999998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9">
        <v>4680115881426</v>
      </c>
      <c r="E56" s="330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0" t="s">
        <v>108</v>
      </c>
      <c r="O56" s="337"/>
      <c r="P56" s="337"/>
      <c r="Q56" s="337"/>
      <c r="R56" s="330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9">
        <v>4680115881419</v>
      </c>
      <c r="E57" s="330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0"/>
      <c r="S57" s="34"/>
      <c r="T57" s="34"/>
      <c r="U57" s="35" t="s">
        <v>65</v>
      </c>
      <c r="V57" s="320">
        <v>270</v>
      </c>
      <c r="W57" s="321">
        <f>IFERROR(IF(V57="",0,CEILING((V57/$H57),1)*$H57),"")</f>
        <v>270</v>
      </c>
      <c r="X57" s="36">
        <f>IFERROR(IF(W57=0,"",ROUNDUP(W57/H57,0)*0.00937),"")</f>
        <v>0.56220000000000003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9">
        <v>4680115881525</v>
      </c>
      <c r="E58" s="330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50" t="s">
        <v>113</v>
      </c>
      <c r="O58" s="337"/>
      <c r="P58" s="337"/>
      <c r="Q58" s="337"/>
      <c r="R58" s="330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68.796296296296291</v>
      </c>
      <c r="W59" s="322">
        <f>IFERROR(W55/H55,"0")+IFERROR(W56/H56,"0")+IFERROR(W57/H57,"0")+IFERROR(W58/H58,"0")</f>
        <v>69</v>
      </c>
      <c r="X59" s="322">
        <f>IFERROR(IF(X55="",0,X55),"0")+IFERROR(IF(X56="",0,X56),"0")+IFERROR(IF(X57="",0,X57),"0")+IFERROR(IF(X58="",0,X58),"0")</f>
        <v>0.75795000000000001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365</v>
      </c>
      <c r="W60" s="322">
        <f>IFERROR(SUM(W55:W58),"0")</f>
        <v>367.2</v>
      </c>
      <c r="X60" s="37"/>
      <c r="Y60" s="323"/>
      <c r="Z60" s="323"/>
    </row>
    <row r="61" spans="1:53" ht="16.5" hidden="1" customHeight="1" x14ac:dyDescent="0.25">
      <c r="A61" s="371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5"/>
      <c r="Z61" s="315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6"/>
      <c r="Z62" s="316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9">
        <v>4607091382945</v>
      </c>
      <c r="E63" s="330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1" t="s">
        <v>116</v>
      </c>
      <c r="O63" s="337"/>
      <c r="P63" s="337"/>
      <c r="Q63" s="337"/>
      <c r="R63" s="330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9">
        <v>4607091385670</v>
      </c>
      <c r="E64" s="330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5" t="s">
        <v>120</v>
      </c>
      <c r="O64" s="337"/>
      <c r="P64" s="337"/>
      <c r="Q64" s="337"/>
      <c r="R64" s="330"/>
      <c r="S64" s="34"/>
      <c r="T64" s="34"/>
      <c r="U64" s="35" t="s">
        <v>65</v>
      </c>
      <c r="V64" s="320">
        <v>15</v>
      </c>
      <c r="W64" s="321">
        <f t="shared" si="2"/>
        <v>22.4</v>
      </c>
      <c r="X64" s="36">
        <f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9">
        <v>4680115883956</v>
      </c>
      <c r="E65" s="330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6" t="s">
        <v>123</v>
      </c>
      <c r="O65" s="337"/>
      <c r="P65" s="337"/>
      <c r="Q65" s="337"/>
      <c r="R65" s="330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9">
        <v>4680115881327</v>
      </c>
      <c r="E66" s="330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7"/>
      <c r="P66" s="337"/>
      <c r="Q66" s="337"/>
      <c r="R66" s="330"/>
      <c r="S66" s="34"/>
      <c r="T66" s="34"/>
      <c r="U66" s="35" t="s">
        <v>65</v>
      </c>
      <c r="V66" s="320">
        <v>25</v>
      </c>
      <c r="W66" s="321">
        <f t="shared" si="2"/>
        <v>32.400000000000006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9">
        <v>4680115882133</v>
      </c>
      <c r="E67" s="330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40" t="s">
        <v>129</v>
      </c>
      <c r="O67" s="337"/>
      <c r="P67" s="337"/>
      <c r="Q67" s="337"/>
      <c r="R67" s="330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9">
        <v>4607091382952</v>
      </c>
      <c r="E68" s="330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7"/>
      <c r="P68" s="337"/>
      <c r="Q68" s="337"/>
      <c r="R68" s="330"/>
      <c r="S68" s="34"/>
      <c r="T68" s="34"/>
      <c r="U68" s="35" t="s">
        <v>65</v>
      </c>
      <c r="V68" s="320">
        <v>60.5</v>
      </c>
      <c r="W68" s="321">
        <f t="shared" si="2"/>
        <v>63</v>
      </c>
      <c r="X68" s="36">
        <f>IFERROR(IF(W68=0,"",ROUNDUP(W68/H68,0)*0.00753),"")</f>
        <v>0.15812999999999999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9">
        <v>4680115882539</v>
      </c>
      <c r="E69" s="330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3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0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9">
        <v>4607091385687</v>
      </c>
      <c r="E70" s="330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7"/>
      <c r="P70" s="337"/>
      <c r="Q70" s="337"/>
      <c r="R70" s="330"/>
      <c r="S70" s="34"/>
      <c r="T70" s="34"/>
      <c r="U70" s="35" t="s">
        <v>65</v>
      </c>
      <c r="V70" s="320">
        <v>180</v>
      </c>
      <c r="W70" s="321">
        <f t="shared" si="2"/>
        <v>180</v>
      </c>
      <c r="X70" s="36">
        <f t="shared" si="3"/>
        <v>0.42164999999999997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4301011344</v>
      </c>
      <c r="D71" s="329">
        <v>4607091384604</v>
      </c>
      <c r="E71" s="330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7"/>
      <c r="P71" s="337"/>
      <c r="Q71" s="337"/>
      <c r="R71" s="330"/>
      <c r="S71" s="34"/>
      <c r="T71" s="34"/>
      <c r="U71" s="35" t="s">
        <v>65</v>
      </c>
      <c r="V71" s="320">
        <v>36</v>
      </c>
      <c r="W71" s="321">
        <f t="shared" si="2"/>
        <v>36</v>
      </c>
      <c r="X71" s="36">
        <f t="shared" si="3"/>
        <v>8.4330000000000002E-2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9">
        <v>4680115880283</v>
      </c>
      <c r="E72" s="330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7"/>
      <c r="P72" s="337"/>
      <c r="Q72" s="337"/>
      <c r="R72" s="330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9">
        <v>4680115883949</v>
      </c>
      <c r="E73" s="330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52" t="s">
        <v>142</v>
      </c>
      <c r="O73" s="337"/>
      <c r="P73" s="337"/>
      <c r="Q73" s="337"/>
      <c r="R73" s="330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9">
        <v>4680115881518</v>
      </c>
      <c r="E74" s="330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7"/>
      <c r="P74" s="337"/>
      <c r="Q74" s="337"/>
      <c r="R74" s="330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29">
        <v>4680115881303</v>
      </c>
      <c r="E75" s="330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7"/>
      <c r="P75" s="337"/>
      <c r="Q75" s="337"/>
      <c r="R75" s="330"/>
      <c r="S75" s="34"/>
      <c r="T75" s="34"/>
      <c r="U75" s="35" t="s">
        <v>65</v>
      </c>
      <c r="V75" s="320">
        <v>203</v>
      </c>
      <c r="W75" s="321">
        <f t="shared" si="2"/>
        <v>207</v>
      </c>
      <c r="X75" s="36">
        <f t="shared" si="3"/>
        <v>0.43102000000000001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9">
        <v>4680115882577</v>
      </c>
      <c r="E76" s="330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19" t="s">
        <v>149</v>
      </c>
      <c r="O76" s="337"/>
      <c r="P76" s="337"/>
      <c r="Q76" s="337"/>
      <c r="R76" s="330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9">
        <v>4680115882577</v>
      </c>
      <c r="E77" s="330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05" t="s">
        <v>152</v>
      </c>
      <c r="O77" s="337"/>
      <c r="P77" s="337"/>
      <c r="Q77" s="337"/>
      <c r="R77" s="330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9">
        <v>4680115882720</v>
      </c>
      <c r="E78" s="330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83" t="s">
        <v>155</v>
      </c>
      <c r="O78" s="337"/>
      <c r="P78" s="337"/>
      <c r="Q78" s="337"/>
      <c r="R78" s="330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9">
        <v>4607091388466</v>
      </c>
      <c r="E79" s="330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7"/>
      <c r="P79" s="337"/>
      <c r="Q79" s="337"/>
      <c r="R79" s="330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9">
        <v>4680115880269</v>
      </c>
      <c r="E80" s="330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7"/>
      <c r="P80" s="337"/>
      <c r="Q80" s="337"/>
      <c r="R80" s="330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29">
        <v>4680115880429</v>
      </c>
      <c r="E81" s="330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7"/>
      <c r="P81" s="337"/>
      <c r="Q81" s="337"/>
      <c r="R81" s="330"/>
      <c r="S81" s="34"/>
      <c r="T81" s="34"/>
      <c r="U81" s="35" t="s">
        <v>65</v>
      </c>
      <c r="V81" s="320">
        <v>117</v>
      </c>
      <c r="W81" s="321">
        <f t="shared" si="2"/>
        <v>117</v>
      </c>
      <c r="X81" s="36">
        <f>IFERROR(IF(W81=0,"",ROUNDUP(W81/H81,0)*0.00937),"")</f>
        <v>0.24362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9">
        <v>4680115881457</v>
      </c>
      <c r="E82" s="330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7"/>
      <c r="P82" s="337"/>
      <c r="Q82" s="337"/>
      <c r="R82" s="330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148.9318783068783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152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1.4475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636.5</v>
      </c>
      <c r="W84" s="322">
        <f>IFERROR(SUM(W63:W82),"0")</f>
        <v>657.8</v>
      </c>
      <c r="X84" s="37"/>
      <c r="Y84" s="323"/>
      <c r="Z84" s="323"/>
    </row>
    <row r="85" spans="1:53" ht="14.25" hidden="1" customHeight="1" x14ac:dyDescent="0.25">
      <c r="A85" s="338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6"/>
      <c r="Z85" s="316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9">
        <v>4680115881488</v>
      </c>
      <c r="E86" s="330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30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9">
        <v>4607091384765</v>
      </c>
      <c r="E87" s="330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5" t="s">
        <v>168</v>
      </c>
      <c r="O87" s="337"/>
      <c r="P87" s="337"/>
      <c r="Q87" s="337"/>
      <c r="R87" s="330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9">
        <v>4680115882751</v>
      </c>
      <c r="E88" s="330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381" t="s">
        <v>171</v>
      </c>
      <c r="O88" s="337"/>
      <c r="P88" s="337"/>
      <c r="Q88" s="337"/>
      <c r="R88" s="330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9">
        <v>4680115882775</v>
      </c>
      <c r="E89" s="330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3" t="s">
        <v>175</v>
      </c>
      <c r="O89" s="337"/>
      <c r="P89" s="337"/>
      <c r="Q89" s="337"/>
      <c r="R89" s="330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9">
        <v>4680115880658</v>
      </c>
      <c r="E90" s="330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3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30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8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6"/>
      <c r="Z93" s="316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9">
        <v>4607091387667</v>
      </c>
      <c r="E94" s="330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0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9">
        <v>4607091387636</v>
      </c>
      <c r="E95" s="330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0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9">
        <v>4607091386745</v>
      </c>
      <c r="E96" s="330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7"/>
      <c r="P96" s="337"/>
      <c r="Q96" s="337"/>
      <c r="R96" s="330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9">
        <v>4607091382426</v>
      </c>
      <c r="E97" s="330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7"/>
      <c r="P97" s="337"/>
      <c r="Q97" s="337"/>
      <c r="R97" s="330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9">
        <v>4607091386547</v>
      </c>
      <c r="E98" s="330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7"/>
      <c r="P98" s="337"/>
      <c r="Q98" s="337"/>
      <c r="R98" s="330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9">
        <v>4607091384734</v>
      </c>
      <c r="E99" s="330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7"/>
      <c r="P99" s="337"/>
      <c r="Q99" s="337"/>
      <c r="R99" s="330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9">
        <v>4607091382464</v>
      </c>
      <c r="E100" s="330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7"/>
      <c r="P100" s="337"/>
      <c r="Q100" s="337"/>
      <c r="R100" s="330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9">
        <v>4680115883444</v>
      </c>
      <c r="E101" s="330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7" t="s">
        <v>194</v>
      </c>
      <c r="O101" s="337"/>
      <c r="P101" s="337"/>
      <c r="Q101" s="337"/>
      <c r="R101" s="330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29">
        <v>4680115883444</v>
      </c>
      <c r="E102" s="330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194</v>
      </c>
      <c r="O102" s="337"/>
      <c r="P102" s="337"/>
      <c r="Q102" s="337"/>
      <c r="R102" s="330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8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6"/>
      <c r="Z105" s="316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9">
        <v>4607091386967</v>
      </c>
      <c r="E106" s="330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6" t="s">
        <v>198</v>
      </c>
      <c r="O106" s="337"/>
      <c r="P106" s="337"/>
      <c r="Q106" s="337"/>
      <c r="R106" s="330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9">
        <v>4607091386967</v>
      </c>
      <c r="E107" s="330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1" t="s">
        <v>200</v>
      </c>
      <c r="O107" s="337"/>
      <c r="P107" s="337"/>
      <c r="Q107" s="337"/>
      <c r="R107" s="330"/>
      <c r="S107" s="34"/>
      <c r="T107" s="34"/>
      <c r="U107" s="35" t="s">
        <v>65</v>
      </c>
      <c r="V107" s="320">
        <v>8</v>
      </c>
      <c r="W107" s="321">
        <f t="shared" si="5"/>
        <v>8.4</v>
      </c>
      <c r="X107" s="36">
        <f>IFERROR(IF(W107=0,"",ROUNDUP(W107/H107,0)*0.02175),"")</f>
        <v>2.1749999999999999E-2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29">
        <v>4607091385304</v>
      </c>
      <c r="E108" s="330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8" t="s">
        <v>203</v>
      </c>
      <c r="O108" s="337"/>
      <c r="P108" s="337"/>
      <c r="Q108" s="337"/>
      <c r="R108" s="330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4301051306</v>
      </c>
      <c r="D109" s="329">
        <v>4607091386264</v>
      </c>
      <c r="E109" s="330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7"/>
      <c r="P109" s="337"/>
      <c r="Q109" s="337"/>
      <c r="R109" s="330"/>
      <c r="S109" s="34"/>
      <c r="T109" s="34"/>
      <c r="U109" s="35" t="s">
        <v>65</v>
      </c>
      <c r="V109" s="320">
        <v>3</v>
      </c>
      <c r="W109" s="321">
        <f t="shared" si="5"/>
        <v>3</v>
      </c>
      <c r="X109" s="36">
        <f>IFERROR(IF(W109=0,"",ROUNDUP(W109/H109,0)*0.00753),"")</f>
        <v>7.5300000000000002E-3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9">
        <v>4680115882584</v>
      </c>
      <c r="E110" s="330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8" t="s">
        <v>208</v>
      </c>
      <c r="O110" s="337"/>
      <c r="P110" s="337"/>
      <c r="Q110" s="337"/>
      <c r="R110" s="330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29">
        <v>4680115882584</v>
      </c>
      <c r="E111" s="330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210</v>
      </c>
      <c r="O111" s="337"/>
      <c r="P111" s="337"/>
      <c r="Q111" s="337"/>
      <c r="R111" s="330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29">
        <v>4607091385731</v>
      </c>
      <c r="E112" s="330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5" t="s">
        <v>213</v>
      </c>
      <c r="O112" s="337"/>
      <c r="P112" s="337"/>
      <c r="Q112" s="337"/>
      <c r="R112" s="330"/>
      <c r="S112" s="34"/>
      <c r="T112" s="34"/>
      <c r="U112" s="35" t="s">
        <v>65</v>
      </c>
      <c r="V112" s="320">
        <v>158</v>
      </c>
      <c r="W112" s="321">
        <f t="shared" si="5"/>
        <v>159.30000000000001</v>
      </c>
      <c r="X112" s="36">
        <f>IFERROR(IF(W112=0,"",ROUNDUP(W112/H112,0)*0.00753),"")</f>
        <v>0.44427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9">
        <v>4680115880214</v>
      </c>
      <c r="E113" s="330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4" t="s">
        <v>216</v>
      </c>
      <c r="O113" s="337"/>
      <c r="P113" s="337"/>
      <c r="Q113" s="337"/>
      <c r="R113" s="330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9">
        <v>4680115880894</v>
      </c>
      <c r="E114" s="330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57" t="s">
        <v>219</v>
      </c>
      <c r="O114" s="337"/>
      <c r="P114" s="337"/>
      <c r="Q114" s="337"/>
      <c r="R114" s="330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29">
        <v>4607091385427</v>
      </c>
      <c r="E115" s="330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7"/>
      <c r="P115" s="337"/>
      <c r="Q115" s="337"/>
      <c r="R115" s="330"/>
      <c r="S115" s="34"/>
      <c r="T115" s="34"/>
      <c r="U115" s="35" t="s">
        <v>65</v>
      </c>
      <c r="V115" s="320">
        <v>6</v>
      </c>
      <c r="W115" s="321">
        <f t="shared" si="5"/>
        <v>6</v>
      </c>
      <c r="X115" s="36">
        <f>IFERROR(IF(W115=0,"",ROUNDUP(W115/H115,0)*0.00753),"")</f>
        <v>1.506E-2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9">
        <v>4680115882645</v>
      </c>
      <c r="E116" s="330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84" t="s">
        <v>224</v>
      </c>
      <c r="O116" s="337"/>
      <c r="P116" s="337"/>
      <c r="Q116" s="337"/>
      <c r="R116" s="330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62.470899470899461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63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0.48861000000000004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175</v>
      </c>
      <c r="W118" s="322">
        <f>IFERROR(SUM(W106:W116),"0")</f>
        <v>176.70000000000002</v>
      </c>
      <c r="X118" s="37"/>
      <c r="Y118" s="323"/>
      <c r="Z118" s="323"/>
    </row>
    <row r="119" spans="1:53" ht="14.25" hidden="1" customHeight="1" x14ac:dyDescent="0.25">
      <c r="A119" s="338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6"/>
      <c r="Z119" s="316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9">
        <v>4607091383065</v>
      </c>
      <c r="E120" s="330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7"/>
      <c r="P120" s="337"/>
      <c r="Q120" s="337"/>
      <c r="R120" s="330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9">
        <v>4680115881532</v>
      </c>
      <c r="E121" s="330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81" t="s">
        <v>230</v>
      </c>
      <c r="O121" s="337"/>
      <c r="P121" s="337"/>
      <c r="Q121" s="337"/>
      <c r="R121" s="330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9">
        <v>4680115882652</v>
      </c>
      <c r="E122" s="330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6" t="s">
        <v>233</v>
      </c>
      <c r="O122" s="337"/>
      <c r="P122" s="337"/>
      <c r="Q122" s="337"/>
      <c r="R122" s="330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9">
        <v>4680115881464</v>
      </c>
      <c r="E123" s="330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60" t="s">
        <v>236</v>
      </c>
      <c r="O123" s="337"/>
      <c r="P123" s="337"/>
      <c r="Q123" s="337"/>
      <c r="R123" s="330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1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5"/>
      <c r="Z126" s="315"/>
    </row>
    <row r="127" spans="1:53" ht="14.25" hidden="1" customHeight="1" x14ac:dyDescent="0.25">
      <c r="A127" s="338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6"/>
      <c r="Z127" s="316"/>
    </row>
    <row r="128" spans="1:53" ht="27" hidden="1" customHeight="1" x14ac:dyDescent="0.25">
      <c r="A128" s="54" t="s">
        <v>238</v>
      </c>
      <c r="B128" s="54" t="s">
        <v>239</v>
      </c>
      <c r="C128" s="31">
        <v>4301051612</v>
      </c>
      <c r="D128" s="329">
        <v>4607091385168</v>
      </c>
      <c r="E128" s="330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2" t="s">
        <v>240</v>
      </c>
      <c r="O128" s="337"/>
      <c r="P128" s="337"/>
      <c r="Q128" s="337"/>
      <c r="R128" s="330"/>
      <c r="S128" s="34"/>
      <c r="T128" s="34"/>
      <c r="U128" s="35" t="s">
        <v>65</v>
      </c>
      <c r="V128" s="320">
        <v>0</v>
      </c>
      <c r="W128" s="321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9">
        <v>4607091383256</v>
      </c>
      <c r="E129" s="330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7"/>
      <c r="P129" s="337"/>
      <c r="Q129" s="337"/>
      <c r="R129" s="330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29">
        <v>4607091385748</v>
      </c>
      <c r="E130" s="330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7"/>
      <c r="P130" s="337"/>
      <c r="Q130" s="337"/>
      <c r="R130" s="330"/>
      <c r="S130" s="34"/>
      <c r="T130" s="34"/>
      <c r="U130" s="35" t="s">
        <v>65</v>
      </c>
      <c r="V130" s="320">
        <v>113</v>
      </c>
      <c r="W130" s="321">
        <f>IFERROR(IF(V130="",0,CEILING((V130/$H130),1)*$H130),"")</f>
        <v>113.4</v>
      </c>
      <c r="X130" s="36">
        <f>IFERROR(IF(W130=0,"",ROUNDUP(W130/H130,0)*0.00753),"")</f>
        <v>0.31625999999999999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41.851851851851848</v>
      </c>
      <c r="W131" s="322">
        <f>IFERROR(W128/H128,"0")+IFERROR(W129/H129,"0")+IFERROR(W130/H130,"0")</f>
        <v>42</v>
      </c>
      <c r="X131" s="322">
        <f>IFERROR(IF(X128="",0,X128),"0")+IFERROR(IF(X129="",0,X129),"0")+IFERROR(IF(X130="",0,X130),"0")</f>
        <v>0.31625999999999999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113</v>
      </c>
      <c r="W132" s="322">
        <f>IFERROR(SUM(W128:W130),"0")</f>
        <v>113.4</v>
      </c>
      <c r="X132" s="37"/>
      <c r="Y132" s="323"/>
      <c r="Z132" s="323"/>
    </row>
    <row r="133" spans="1:53" ht="27.75" hidden="1" customHeight="1" x14ac:dyDescent="0.2">
      <c r="A133" s="436" t="s">
        <v>245</v>
      </c>
      <c r="B133" s="437"/>
      <c r="C133" s="437"/>
      <c r="D133" s="437"/>
      <c r="E133" s="437"/>
      <c r="F133" s="437"/>
      <c r="G133" s="437"/>
      <c r="H133" s="437"/>
      <c r="I133" s="437"/>
      <c r="J133" s="437"/>
      <c r="K133" s="437"/>
      <c r="L133" s="437"/>
      <c r="M133" s="437"/>
      <c r="N133" s="437"/>
      <c r="O133" s="437"/>
      <c r="P133" s="437"/>
      <c r="Q133" s="437"/>
      <c r="R133" s="437"/>
      <c r="S133" s="437"/>
      <c r="T133" s="437"/>
      <c r="U133" s="437"/>
      <c r="V133" s="437"/>
      <c r="W133" s="437"/>
      <c r="X133" s="437"/>
      <c r="Y133" s="48"/>
      <c r="Z133" s="48"/>
    </row>
    <row r="134" spans="1:53" ht="16.5" hidden="1" customHeight="1" x14ac:dyDescent="0.25">
      <c r="A134" s="371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5"/>
      <c r="Z134" s="315"/>
    </row>
    <row r="135" spans="1:53" ht="14.25" hidden="1" customHeight="1" x14ac:dyDescent="0.25">
      <c r="A135" s="338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6"/>
      <c r="Z135" s="316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9">
        <v>4607091383423</v>
      </c>
      <c r="E136" s="330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7"/>
      <c r="P136" s="337"/>
      <c r="Q136" s="337"/>
      <c r="R136" s="330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9">
        <v>4607091381405</v>
      </c>
      <c r="E137" s="330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7"/>
      <c r="P137" s="337"/>
      <c r="Q137" s="337"/>
      <c r="R137" s="330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9">
        <v>4607091386516</v>
      </c>
      <c r="E138" s="330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7"/>
      <c r="P138" s="337"/>
      <c r="Q138" s="337"/>
      <c r="R138" s="330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1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5"/>
      <c r="Z141" s="315"/>
    </row>
    <row r="142" spans="1:53" ht="14.25" hidden="1" customHeight="1" x14ac:dyDescent="0.25">
      <c r="A142" s="338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6"/>
      <c r="Z142" s="316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29">
        <v>4680115880993</v>
      </c>
      <c r="E143" s="330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7"/>
      <c r="P143" s="337"/>
      <c r="Q143" s="337"/>
      <c r="R143" s="330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9">
        <v>4680115881761</v>
      </c>
      <c r="E144" s="330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7"/>
      <c r="P144" s="337"/>
      <c r="Q144" s="337"/>
      <c r="R144" s="330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29">
        <v>4680115881563</v>
      </c>
      <c r="E145" s="330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7"/>
      <c r="P145" s="337"/>
      <c r="Q145" s="337"/>
      <c r="R145" s="330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29">
        <v>4680115880986</v>
      </c>
      <c r="E146" s="330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7"/>
      <c r="P146" s="337"/>
      <c r="Q146" s="337"/>
      <c r="R146" s="330"/>
      <c r="S146" s="34"/>
      <c r="T146" s="34"/>
      <c r="U146" s="35" t="s">
        <v>65</v>
      </c>
      <c r="V146" s="320">
        <v>3</v>
      </c>
      <c r="W146" s="321">
        <f t="shared" si="6"/>
        <v>4.2</v>
      </c>
      <c r="X146" s="36">
        <f>IFERROR(IF(W146=0,"",ROUNDUP(W146/H146,0)*0.00502),"")</f>
        <v>1.004E-2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9">
        <v>4680115880207</v>
      </c>
      <c r="E147" s="330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7"/>
      <c r="P147" s="337"/>
      <c r="Q147" s="337"/>
      <c r="R147" s="330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29">
        <v>4680115881785</v>
      </c>
      <c r="E148" s="330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7"/>
      <c r="P148" s="337"/>
      <c r="Q148" s="337"/>
      <c r="R148" s="330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29">
        <v>4680115881679</v>
      </c>
      <c r="E149" s="330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6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7"/>
      <c r="P149" s="337"/>
      <c r="Q149" s="337"/>
      <c r="R149" s="330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9">
        <v>4680115880191</v>
      </c>
      <c r="E150" s="330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7"/>
      <c r="P150" s="337"/>
      <c r="Q150" s="337"/>
      <c r="R150" s="330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9">
        <v>4680115883963</v>
      </c>
      <c r="E151" s="330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7"/>
      <c r="P151" s="337"/>
      <c r="Q151" s="337"/>
      <c r="R151" s="330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1.4285714285714286</v>
      </c>
      <c r="W152" s="322">
        <f>IFERROR(W143/H143,"0")+IFERROR(W144/H144,"0")+IFERROR(W145/H145,"0")+IFERROR(W146/H146,"0")+IFERROR(W147/H147,"0")+IFERROR(W148/H148,"0")+IFERROR(W149/H149,"0")+IFERROR(W150/H150,"0")+IFERROR(W151/H151,"0")</f>
        <v>2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1.004E-2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3</v>
      </c>
      <c r="W153" s="322">
        <f>IFERROR(SUM(W143:W151),"0")</f>
        <v>4.2</v>
      </c>
      <c r="X153" s="37"/>
      <c r="Y153" s="323"/>
      <c r="Z153" s="323"/>
    </row>
    <row r="154" spans="1:53" ht="16.5" hidden="1" customHeight="1" x14ac:dyDescent="0.25">
      <c r="A154" s="371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5"/>
      <c r="Z154" s="315"/>
    </row>
    <row r="155" spans="1:53" ht="14.25" hidden="1" customHeight="1" x14ac:dyDescent="0.25">
      <c r="A155" s="338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6"/>
      <c r="Z155" s="316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9">
        <v>4680115881402</v>
      </c>
      <c r="E156" s="330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7"/>
      <c r="P156" s="337"/>
      <c r="Q156" s="337"/>
      <c r="R156" s="330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9">
        <v>4680115881396</v>
      </c>
      <c r="E157" s="330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7"/>
      <c r="P157" s="337"/>
      <c r="Q157" s="337"/>
      <c r="R157" s="330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8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6"/>
      <c r="Z160" s="316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9">
        <v>4680115882935</v>
      </c>
      <c r="E161" s="330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8" t="s">
        <v>280</v>
      </c>
      <c r="O161" s="337"/>
      <c r="P161" s="337"/>
      <c r="Q161" s="337"/>
      <c r="R161" s="330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9">
        <v>4680115880764</v>
      </c>
      <c r="E162" s="330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7"/>
      <c r="P162" s="337"/>
      <c r="Q162" s="337"/>
      <c r="R162" s="330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8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6"/>
      <c r="Z165" s="316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9">
        <v>4680115882683</v>
      </c>
      <c r="E166" s="330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7"/>
      <c r="P166" s="337"/>
      <c r="Q166" s="337"/>
      <c r="R166" s="330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9">
        <v>4680115882690</v>
      </c>
      <c r="E167" s="330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7"/>
      <c r="P167" s="337"/>
      <c r="Q167" s="337"/>
      <c r="R167" s="330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29">
        <v>4680115882669</v>
      </c>
      <c r="E168" s="330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7"/>
      <c r="P168" s="337"/>
      <c r="Q168" s="337"/>
      <c r="R168" s="330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29">
        <v>4680115882676</v>
      </c>
      <c r="E169" s="330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7"/>
      <c r="P169" s="337"/>
      <c r="Q169" s="337"/>
      <c r="R169" s="330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8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6"/>
      <c r="Z172" s="316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9">
        <v>4680115881556</v>
      </c>
      <c r="E173" s="330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7"/>
      <c r="P173" s="337"/>
      <c r="Q173" s="337"/>
      <c r="R173" s="330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29">
        <v>4680115880573</v>
      </c>
      <c r="E174" s="330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22" t="s">
        <v>295</v>
      </c>
      <c r="O174" s="337"/>
      <c r="P174" s="337"/>
      <c r="Q174" s="337"/>
      <c r="R174" s="330"/>
      <c r="S174" s="34"/>
      <c r="T174" s="34"/>
      <c r="U174" s="35" t="s">
        <v>65</v>
      </c>
      <c r="V174" s="320">
        <v>8</v>
      </c>
      <c r="W174" s="321">
        <f t="shared" si="7"/>
        <v>8.6999999999999993</v>
      </c>
      <c r="X174" s="36">
        <f>IFERROR(IF(W174=0,"",ROUNDUP(W174/H174,0)*0.02175),"")</f>
        <v>2.1749999999999999E-2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9">
        <v>4680115881594</v>
      </c>
      <c r="E175" s="330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7"/>
      <c r="P175" s="337"/>
      <c r="Q175" s="337"/>
      <c r="R175" s="330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9">
        <v>4680115881587</v>
      </c>
      <c r="E176" s="330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1" t="s">
        <v>300</v>
      </c>
      <c r="O176" s="337"/>
      <c r="P176" s="337"/>
      <c r="Q176" s="337"/>
      <c r="R176" s="330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9">
        <v>4680115880962</v>
      </c>
      <c r="E177" s="330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7"/>
      <c r="P177" s="337"/>
      <c r="Q177" s="337"/>
      <c r="R177" s="330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9">
        <v>4680115881617</v>
      </c>
      <c r="E178" s="330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7"/>
      <c r="P178" s="337"/>
      <c r="Q178" s="337"/>
      <c r="R178" s="330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29">
        <v>4680115881228</v>
      </c>
      <c r="E179" s="330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5" t="s">
        <v>307</v>
      </c>
      <c r="O179" s="337"/>
      <c r="P179" s="337"/>
      <c r="Q179" s="337"/>
      <c r="R179" s="330"/>
      <c r="S179" s="34"/>
      <c r="T179" s="34"/>
      <c r="U179" s="35" t="s">
        <v>65</v>
      </c>
      <c r="V179" s="320">
        <v>54</v>
      </c>
      <c r="W179" s="321">
        <f t="shared" si="7"/>
        <v>55.199999999999996</v>
      </c>
      <c r="X179" s="36">
        <f>IFERROR(IF(W179=0,"",ROUNDUP(W179/H179,0)*0.00753),"")</f>
        <v>0.17319000000000001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9">
        <v>4680115881037</v>
      </c>
      <c r="E180" s="330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7"/>
      <c r="P180" s="337"/>
      <c r="Q180" s="337"/>
      <c r="R180" s="330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29">
        <v>4680115881211</v>
      </c>
      <c r="E181" s="330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7"/>
      <c r="P181" s="337"/>
      <c r="Q181" s="337"/>
      <c r="R181" s="330"/>
      <c r="S181" s="34"/>
      <c r="T181" s="34"/>
      <c r="U181" s="35" t="s">
        <v>65</v>
      </c>
      <c r="V181" s="320">
        <v>48</v>
      </c>
      <c r="W181" s="321">
        <f t="shared" si="7"/>
        <v>48</v>
      </c>
      <c r="X181" s="36">
        <f>IFERROR(IF(W181=0,"",ROUNDUP(W181/H181,0)*0.00753),"")</f>
        <v>0.15060000000000001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9">
        <v>4680115881020</v>
      </c>
      <c r="E182" s="330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7"/>
      <c r="P182" s="337"/>
      <c r="Q182" s="337"/>
      <c r="R182" s="330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29">
        <v>4680115882195</v>
      </c>
      <c r="E183" s="330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7"/>
      <c r="P183" s="337"/>
      <c r="Q183" s="337"/>
      <c r="R183" s="330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9">
        <v>4680115882607</v>
      </c>
      <c r="E184" s="330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7"/>
      <c r="P184" s="337"/>
      <c r="Q184" s="337"/>
      <c r="R184" s="330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29">
        <v>4680115880092</v>
      </c>
      <c r="E185" s="330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7"/>
      <c r="P185" s="337"/>
      <c r="Q185" s="337"/>
      <c r="R185" s="330"/>
      <c r="S185" s="34"/>
      <c r="T185" s="34"/>
      <c r="U185" s="35" t="s">
        <v>65</v>
      </c>
      <c r="V185" s="320">
        <v>60.8</v>
      </c>
      <c r="W185" s="321">
        <f t="shared" si="7"/>
        <v>62.4</v>
      </c>
      <c r="X185" s="36">
        <f t="shared" si="8"/>
        <v>0.19578000000000001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9">
        <v>4680115880221</v>
      </c>
      <c r="E186" s="330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7"/>
      <c r="P186" s="337"/>
      <c r="Q186" s="337"/>
      <c r="R186" s="330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9">
        <v>4680115882942</v>
      </c>
      <c r="E187" s="330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7"/>
      <c r="P187" s="337"/>
      <c r="Q187" s="337"/>
      <c r="R187" s="330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29">
        <v>4680115880504</v>
      </c>
      <c r="E188" s="330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7"/>
      <c r="P188" s="337"/>
      <c r="Q188" s="337"/>
      <c r="R188" s="330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29">
        <v>4680115882164</v>
      </c>
      <c r="E189" s="330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7"/>
      <c r="P189" s="337"/>
      <c r="Q189" s="337"/>
      <c r="R189" s="330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68.752873563218387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70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0.54132000000000002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170.8</v>
      </c>
      <c r="W191" s="322">
        <f>IFERROR(SUM(W173:W189),"0")</f>
        <v>174.29999999999998</v>
      </c>
      <c r="X191" s="37"/>
      <c r="Y191" s="323"/>
      <c r="Z191" s="323"/>
    </row>
    <row r="192" spans="1:53" ht="14.25" hidden="1" customHeight="1" x14ac:dyDescent="0.25">
      <c r="A192" s="338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6"/>
      <c r="Z192" s="316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9">
        <v>4680115882874</v>
      </c>
      <c r="E193" s="330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52" t="s">
        <v>331</v>
      </c>
      <c r="O193" s="337"/>
      <c r="P193" s="337"/>
      <c r="Q193" s="337"/>
      <c r="R193" s="330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9">
        <v>4680115884434</v>
      </c>
      <c r="E194" s="330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46" t="s">
        <v>334</v>
      </c>
      <c r="O194" s="337"/>
      <c r="P194" s="337"/>
      <c r="Q194" s="337"/>
      <c r="R194" s="330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29">
        <v>4680115880801</v>
      </c>
      <c r="E195" s="330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7"/>
      <c r="P195" s="337"/>
      <c r="Q195" s="337"/>
      <c r="R195" s="330"/>
      <c r="S195" s="34"/>
      <c r="T195" s="34"/>
      <c r="U195" s="35" t="s">
        <v>65</v>
      </c>
      <c r="V195" s="320">
        <v>4.8000000000000007</v>
      </c>
      <c r="W195" s="321">
        <f>IFERROR(IF(V195="",0,CEILING((V195/$H195),1)*$H195),"")</f>
        <v>4.8</v>
      </c>
      <c r="X195" s="36">
        <f>IFERROR(IF(W195=0,"",ROUNDUP(W195/H195,0)*0.00753),"")</f>
        <v>1.506E-2</v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29">
        <v>4680115880818</v>
      </c>
      <c r="E196" s="330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7"/>
      <c r="P196" s="337"/>
      <c r="Q196" s="337"/>
      <c r="R196" s="330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2.0000000000000004</v>
      </c>
      <c r="W197" s="322">
        <f>IFERROR(W193/H193,"0")+IFERROR(W194/H194,"0")+IFERROR(W195/H195,"0")+IFERROR(W196/H196,"0")</f>
        <v>2</v>
      </c>
      <c r="X197" s="322">
        <f>IFERROR(IF(X193="",0,X193),"0")+IFERROR(IF(X194="",0,X194),"0")+IFERROR(IF(X195="",0,X195),"0")+IFERROR(IF(X196="",0,X196),"0")</f>
        <v>1.506E-2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4.8000000000000007</v>
      </c>
      <c r="W198" s="322">
        <f>IFERROR(SUM(W193:W196),"0")</f>
        <v>4.8</v>
      </c>
      <c r="X198" s="37"/>
      <c r="Y198" s="323"/>
      <c r="Z198" s="323"/>
    </row>
    <row r="199" spans="1:53" ht="16.5" hidden="1" customHeight="1" x14ac:dyDescent="0.25">
      <c r="A199" s="371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5"/>
      <c r="Z199" s="315"/>
    </row>
    <row r="200" spans="1:53" ht="14.25" hidden="1" customHeight="1" x14ac:dyDescent="0.25">
      <c r="A200" s="338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6"/>
      <c r="Z200" s="316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29">
        <v>4607091389845</v>
      </c>
      <c r="E201" s="330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7"/>
      <c r="P201" s="337"/>
      <c r="Q201" s="337"/>
      <c r="R201" s="330"/>
      <c r="S201" s="34"/>
      <c r="T201" s="34"/>
      <c r="U201" s="35" t="s">
        <v>65</v>
      </c>
      <c r="V201" s="320">
        <v>25</v>
      </c>
      <c r="W201" s="321">
        <f>IFERROR(IF(V201="",0,CEILING((V201/$H201),1)*$H201),"")</f>
        <v>25.200000000000003</v>
      </c>
      <c r="X201" s="36">
        <f>IFERROR(IF(W201=0,"",ROUNDUP(W201/H201,0)*0.00502),"")</f>
        <v>6.0240000000000002E-2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11.904761904761905</v>
      </c>
      <c r="W202" s="322">
        <f>IFERROR(W201/H201,"0")</f>
        <v>12</v>
      </c>
      <c r="X202" s="322">
        <f>IFERROR(IF(X201="",0,X201),"0")</f>
        <v>6.0240000000000002E-2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25</v>
      </c>
      <c r="W203" s="322">
        <f>IFERROR(SUM(W201:W201),"0")</f>
        <v>25.200000000000003</v>
      </c>
      <c r="X203" s="37"/>
      <c r="Y203" s="323"/>
      <c r="Z203" s="323"/>
    </row>
    <row r="204" spans="1:53" ht="16.5" hidden="1" customHeight="1" x14ac:dyDescent="0.25">
      <c r="A204" s="371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5"/>
      <c r="Z204" s="315"/>
    </row>
    <row r="205" spans="1:53" ht="14.25" hidden="1" customHeight="1" x14ac:dyDescent="0.25">
      <c r="A205" s="338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6"/>
      <c r="Z205" s="316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9">
        <v>4607091387445</v>
      </c>
      <c r="E206" s="330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7"/>
      <c r="P206" s="337"/>
      <c r="Q206" s="337"/>
      <c r="R206" s="330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9">
        <v>4607091386004</v>
      </c>
      <c r="E207" s="330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7"/>
      <c r="P207" s="337"/>
      <c r="Q207" s="337"/>
      <c r="R207" s="330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29">
        <v>4607091386004</v>
      </c>
      <c r="E208" s="330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7"/>
      <c r="P208" s="337"/>
      <c r="Q208" s="337"/>
      <c r="R208" s="330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9">
        <v>4607091386073</v>
      </c>
      <c r="E209" s="330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7"/>
      <c r="P209" s="337"/>
      <c r="Q209" s="337"/>
      <c r="R209" s="330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9">
        <v>4607091387322</v>
      </c>
      <c r="E210" s="330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7"/>
      <c r="P210" s="337"/>
      <c r="Q210" s="337"/>
      <c r="R210" s="330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29">
        <v>4607091387322</v>
      </c>
      <c r="E211" s="330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7"/>
      <c r="P211" s="337"/>
      <c r="Q211" s="337"/>
      <c r="R211" s="330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9">
        <v>4607091387377</v>
      </c>
      <c r="E212" s="330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7"/>
      <c r="P212" s="337"/>
      <c r="Q212" s="337"/>
      <c r="R212" s="330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9">
        <v>4607091387353</v>
      </c>
      <c r="E213" s="330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7"/>
      <c r="P213" s="337"/>
      <c r="Q213" s="337"/>
      <c r="R213" s="330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4301011328</v>
      </c>
      <c r="D214" s="329">
        <v>4607091386011</v>
      </c>
      <c r="E214" s="330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7"/>
      <c r="P214" s="337"/>
      <c r="Q214" s="337"/>
      <c r="R214" s="330"/>
      <c r="S214" s="34"/>
      <c r="T214" s="34"/>
      <c r="U214" s="35" t="s">
        <v>65</v>
      </c>
      <c r="V214" s="320">
        <v>15</v>
      </c>
      <c r="W214" s="321">
        <f t="shared" si="9"/>
        <v>15</v>
      </c>
      <c r="X214" s="36">
        <f t="shared" ref="X214:X220" si="10">IFERROR(IF(W214=0,"",ROUNDUP(W214/H214,0)*0.00937),"")</f>
        <v>2.811E-2</v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9">
        <v>4607091387308</v>
      </c>
      <c r="E215" s="330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7"/>
      <c r="P215" s="337"/>
      <c r="Q215" s="337"/>
      <c r="R215" s="330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9">
        <v>4607091387339</v>
      </c>
      <c r="E216" s="330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7"/>
      <c r="P216" s="337"/>
      <c r="Q216" s="337"/>
      <c r="R216" s="330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9">
        <v>4680115882638</v>
      </c>
      <c r="E217" s="330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7"/>
      <c r="P217" s="337"/>
      <c r="Q217" s="337"/>
      <c r="R217" s="330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9">
        <v>4680115881938</v>
      </c>
      <c r="E218" s="330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7"/>
      <c r="P218" s="337"/>
      <c r="Q218" s="337"/>
      <c r="R218" s="330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9">
        <v>4607091387346</v>
      </c>
      <c r="E219" s="330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7"/>
      <c r="P219" s="337"/>
      <c r="Q219" s="337"/>
      <c r="R219" s="330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9">
        <v>4607091389807</v>
      </c>
      <c r="E220" s="330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7"/>
      <c r="P220" s="337"/>
      <c r="Q220" s="337"/>
      <c r="R220" s="330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3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3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2.811E-2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15</v>
      </c>
      <c r="W222" s="322">
        <f>IFERROR(SUM(W206:W220),"0")</f>
        <v>15</v>
      </c>
      <c r="X222" s="37"/>
      <c r="Y222" s="323"/>
      <c r="Z222" s="323"/>
    </row>
    <row r="223" spans="1:53" ht="14.25" hidden="1" customHeight="1" x14ac:dyDescent="0.25">
      <c r="A223" s="338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6"/>
      <c r="Z223" s="316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9">
        <v>4680115881914</v>
      </c>
      <c r="E224" s="330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7"/>
      <c r="P224" s="337"/>
      <c r="Q224" s="337"/>
      <c r="R224" s="330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8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6"/>
      <c r="Z227" s="316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9">
        <v>4607091387193</v>
      </c>
      <c r="E228" s="330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7"/>
      <c r="P228" s="337"/>
      <c r="Q228" s="337"/>
      <c r="R228" s="330"/>
      <c r="S228" s="34"/>
      <c r="T228" s="34"/>
      <c r="U228" s="35" t="s">
        <v>65</v>
      </c>
      <c r="V228" s="320">
        <v>8</v>
      </c>
      <c r="W228" s="321">
        <f>IFERROR(IF(V228="",0,CEILING((V228/$H228),1)*$H228),"")</f>
        <v>8.4</v>
      </c>
      <c r="X228" s="36">
        <f>IFERROR(IF(W228=0,"",ROUNDUP(W228/H228,0)*0.00753),"")</f>
        <v>1.506E-2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29">
        <v>4607091387230</v>
      </c>
      <c r="E229" s="330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7"/>
      <c r="P229" s="337"/>
      <c r="Q229" s="337"/>
      <c r="R229" s="330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29">
        <v>4607091387285</v>
      </c>
      <c r="E230" s="330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7"/>
      <c r="P230" s="337"/>
      <c r="Q230" s="337"/>
      <c r="R230" s="330"/>
      <c r="S230" s="34"/>
      <c r="T230" s="34"/>
      <c r="U230" s="35" t="s">
        <v>65</v>
      </c>
      <c r="V230" s="320">
        <v>21</v>
      </c>
      <c r="W230" s="321">
        <f>IFERROR(IF(V230="",0,CEILING((V230/$H230),1)*$H230),"")</f>
        <v>21</v>
      </c>
      <c r="X230" s="36">
        <f>IFERROR(IF(W230=0,"",ROUNDUP(W230/H230,0)*0.00502),"")</f>
        <v>5.0200000000000002E-2</v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11.904761904761905</v>
      </c>
      <c r="W231" s="322">
        <f>IFERROR(W228/H228,"0")+IFERROR(W229/H229,"0")+IFERROR(W230/H230,"0")</f>
        <v>12</v>
      </c>
      <c r="X231" s="322">
        <f>IFERROR(IF(X228="",0,X228),"0")+IFERROR(IF(X229="",0,X229),"0")+IFERROR(IF(X230="",0,X230),"0")</f>
        <v>6.5259999999999999E-2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29</v>
      </c>
      <c r="W232" s="322">
        <f>IFERROR(SUM(W228:W230),"0")</f>
        <v>29.4</v>
      </c>
      <c r="X232" s="37"/>
      <c r="Y232" s="323"/>
      <c r="Z232" s="323"/>
    </row>
    <row r="233" spans="1:53" ht="14.25" hidden="1" customHeight="1" x14ac:dyDescent="0.25">
      <c r="A233" s="338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9">
        <v>4607091387766</v>
      </c>
      <c r="E234" s="330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7"/>
      <c r="P234" s="337"/>
      <c r="Q234" s="337"/>
      <c r="R234" s="330"/>
      <c r="S234" s="34"/>
      <c r="T234" s="34"/>
      <c r="U234" s="35" t="s">
        <v>65</v>
      </c>
      <c r="V234" s="320">
        <v>120</v>
      </c>
      <c r="W234" s="321">
        <f t="shared" ref="W234:W242" si="11">IFERROR(IF(V234="",0,CEILING((V234/$H234),1)*$H234),"")</f>
        <v>124.8</v>
      </c>
      <c r="X234" s="36">
        <f>IFERROR(IF(W234=0,"",ROUNDUP(W234/H234,0)*0.02175),"")</f>
        <v>0.34799999999999998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9">
        <v>4607091387957</v>
      </c>
      <c r="E235" s="330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7"/>
      <c r="P235" s="337"/>
      <c r="Q235" s="337"/>
      <c r="R235" s="330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9">
        <v>4607091387964</v>
      </c>
      <c r="E236" s="330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7"/>
      <c r="P236" s="337"/>
      <c r="Q236" s="337"/>
      <c r="R236" s="330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29">
        <v>4680115883604</v>
      </c>
      <c r="E237" s="330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12" t="s">
        <v>387</v>
      </c>
      <c r="O237" s="337"/>
      <c r="P237" s="337"/>
      <c r="Q237" s="337"/>
      <c r="R237" s="330"/>
      <c r="S237" s="34"/>
      <c r="T237" s="34"/>
      <c r="U237" s="35" t="s">
        <v>65</v>
      </c>
      <c r="V237" s="320">
        <v>111</v>
      </c>
      <c r="W237" s="321">
        <f t="shared" si="11"/>
        <v>111.30000000000001</v>
      </c>
      <c r="X237" s="36">
        <f>IFERROR(IF(W237=0,"",ROUNDUP(W237/H237,0)*0.00753),"")</f>
        <v>0.39909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29">
        <v>4680115883567</v>
      </c>
      <c r="E238" s="330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3" t="s">
        <v>390</v>
      </c>
      <c r="O238" s="337"/>
      <c r="P238" s="337"/>
      <c r="Q238" s="337"/>
      <c r="R238" s="330"/>
      <c r="S238" s="34"/>
      <c r="T238" s="34"/>
      <c r="U238" s="35" t="s">
        <v>65</v>
      </c>
      <c r="V238" s="320">
        <v>22</v>
      </c>
      <c r="W238" s="321">
        <f t="shared" si="11"/>
        <v>23.1</v>
      </c>
      <c r="X238" s="36">
        <f>IFERROR(IF(W238=0,"",ROUNDUP(W238/H238,0)*0.00753),"")</f>
        <v>8.2830000000000001E-2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4301051134</v>
      </c>
      <c r="D239" s="329">
        <v>4607091381672</v>
      </c>
      <c r="E239" s="330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7"/>
      <c r="P239" s="337"/>
      <c r="Q239" s="337"/>
      <c r="R239" s="330"/>
      <c r="S239" s="34"/>
      <c r="T239" s="34"/>
      <c r="U239" s="35" t="s">
        <v>65</v>
      </c>
      <c r="V239" s="320">
        <v>120</v>
      </c>
      <c r="W239" s="321">
        <f t="shared" si="11"/>
        <v>122.4</v>
      </c>
      <c r="X239" s="36">
        <f>IFERROR(IF(W239=0,"",ROUNDUP(W239/H239,0)*0.00937),"")</f>
        <v>0.31857999999999997</v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9">
        <v>4607091387537</v>
      </c>
      <c r="E240" s="330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7"/>
      <c r="P240" s="337"/>
      <c r="Q240" s="337"/>
      <c r="R240" s="330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9">
        <v>4607091387513</v>
      </c>
      <c r="E241" s="330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7"/>
      <c r="P241" s="337"/>
      <c r="Q241" s="337"/>
      <c r="R241" s="330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9">
        <v>4680115880511</v>
      </c>
      <c r="E242" s="330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7"/>
      <c r="P242" s="337"/>
      <c r="Q242" s="337"/>
      <c r="R242" s="330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112.05128205128204</v>
      </c>
      <c r="W243" s="322">
        <f>IFERROR(W234/H234,"0")+IFERROR(W235/H235,"0")+IFERROR(W236/H236,"0")+IFERROR(W237/H237,"0")+IFERROR(W238/H238,"0")+IFERROR(W239/H239,"0")+IFERROR(W240/H240,"0")+IFERROR(W241/H241,"0")+IFERROR(W242/H242,"0")</f>
        <v>114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1.1484999999999999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373</v>
      </c>
      <c r="W244" s="322">
        <f>IFERROR(SUM(W234:W242),"0")</f>
        <v>381.6</v>
      </c>
      <c r="X244" s="37"/>
      <c r="Y244" s="323"/>
      <c r="Z244" s="323"/>
    </row>
    <row r="245" spans="1:53" ht="14.25" hidden="1" customHeight="1" x14ac:dyDescent="0.25">
      <c r="A245" s="338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6"/>
      <c r="Z245" s="316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9">
        <v>4607091380880</v>
      </c>
      <c r="E246" s="330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7"/>
      <c r="P246" s="337"/>
      <c r="Q246" s="337"/>
      <c r="R246" s="330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9">
        <v>4607091384482</v>
      </c>
      <c r="E247" s="330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7"/>
      <c r="P247" s="337"/>
      <c r="Q247" s="337"/>
      <c r="R247" s="330"/>
      <c r="S247" s="34"/>
      <c r="T247" s="34"/>
      <c r="U247" s="35" t="s">
        <v>65</v>
      </c>
      <c r="V247" s="320">
        <v>16</v>
      </c>
      <c r="W247" s="321">
        <f>IFERROR(IF(V247="",0,CEILING((V247/$H247),1)*$H247),"")</f>
        <v>23.4</v>
      </c>
      <c r="X247" s="36">
        <f>IFERROR(IF(W247=0,"",ROUNDUP(W247/H247,0)*0.02175),"")</f>
        <v>6.5250000000000002E-2</v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29">
        <v>4607091380897</v>
      </c>
      <c r="E248" s="330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7"/>
      <c r="P248" s="337"/>
      <c r="Q248" s="337"/>
      <c r="R248" s="330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2.0512820512820515</v>
      </c>
      <c r="W249" s="322">
        <f>IFERROR(W246/H246,"0")+IFERROR(W247/H247,"0")+IFERROR(W248/H248,"0")</f>
        <v>3</v>
      </c>
      <c r="X249" s="322">
        <f>IFERROR(IF(X246="",0,X246),"0")+IFERROR(IF(X247="",0,X247),"0")+IFERROR(IF(X248="",0,X248),"0")</f>
        <v>6.5250000000000002E-2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16</v>
      </c>
      <c r="W250" s="322">
        <f>IFERROR(SUM(W246:W248),"0")</f>
        <v>23.4</v>
      </c>
      <c r="X250" s="37"/>
      <c r="Y250" s="323"/>
      <c r="Z250" s="323"/>
    </row>
    <row r="251" spans="1:53" ht="14.25" hidden="1" customHeight="1" x14ac:dyDescent="0.25">
      <c r="A251" s="338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6"/>
      <c r="Z251" s="316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9">
        <v>4607091388374</v>
      </c>
      <c r="E252" s="330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48" t="s">
        <v>407</v>
      </c>
      <c r="O252" s="337"/>
      <c r="P252" s="337"/>
      <c r="Q252" s="337"/>
      <c r="R252" s="330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408</v>
      </c>
      <c r="B253" s="54" t="s">
        <v>409</v>
      </c>
      <c r="C253" s="31">
        <v>4301030235</v>
      </c>
      <c r="D253" s="329">
        <v>4607091388381</v>
      </c>
      <c r="E253" s="330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7"/>
      <c r="P253" s="337"/>
      <c r="Q253" s="337"/>
      <c r="R253" s="330"/>
      <c r="S253" s="34"/>
      <c r="T253" s="34"/>
      <c r="U253" s="35" t="s">
        <v>65</v>
      </c>
      <c r="V253" s="320">
        <v>12</v>
      </c>
      <c r="W253" s="321">
        <f>IFERROR(IF(V253="",0,CEILING((V253/$H253),1)*$H253),"")</f>
        <v>12.16</v>
      </c>
      <c r="X253" s="36">
        <f>IFERROR(IF(W253=0,"",ROUNDUP(W253/H253,0)*0.00753),"")</f>
        <v>3.0120000000000001E-2</v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9">
        <v>4607091388404</v>
      </c>
      <c r="E254" s="330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7"/>
      <c r="P254" s="337"/>
      <c r="Q254" s="337"/>
      <c r="R254" s="330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3.9473684210526314</v>
      </c>
      <c r="W255" s="322">
        <f>IFERROR(W252/H252,"0")+IFERROR(W253/H253,"0")+IFERROR(W254/H254,"0")</f>
        <v>4</v>
      </c>
      <c r="X255" s="322">
        <f>IFERROR(IF(X252="",0,X252),"0")+IFERROR(IF(X253="",0,X253),"0")+IFERROR(IF(X254="",0,X254),"0")</f>
        <v>3.0120000000000001E-2</v>
      </c>
      <c r="Y255" s="323"/>
      <c r="Z255" s="323"/>
    </row>
    <row r="256" spans="1:53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12</v>
      </c>
      <c r="W256" s="322">
        <f>IFERROR(SUM(W252:W254),"0")</f>
        <v>12.16</v>
      </c>
      <c r="X256" s="37"/>
      <c r="Y256" s="323"/>
      <c r="Z256" s="323"/>
    </row>
    <row r="257" spans="1:53" ht="14.25" hidden="1" customHeight="1" x14ac:dyDescent="0.25">
      <c r="A257" s="338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6"/>
      <c r="Z257" s="316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9">
        <v>4680115881808</v>
      </c>
      <c r="E258" s="330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7"/>
      <c r="P258" s="337"/>
      <c r="Q258" s="337"/>
      <c r="R258" s="330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9">
        <v>4680115881822</v>
      </c>
      <c r="E259" s="330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7"/>
      <c r="P259" s="337"/>
      <c r="Q259" s="337"/>
      <c r="R259" s="330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9">
        <v>4680115880016</v>
      </c>
      <c r="E260" s="330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7"/>
      <c r="P260" s="337"/>
      <c r="Q260" s="337"/>
      <c r="R260" s="330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1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5"/>
      <c r="Z263" s="315"/>
    </row>
    <row r="264" spans="1:53" ht="14.25" hidden="1" customHeight="1" x14ac:dyDescent="0.25">
      <c r="A264" s="338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6"/>
      <c r="Z264" s="316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29">
        <v>4607091387421</v>
      </c>
      <c r="E265" s="330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7"/>
      <c r="P265" s="337"/>
      <c r="Q265" s="337"/>
      <c r="R265" s="330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9">
        <v>4607091387421</v>
      </c>
      <c r="E266" s="330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7"/>
      <c r="P266" s="337"/>
      <c r="Q266" s="337"/>
      <c r="R266" s="330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9">
        <v>4607091387452</v>
      </c>
      <c r="E267" s="330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7" t="s">
        <v>428</v>
      </c>
      <c r="O267" s="337"/>
      <c r="P267" s="337"/>
      <c r="Q267" s="337"/>
      <c r="R267" s="330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9">
        <v>4607091387452</v>
      </c>
      <c r="E268" s="330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7"/>
      <c r="P268" s="337"/>
      <c r="Q268" s="337"/>
      <c r="R268" s="330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9">
        <v>4607091385984</v>
      </c>
      <c r="E269" s="330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7"/>
      <c r="P269" s="337"/>
      <c r="Q269" s="337"/>
      <c r="R269" s="330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9">
        <v>4607091387438</v>
      </c>
      <c r="E270" s="330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7"/>
      <c r="P270" s="337"/>
      <c r="Q270" s="337"/>
      <c r="R270" s="330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9">
        <v>4607091387469</v>
      </c>
      <c r="E271" s="330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7"/>
      <c r="P271" s="337"/>
      <c r="Q271" s="337"/>
      <c r="R271" s="330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8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6"/>
      <c r="Z274" s="316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9">
        <v>4607091387292</v>
      </c>
      <c r="E275" s="330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7"/>
      <c r="P275" s="337"/>
      <c r="Q275" s="337"/>
      <c r="R275" s="330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9">
        <v>4607091387315</v>
      </c>
      <c r="E276" s="330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7"/>
      <c r="P276" s="337"/>
      <c r="Q276" s="337"/>
      <c r="R276" s="330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1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5"/>
      <c r="Z279" s="315"/>
    </row>
    <row r="280" spans="1:53" ht="14.25" hidden="1" customHeight="1" x14ac:dyDescent="0.25">
      <c r="A280" s="338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6"/>
      <c r="Z280" s="316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29">
        <v>4607091383836</v>
      </c>
      <c r="E281" s="330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7"/>
      <c r="P281" s="337"/>
      <c r="Q281" s="337"/>
      <c r="R281" s="330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8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6"/>
      <c r="Z284" s="316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9">
        <v>4607091387919</v>
      </c>
      <c r="E285" s="330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7"/>
      <c r="P285" s="337"/>
      <c r="Q285" s="337"/>
      <c r="R285" s="330"/>
      <c r="S285" s="34"/>
      <c r="T285" s="34"/>
      <c r="U285" s="35" t="s">
        <v>65</v>
      </c>
      <c r="V285" s="320">
        <v>16</v>
      </c>
      <c r="W285" s="321">
        <f>IFERROR(IF(V285="",0,CEILING((V285/$H285),1)*$H285),"")</f>
        <v>16.2</v>
      </c>
      <c r="X285" s="36">
        <f>IFERROR(IF(W285=0,"",ROUNDUP(W285/H285,0)*0.02175),"")</f>
        <v>4.3499999999999997E-2</v>
      </c>
      <c r="Y285" s="56"/>
      <c r="Z285" s="57"/>
      <c r="AD285" s="58"/>
      <c r="BA285" s="216" t="s">
        <v>1</v>
      </c>
    </row>
    <row r="286" spans="1:53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1.9753086419753088</v>
      </c>
      <c r="W286" s="322">
        <f>IFERROR(W285/H285,"0")</f>
        <v>2</v>
      </c>
      <c r="X286" s="322">
        <f>IFERROR(IF(X285="",0,X285),"0")</f>
        <v>4.3499999999999997E-2</v>
      </c>
      <c r="Y286" s="323"/>
      <c r="Z286" s="32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16</v>
      </c>
      <c r="W287" s="322">
        <f>IFERROR(SUM(W285:W285),"0")</f>
        <v>16.2</v>
      </c>
      <c r="X287" s="37"/>
      <c r="Y287" s="323"/>
      <c r="Z287" s="323"/>
    </row>
    <row r="288" spans="1:53" ht="14.25" hidden="1" customHeight="1" x14ac:dyDescent="0.25">
      <c r="A288" s="338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6"/>
      <c r="Z288" s="316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29">
        <v>4607091388831</v>
      </c>
      <c r="E289" s="330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7"/>
      <c r="P289" s="337"/>
      <c r="Q289" s="337"/>
      <c r="R289" s="330"/>
      <c r="S289" s="34"/>
      <c r="T289" s="34"/>
      <c r="U289" s="35" t="s">
        <v>65</v>
      </c>
      <c r="V289" s="320">
        <v>5</v>
      </c>
      <c r="W289" s="321">
        <f>IFERROR(IF(V289="",0,CEILING((V289/$H289),1)*$H289),"")</f>
        <v>6.84</v>
      </c>
      <c r="X289" s="36">
        <f>IFERROR(IF(W289=0,"",ROUNDUP(W289/H289,0)*0.00753),"")</f>
        <v>2.2589999999999999E-2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2.192982456140351</v>
      </c>
      <c r="W290" s="322">
        <f>IFERROR(W289/H289,"0")</f>
        <v>3</v>
      </c>
      <c r="X290" s="322">
        <f>IFERROR(IF(X289="",0,X289),"0")</f>
        <v>2.2589999999999999E-2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5</v>
      </c>
      <c r="W291" s="322">
        <f>IFERROR(SUM(W289:W289),"0")</f>
        <v>6.84</v>
      </c>
      <c r="X291" s="37"/>
      <c r="Y291" s="323"/>
      <c r="Z291" s="323"/>
    </row>
    <row r="292" spans="1:53" ht="14.25" hidden="1" customHeight="1" x14ac:dyDescent="0.25">
      <c r="A292" s="338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6"/>
      <c r="Z292" s="316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9">
        <v>4607091383102</v>
      </c>
      <c r="E293" s="330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7"/>
      <c r="P293" s="337"/>
      <c r="Q293" s="337"/>
      <c r="R293" s="330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36" t="s">
        <v>449</v>
      </c>
      <c r="B296" s="437"/>
      <c r="C296" s="437"/>
      <c r="D296" s="437"/>
      <c r="E296" s="437"/>
      <c r="F296" s="437"/>
      <c r="G296" s="437"/>
      <c r="H296" s="437"/>
      <c r="I296" s="437"/>
      <c r="J296" s="437"/>
      <c r="K296" s="437"/>
      <c r="L296" s="437"/>
      <c r="M296" s="437"/>
      <c r="N296" s="437"/>
      <c r="O296" s="437"/>
      <c r="P296" s="437"/>
      <c r="Q296" s="437"/>
      <c r="R296" s="437"/>
      <c r="S296" s="437"/>
      <c r="T296" s="437"/>
      <c r="U296" s="437"/>
      <c r="V296" s="437"/>
      <c r="W296" s="437"/>
      <c r="X296" s="437"/>
      <c r="Y296" s="48"/>
      <c r="Z296" s="48"/>
    </row>
    <row r="297" spans="1:53" ht="16.5" hidden="1" customHeight="1" x14ac:dyDescent="0.25">
      <c r="A297" s="371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5"/>
      <c r="Z297" s="315"/>
    </row>
    <row r="298" spans="1:53" ht="14.25" hidden="1" customHeight="1" x14ac:dyDescent="0.25">
      <c r="A298" s="338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9">
        <v>4607091383997</v>
      </c>
      <c r="E299" s="330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7"/>
      <c r="P299" s="337"/>
      <c r="Q299" s="337"/>
      <c r="R299" s="330"/>
      <c r="S299" s="34"/>
      <c r="T299" s="34"/>
      <c r="U299" s="35" t="s">
        <v>65</v>
      </c>
      <c r="V299" s="320">
        <v>250</v>
      </c>
      <c r="W299" s="321">
        <f t="shared" ref="W299:W306" si="13">IFERROR(IF(V299="",0,CEILING((V299/$H299),1)*$H299),"")</f>
        <v>255</v>
      </c>
      <c r="X299" s="36">
        <f>IFERROR(IF(W299=0,"",ROUNDUP(W299/H299,0)*0.02175),"")</f>
        <v>0.36974999999999997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9">
        <v>4607091383997</v>
      </c>
      <c r="E300" s="330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7"/>
      <c r="P300" s="337"/>
      <c r="Q300" s="337"/>
      <c r="R300" s="330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29">
        <v>4607091384130</v>
      </c>
      <c r="E301" s="330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7"/>
      <c r="P301" s="337"/>
      <c r="Q301" s="337"/>
      <c r="R301" s="330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9">
        <v>4607091384130</v>
      </c>
      <c r="E302" s="330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7"/>
      <c r="P302" s="337"/>
      <c r="Q302" s="337"/>
      <c r="R302" s="330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9">
        <v>4607091384147</v>
      </c>
      <c r="E303" s="330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7"/>
      <c r="P303" s="337"/>
      <c r="Q303" s="337"/>
      <c r="R303" s="330"/>
      <c r="S303" s="34"/>
      <c r="T303" s="34"/>
      <c r="U303" s="35" t="s">
        <v>65</v>
      </c>
      <c r="V303" s="320">
        <v>80</v>
      </c>
      <c r="W303" s="321">
        <f t="shared" si="13"/>
        <v>90</v>
      </c>
      <c r="X303" s="36">
        <f>IFERROR(IF(W303=0,"",ROUNDUP(W303/H303,0)*0.02175),"")</f>
        <v>0.1305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9">
        <v>4607091384147</v>
      </c>
      <c r="E304" s="330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88" t="s">
        <v>460</v>
      </c>
      <c r="O304" s="337"/>
      <c r="P304" s="337"/>
      <c r="Q304" s="337"/>
      <c r="R304" s="330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29">
        <v>4607091384154</v>
      </c>
      <c r="E305" s="330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7"/>
      <c r="P305" s="337"/>
      <c r="Q305" s="337"/>
      <c r="R305" s="330"/>
      <c r="S305" s="34"/>
      <c r="T305" s="34"/>
      <c r="U305" s="35" t="s">
        <v>65</v>
      </c>
      <c r="V305" s="320">
        <v>60</v>
      </c>
      <c r="W305" s="321">
        <f t="shared" si="13"/>
        <v>60</v>
      </c>
      <c r="X305" s="36">
        <f>IFERROR(IF(W305=0,"",ROUNDUP(W305/H305,0)*0.00937),"")</f>
        <v>0.11244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9">
        <v>4607091384161</v>
      </c>
      <c r="E306" s="330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7"/>
      <c r="P306" s="337"/>
      <c r="Q306" s="337"/>
      <c r="R306" s="330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34</v>
      </c>
      <c r="W307" s="322">
        <f>IFERROR(W299/H299,"0")+IFERROR(W300/H300,"0")+IFERROR(W301/H301,"0")+IFERROR(W302/H302,"0")+IFERROR(W303/H303,"0")+IFERROR(W304/H304,"0")+IFERROR(W305/H305,"0")+IFERROR(W306/H306,"0")</f>
        <v>35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0.61268999999999996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390</v>
      </c>
      <c r="W308" s="322">
        <f>IFERROR(SUM(W299:W306),"0")</f>
        <v>405</v>
      </c>
      <c r="X308" s="37"/>
      <c r="Y308" s="323"/>
      <c r="Z308" s="323"/>
    </row>
    <row r="309" spans="1:53" ht="14.25" hidden="1" customHeight="1" x14ac:dyDescent="0.25">
      <c r="A309" s="338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9">
        <v>4607091383980</v>
      </c>
      <c r="E310" s="330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7"/>
      <c r="P310" s="337"/>
      <c r="Q310" s="337"/>
      <c r="R310" s="330"/>
      <c r="S310" s="34"/>
      <c r="T310" s="34"/>
      <c r="U310" s="35" t="s">
        <v>65</v>
      </c>
      <c r="V310" s="320">
        <v>150</v>
      </c>
      <c r="W310" s="321">
        <f>IFERROR(IF(V310="",0,CEILING((V310/$H310),1)*$H310),"")</f>
        <v>150</v>
      </c>
      <c r="X310" s="36">
        <f>IFERROR(IF(W310=0,"",ROUNDUP(W310/H310,0)*0.02175),"")</f>
        <v>0.21749999999999997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9">
        <v>4680115883314</v>
      </c>
      <c r="E311" s="330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24" t="s">
        <v>469</v>
      </c>
      <c r="O311" s="337"/>
      <c r="P311" s="337"/>
      <c r="Q311" s="337"/>
      <c r="R311" s="330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29">
        <v>4607091384178</v>
      </c>
      <c r="E312" s="330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7"/>
      <c r="P312" s="337"/>
      <c r="Q312" s="337"/>
      <c r="R312" s="330"/>
      <c r="S312" s="34"/>
      <c r="T312" s="34"/>
      <c r="U312" s="35" t="s">
        <v>65</v>
      </c>
      <c r="V312" s="320">
        <v>16</v>
      </c>
      <c r="W312" s="321">
        <f>IFERROR(IF(V312="",0,CEILING((V312/$H312),1)*$H312),"")</f>
        <v>16</v>
      </c>
      <c r="X312" s="36">
        <f>IFERROR(IF(W312=0,"",ROUNDUP(W312/H312,0)*0.00937),"")</f>
        <v>3.7479999999999999E-2</v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14</v>
      </c>
      <c r="W313" s="322">
        <f>IFERROR(W310/H310,"0")+IFERROR(W311/H311,"0")+IFERROR(W312/H312,"0")</f>
        <v>14</v>
      </c>
      <c r="X313" s="322">
        <f>IFERROR(IF(X310="",0,X310),"0")+IFERROR(IF(X311="",0,X311),"0")+IFERROR(IF(X312="",0,X312),"0")</f>
        <v>0.25497999999999998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166</v>
      </c>
      <c r="W314" s="322">
        <f>IFERROR(SUM(W310:W312),"0")</f>
        <v>166</v>
      </c>
      <c r="X314" s="37"/>
      <c r="Y314" s="323"/>
      <c r="Z314" s="323"/>
    </row>
    <row r="315" spans="1:53" ht="14.25" hidden="1" customHeight="1" x14ac:dyDescent="0.25">
      <c r="A315" s="338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6"/>
      <c r="Z315" s="316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9">
        <v>4607091383928</v>
      </c>
      <c r="E316" s="330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33" t="s">
        <v>474</v>
      </c>
      <c r="O316" s="337"/>
      <c r="P316" s="337"/>
      <c r="Q316" s="337"/>
      <c r="R316" s="330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29">
        <v>4607091384260</v>
      </c>
      <c r="E317" s="330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7"/>
      <c r="P317" s="337"/>
      <c r="Q317" s="337"/>
      <c r="R317" s="330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8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6"/>
      <c r="Z320" s="316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29">
        <v>4607091384673</v>
      </c>
      <c r="E321" s="330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7"/>
      <c r="P321" s="337"/>
      <c r="Q321" s="337"/>
      <c r="R321" s="330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1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5"/>
      <c r="Z324" s="315"/>
    </row>
    <row r="325" spans="1:53" ht="14.25" hidden="1" customHeight="1" x14ac:dyDescent="0.25">
      <c r="A325" s="338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6"/>
      <c r="Z325" s="316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9">
        <v>4607091384185</v>
      </c>
      <c r="E326" s="330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7"/>
      <c r="P326" s="337"/>
      <c r="Q326" s="337"/>
      <c r="R326" s="330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9">
        <v>4607091384192</v>
      </c>
      <c r="E327" s="330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7"/>
      <c r="P327" s="337"/>
      <c r="Q327" s="337"/>
      <c r="R327" s="330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9">
        <v>4680115881907</v>
      </c>
      <c r="E328" s="330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7"/>
      <c r="P328" s="337"/>
      <c r="Q328" s="337"/>
      <c r="R328" s="330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9">
        <v>4680115883925</v>
      </c>
      <c r="E329" s="330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6" t="s">
        <v>488</v>
      </c>
      <c r="O329" s="337"/>
      <c r="P329" s="337"/>
      <c r="Q329" s="337"/>
      <c r="R329" s="330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9">
        <v>4607091384680</v>
      </c>
      <c r="E330" s="330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0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8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6"/>
      <c r="Z333" s="316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9">
        <v>4607091384802</v>
      </c>
      <c r="E334" s="330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0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9">
        <v>4607091384826</v>
      </c>
      <c r="E335" s="330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0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8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6"/>
      <c r="Z338" s="316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9">
        <v>4607091384246</v>
      </c>
      <c r="E339" s="330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0"/>
      <c r="S339" s="34"/>
      <c r="T339" s="34"/>
      <c r="U339" s="35" t="s">
        <v>65</v>
      </c>
      <c r="V339" s="320">
        <v>16</v>
      </c>
      <c r="W339" s="321">
        <f>IFERROR(IF(V339="",0,CEILING((V339/$H339),1)*$H339),"")</f>
        <v>23.4</v>
      </c>
      <c r="X339" s="36">
        <f>IFERROR(IF(W339=0,"",ROUNDUP(W339/H339,0)*0.02175),"")</f>
        <v>6.5250000000000002E-2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9">
        <v>4680115881976</v>
      </c>
      <c r="E340" s="330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0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500</v>
      </c>
      <c r="B341" s="54" t="s">
        <v>501</v>
      </c>
      <c r="C341" s="31">
        <v>4301051297</v>
      </c>
      <c r="D341" s="329">
        <v>4607091384253</v>
      </c>
      <c r="E341" s="330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0"/>
      <c r="S341" s="34"/>
      <c r="T341" s="34"/>
      <c r="U341" s="35" t="s">
        <v>65</v>
      </c>
      <c r="V341" s="320">
        <v>12</v>
      </c>
      <c r="W341" s="321">
        <f>IFERROR(IF(V341="",0,CEILING((V341/$H341),1)*$H341),"")</f>
        <v>12</v>
      </c>
      <c r="X341" s="36">
        <f>IFERROR(IF(W341=0,"",ROUNDUP(W341/H341,0)*0.00753),"")</f>
        <v>3.7650000000000003E-2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9">
        <v>4680115881969</v>
      </c>
      <c r="E342" s="330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0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7.0512820512820511</v>
      </c>
      <c r="W343" s="322">
        <f>IFERROR(W339/H339,"0")+IFERROR(W340/H340,"0")+IFERROR(W341/H341,"0")+IFERROR(W342/H342,"0")</f>
        <v>8</v>
      </c>
      <c r="X343" s="322">
        <f>IFERROR(IF(X339="",0,X339),"0")+IFERROR(IF(X340="",0,X340),"0")+IFERROR(IF(X341="",0,X341),"0")+IFERROR(IF(X342="",0,X342),"0")</f>
        <v>0.10290000000000001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28</v>
      </c>
      <c r="W344" s="322">
        <f>IFERROR(SUM(W339:W342),"0")</f>
        <v>35.4</v>
      </c>
      <c r="X344" s="37"/>
      <c r="Y344" s="323"/>
      <c r="Z344" s="323"/>
    </row>
    <row r="345" spans="1:53" ht="14.25" hidden="1" customHeight="1" x14ac:dyDescent="0.25">
      <c r="A345" s="338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6"/>
      <c r="Z345" s="316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9">
        <v>4607091389357</v>
      </c>
      <c r="E346" s="330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0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36" t="s">
        <v>506</v>
      </c>
      <c r="B349" s="437"/>
      <c r="C349" s="437"/>
      <c r="D349" s="437"/>
      <c r="E349" s="437"/>
      <c r="F349" s="437"/>
      <c r="G349" s="437"/>
      <c r="H349" s="437"/>
      <c r="I349" s="437"/>
      <c r="J349" s="437"/>
      <c r="K349" s="437"/>
      <c r="L349" s="437"/>
      <c r="M349" s="437"/>
      <c r="N349" s="437"/>
      <c r="O349" s="437"/>
      <c r="P349" s="437"/>
      <c r="Q349" s="437"/>
      <c r="R349" s="437"/>
      <c r="S349" s="437"/>
      <c r="T349" s="437"/>
      <c r="U349" s="437"/>
      <c r="V349" s="437"/>
      <c r="W349" s="437"/>
      <c r="X349" s="437"/>
      <c r="Y349" s="48"/>
      <c r="Z349" s="48"/>
    </row>
    <row r="350" spans="1:53" ht="16.5" hidden="1" customHeight="1" x14ac:dyDescent="0.25">
      <c r="A350" s="371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5"/>
      <c r="Z350" s="315"/>
    </row>
    <row r="351" spans="1:53" ht="14.25" hidden="1" customHeight="1" x14ac:dyDescent="0.25">
      <c r="A351" s="338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6"/>
      <c r="Z351" s="316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9">
        <v>4607091389708</v>
      </c>
      <c r="E352" s="330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0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29">
        <v>4607091389692</v>
      </c>
      <c r="E353" s="330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0"/>
      <c r="S353" s="34"/>
      <c r="T353" s="34"/>
      <c r="U353" s="35" t="s">
        <v>65</v>
      </c>
      <c r="V353" s="320">
        <v>19</v>
      </c>
      <c r="W353" s="321">
        <f>IFERROR(IF(V353="",0,CEILING((V353/$H353),1)*$H353),"")</f>
        <v>21.6</v>
      </c>
      <c r="X353" s="36">
        <f>IFERROR(IF(W353=0,"",ROUNDUP(W353/H353,0)*0.00753),"")</f>
        <v>6.0240000000000002E-2</v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7.0370370370370363</v>
      </c>
      <c r="W354" s="322">
        <f>IFERROR(W352/H352,"0")+IFERROR(W353/H353,"0")</f>
        <v>8</v>
      </c>
      <c r="X354" s="322">
        <f>IFERROR(IF(X352="",0,X352),"0")+IFERROR(IF(X353="",0,X353),"0")</f>
        <v>6.0240000000000002E-2</v>
      </c>
      <c r="Y354" s="323"/>
      <c r="Z354" s="323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19</v>
      </c>
      <c r="W355" s="322">
        <f>IFERROR(SUM(W352:W353),"0")</f>
        <v>21.6</v>
      </c>
      <c r="X355" s="37"/>
      <c r="Y355" s="323"/>
      <c r="Z355" s="323"/>
    </row>
    <row r="356" spans="1:53" ht="14.25" hidden="1" customHeight="1" x14ac:dyDescent="0.25">
      <c r="A356" s="338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6"/>
      <c r="Z356" s="316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29">
        <v>4607091389753</v>
      </c>
      <c r="E357" s="330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0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9">
        <v>4607091389760</v>
      </c>
      <c r="E358" s="330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0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29">
        <v>4607091389746</v>
      </c>
      <c r="E359" s="330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0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29">
        <v>4680115882928</v>
      </c>
      <c r="E360" s="330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0"/>
      <c r="S360" s="34"/>
      <c r="T360" s="34"/>
      <c r="U360" s="35" t="s">
        <v>65</v>
      </c>
      <c r="V360" s="320">
        <v>8.4</v>
      </c>
      <c r="W360" s="321">
        <f t="shared" si="14"/>
        <v>8.4</v>
      </c>
      <c r="X360" s="36">
        <f>IFERROR(IF(W360=0,"",ROUNDUP(W360/H360,0)*0.00753),"")</f>
        <v>3.7650000000000003E-2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9">
        <v>4680115883147</v>
      </c>
      <c r="E361" s="330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0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29">
        <v>4607091384338</v>
      </c>
      <c r="E362" s="330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0"/>
      <c r="S362" s="34"/>
      <c r="T362" s="34"/>
      <c r="U362" s="35" t="s">
        <v>65</v>
      </c>
      <c r="V362" s="320">
        <v>25</v>
      </c>
      <c r="W362" s="321">
        <f t="shared" si="14"/>
        <v>25.200000000000003</v>
      </c>
      <c r="X362" s="36">
        <f t="shared" si="15"/>
        <v>6.0240000000000002E-2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9">
        <v>4680115883154</v>
      </c>
      <c r="E363" s="330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0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526</v>
      </c>
      <c r="B364" s="54" t="s">
        <v>527</v>
      </c>
      <c r="C364" s="31">
        <v>4301031171</v>
      </c>
      <c r="D364" s="329">
        <v>4607091389524</v>
      </c>
      <c r="E364" s="330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0"/>
      <c r="S364" s="34"/>
      <c r="T364" s="34"/>
      <c r="U364" s="35" t="s">
        <v>65</v>
      </c>
      <c r="V364" s="320">
        <v>25</v>
      </c>
      <c r="W364" s="321">
        <f t="shared" si="14"/>
        <v>25.200000000000003</v>
      </c>
      <c r="X364" s="36">
        <f t="shared" si="15"/>
        <v>6.0240000000000002E-2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9">
        <v>4680115883161</v>
      </c>
      <c r="E365" s="330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0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9">
        <v>4607091384345</v>
      </c>
      <c r="E366" s="330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0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9">
        <v>4680115883178</v>
      </c>
      <c r="E367" s="330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0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29">
        <v>4607091389531</v>
      </c>
      <c r="E368" s="330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6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0"/>
      <c r="S368" s="34"/>
      <c r="T368" s="34"/>
      <c r="U368" s="35" t="s">
        <v>65</v>
      </c>
      <c r="V368" s="320">
        <v>25</v>
      </c>
      <c r="W368" s="321">
        <f t="shared" si="14"/>
        <v>25.200000000000003</v>
      </c>
      <c r="X368" s="36">
        <f t="shared" si="15"/>
        <v>6.0240000000000002E-2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9">
        <v>4680115883185</v>
      </c>
      <c r="E369" s="330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04" t="s">
        <v>538</v>
      </c>
      <c r="O369" s="337"/>
      <c r="P369" s="337"/>
      <c r="Q369" s="337"/>
      <c r="R369" s="330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40.714285714285715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41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0.21837000000000001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83.4</v>
      </c>
      <c r="W371" s="322">
        <f>IFERROR(SUM(W357:W369),"0")</f>
        <v>84</v>
      </c>
      <c r="X371" s="37"/>
      <c r="Y371" s="323"/>
      <c r="Z371" s="323"/>
    </row>
    <row r="372" spans="1:53" ht="14.25" hidden="1" customHeight="1" x14ac:dyDescent="0.25">
      <c r="A372" s="338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6"/>
      <c r="Z372" s="316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9">
        <v>4607091389685</v>
      </c>
      <c r="E373" s="330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0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9">
        <v>4607091389654</v>
      </c>
      <c r="E374" s="330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0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9">
        <v>4607091384352</v>
      </c>
      <c r="E375" s="330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0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9">
        <v>4607091389661</v>
      </c>
      <c r="E376" s="330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6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0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8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6"/>
      <c r="Z379" s="316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9">
        <v>4680115881648</v>
      </c>
      <c r="E380" s="330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0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8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6"/>
      <c r="Z383" s="316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9">
        <v>4680115884359</v>
      </c>
      <c r="E384" s="330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39" t="s">
        <v>553</v>
      </c>
      <c r="O384" s="337"/>
      <c r="P384" s="337"/>
      <c r="Q384" s="337"/>
      <c r="R384" s="330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9">
        <v>4680115884335</v>
      </c>
      <c r="E385" s="330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1" t="s">
        <v>556</v>
      </c>
      <c r="O385" s="337"/>
      <c r="P385" s="337"/>
      <c r="Q385" s="337"/>
      <c r="R385" s="330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9">
        <v>4680115884342</v>
      </c>
      <c r="E386" s="330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43" t="s">
        <v>559</v>
      </c>
      <c r="O386" s="337"/>
      <c r="P386" s="337"/>
      <c r="Q386" s="337"/>
      <c r="R386" s="330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9">
        <v>4680115884113</v>
      </c>
      <c r="E387" s="330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5" t="s">
        <v>562</v>
      </c>
      <c r="O387" s="337"/>
      <c r="P387" s="337"/>
      <c r="Q387" s="337"/>
      <c r="R387" s="330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1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5"/>
      <c r="Z390" s="315"/>
    </row>
    <row r="391" spans="1:53" ht="14.25" hidden="1" customHeight="1" x14ac:dyDescent="0.25">
      <c r="A391" s="338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6"/>
      <c r="Z391" s="316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9">
        <v>4607091389388</v>
      </c>
      <c r="E392" s="330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7"/>
      <c r="P392" s="337"/>
      <c r="Q392" s="337"/>
      <c r="R392" s="330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9">
        <v>4607091389364</v>
      </c>
      <c r="E393" s="330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7"/>
      <c r="P393" s="337"/>
      <c r="Q393" s="337"/>
      <c r="R393" s="330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8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6"/>
      <c r="Z396" s="316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29">
        <v>4607091389739</v>
      </c>
      <c r="E397" s="330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7"/>
      <c r="P397" s="337"/>
      <c r="Q397" s="337"/>
      <c r="R397" s="330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9">
        <v>4680115883048</v>
      </c>
      <c r="E398" s="330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7"/>
      <c r="P398" s="337"/>
      <c r="Q398" s="337"/>
      <c r="R398" s="330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9">
        <v>4607091389425</v>
      </c>
      <c r="E399" s="330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7"/>
      <c r="P399" s="337"/>
      <c r="Q399" s="337"/>
      <c r="R399" s="330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9">
        <v>4680115882911</v>
      </c>
      <c r="E400" s="330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596" t="s">
        <v>576</v>
      </c>
      <c r="O400" s="337"/>
      <c r="P400" s="337"/>
      <c r="Q400" s="337"/>
      <c r="R400" s="330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9">
        <v>4680115880771</v>
      </c>
      <c r="E401" s="330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7"/>
      <c r="P401" s="337"/>
      <c r="Q401" s="337"/>
      <c r="R401" s="330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9">
        <v>4607091389500</v>
      </c>
      <c r="E402" s="330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7"/>
      <c r="P402" s="337"/>
      <c r="Q402" s="337"/>
      <c r="R402" s="330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9">
        <v>4680115881983</v>
      </c>
      <c r="E403" s="330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7"/>
      <c r="P403" s="337"/>
      <c r="Q403" s="337"/>
      <c r="R403" s="330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8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6"/>
      <c r="Z406" s="316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9">
        <v>4680115884571</v>
      </c>
      <c r="E407" s="330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06" t="s">
        <v>585</v>
      </c>
      <c r="O407" s="337"/>
      <c r="P407" s="337"/>
      <c r="Q407" s="337"/>
      <c r="R407" s="330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8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6"/>
      <c r="Z410" s="316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9">
        <v>4680115884090</v>
      </c>
      <c r="E411" s="330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7" t="s">
        <v>589</v>
      </c>
      <c r="O411" s="337"/>
      <c r="P411" s="337"/>
      <c r="Q411" s="337"/>
      <c r="R411" s="330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8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6"/>
      <c r="Z414" s="316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9">
        <v>4680115884564</v>
      </c>
      <c r="E415" s="330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637" t="s">
        <v>593</v>
      </c>
      <c r="O415" s="337"/>
      <c r="P415" s="337"/>
      <c r="Q415" s="337"/>
      <c r="R415" s="330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36" t="s">
        <v>594</v>
      </c>
      <c r="B418" s="437"/>
      <c r="C418" s="437"/>
      <c r="D418" s="437"/>
      <c r="E418" s="437"/>
      <c r="F418" s="437"/>
      <c r="G418" s="437"/>
      <c r="H418" s="437"/>
      <c r="I418" s="437"/>
      <c r="J418" s="437"/>
      <c r="K418" s="437"/>
      <c r="L418" s="437"/>
      <c r="M418" s="437"/>
      <c r="N418" s="437"/>
      <c r="O418" s="437"/>
      <c r="P418" s="437"/>
      <c r="Q418" s="437"/>
      <c r="R418" s="437"/>
      <c r="S418" s="437"/>
      <c r="T418" s="437"/>
      <c r="U418" s="437"/>
      <c r="V418" s="437"/>
      <c r="W418" s="437"/>
      <c r="X418" s="437"/>
      <c r="Y418" s="48"/>
      <c r="Z418" s="48"/>
    </row>
    <row r="419" spans="1:53" ht="16.5" hidden="1" customHeight="1" x14ac:dyDescent="0.25">
      <c r="A419" s="371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5"/>
      <c r="Z419" s="315"/>
    </row>
    <row r="420" spans="1:53" ht="14.25" hidden="1" customHeight="1" x14ac:dyDescent="0.25">
      <c r="A420" s="338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6"/>
      <c r="Z420" s="316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29">
        <v>4607091389067</v>
      </c>
      <c r="E421" s="330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7"/>
      <c r="P421" s="337"/>
      <c r="Q421" s="337"/>
      <c r="R421" s="330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29">
        <v>4607091383522</v>
      </c>
      <c r="E422" s="330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7"/>
      <c r="P422" s="337"/>
      <c r="Q422" s="337"/>
      <c r="R422" s="330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9">
        <v>4607091384437</v>
      </c>
      <c r="E423" s="330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7"/>
      <c r="P423" s="337"/>
      <c r="Q423" s="337"/>
      <c r="R423" s="330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29">
        <v>4607091389104</v>
      </c>
      <c r="E424" s="330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7"/>
      <c r="P424" s="337"/>
      <c r="Q424" s="337"/>
      <c r="R424" s="330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29">
        <v>4680115880603</v>
      </c>
      <c r="E425" s="330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7"/>
      <c r="P425" s="337"/>
      <c r="Q425" s="337"/>
      <c r="R425" s="330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customHeight="1" x14ac:dyDescent="0.25">
      <c r="A426" s="54" t="s">
        <v>605</v>
      </c>
      <c r="B426" s="54" t="s">
        <v>606</v>
      </c>
      <c r="C426" s="31">
        <v>4301011168</v>
      </c>
      <c r="D426" s="329">
        <v>4607091389999</v>
      </c>
      <c r="E426" s="330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7"/>
      <c r="P426" s="337"/>
      <c r="Q426" s="337"/>
      <c r="R426" s="330"/>
      <c r="S426" s="34"/>
      <c r="T426" s="34"/>
      <c r="U426" s="35" t="s">
        <v>65</v>
      </c>
      <c r="V426" s="320">
        <v>21</v>
      </c>
      <c r="W426" s="321">
        <f t="shared" si="17"/>
        <v>21.6</v>
      </c>
      <c r="X426" s="36">
        <f>IFERROR(IF(W426=0,"",ROUNDUP(W426/H426,0)*0.00937),"")</f>
        <v>5.6219999999999999E-2</v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9">
        <v>4680115882782</v>
      </c>
      <c r="E427" s="330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2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7"/>
      <c r="P427" s="337"/>
      <c r="Q427" s="337"/>
      <c r="R427" s="330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9">
        <v>4607091389098</v>
      </c>
      <c r="E428" s="330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7"/>
      <c r="P428" s="337"/>
      <c r="Q428" s="337"/>
      <c r="R428" s="330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29">
        <v>4607091389982</v>
      </c>
      <c r="E429" s="330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7"/>
      <c r="P429" s="337"/>
      <c r="Q429" s="337"/>
      <c r="R429" s="330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5.833333333333333</v>
      </c>
      <c r="W430" s="322">
        <f>IFERROR(W421/H421,"0")+IFERROR(W422/H422,"0")+IFERROR(W423/H423,"0")+IFERROR(W424/H424,"0")+IFERROR(W425/H425,"0")+IFERROR(W426/H426,"0")+IFERROR(W427/H427,"0")+IFERROR(W428/H428,"0")+IFERROR(W429/H429,"0")</f>
        <v>6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5.6219999999999999E-2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21</v>
      </c>
      <c r="W431" s="322">
        <f>IFERROR(SUM(W421:W429),"0")</f>
        <v>21.6</v>
      </c>
      <c r="X431" s="37"/>
      <c r="Y431" s="323"/>
      <c r="Z431" s="323"/>
    </row>
    <row r="432" spans="1:53" ht="14.25" hidden="1" customHeight="1" x14ac:dyDescent="0.25">
      <c r="A432" s="338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6"/>
      <c r="Z432" s="316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29">
        <v>4607091388930</v>
      </c>
      <c r="E433" s="330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7"/>
      <c r="P433" s="337"/>
      <c r="Q433" s="337"/>
      <c r="R433" s="330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9">
        <v>4680115880054</v>
      </c>
      <c r="E434" s="330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7"/>
      <c r="P434" s="337"/>
      <c r="Q434" s="337"/>
      <c r="R434" s="330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8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6"/>
      <c r="Z437" s="316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29">
        <v>4680115883116</v>
      </c>
      <c r="E438" s="330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7"/>
      <c r="P438" s="337"/>
      <c r="Q438" s="337"/>
      <c r="R438" s="330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29">
        <v>4680115883093</v>
      </c>
      <c r="E439" s="330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7"/>
      <c r="P439" s="337"/>
      <c r="Q439" s="337"/>
      <c r="R439" s="330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29">
        <v>4680115883109</v>
      </c>
      <c r="E440" s="330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7"/>
      <c r="P440" s="337"/>
      <c r="Q440" s="337"/>
      <c r="R440" s="330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29">
        <v>4680115882072</v>
      </c>
      <c r="E441" s="330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66" t="s">
        <v>625</v>
      </c>
      <c r="O441" s="337"/>
      <c r="P441" s="337"/>
      <c r="Q441" s="337"/>
      <c r="R441" s="330"/>
      <c r="S441" s="34"/>
      <c r="T441" s="34"/>
      <c r="U441" s="35" t="s">
        <v>65</v>
      </c>
      <c r="V441" s="320">
        <v>6</v>
      </c>
      <c r="W441" s="321">
        <f t="shared" si="18"/>
        <v>7.2</v>
      </c>
      <c r="X441" s="36">
        <f>IFERROR(IF(W441=0,"",ROUNDUP(W441/H441,0)*0.00937),"")</f>
        <v>1.874E-2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29">
        <v>4680115882102</v>
      </c>
      <c r="E442" s="330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7"/>
      <c r="P442" s="337"/>
      <c r="Q442" s="337"/>
      <c r="R442" s="330"/>
      <c r="S442" s="34"/>
      <c r="T442" s="34"/>
      <c r="U442" s="35" t="s">
        <v>65</v>
      </c>
      <c r="V442" s="320">
        <v>9</v>
      </c>
      <c r="W442" s="321">
        <f t="shared" si="18"/>
        <v>10.8</v>
      </c>
      <c r="X442" s="36">
        <f>IFERROR(IF(W442=0,"",ROUNDUP(W442/H442,0)*0.00937),"")</f>
        <v>2.811E-2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29">
        <v>4680115882096</v>
      </c>
      <c r="E443" s="330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35" t="s">
        <v>631</v>
      </c>
      <c r="O443" s="337"/>
      <c r="P443" s="337"/>
      <c r="Q443" s="337"/>
      <c r="R443" s="330"/>
      <c r="S443" s="34"/>
      <c r="T443" s="34"/>
      <c r="U443" s="35" t="s">
        <v>65</v>
      </c>
      <c r="V443" s="320">
        <v>24</v>
      </c>
      <c r="W443" s="321">
        <f t="shared" si="18"/>
        <v>25.2</v>
      </c>
      <c r="X443" s="36">
        <f>IFERROR(IF(W443=0,"",ROUNDUP(W443/H443,0)*0.00937),"")</f>
        <v>6.5589999999999996E-2</v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10.833333333333332</v>
      </c>
      <c r="W444" s="322">
        <f>IFERROR(W438/H438,"0")+IFERROR(W439/H439,"0")+IFERROR(W440/H440,"0")+IFERROR(W441/H441,"0")+IFERROR(W442/H442,"0")+IFERROR(W443/H443,"0")</f>
        <v>12</v>
      </c>
      <c r="X444" s="322">
        <f>IFERROR(IF(X438="",0,X438),"0")+IFERROR(IF(X439="",0,X439),"0")+IFERROR(IF(X440="",0,X440),"0")+IFERROR(IF(X441="",0,X441),"0")+IFERROR(IF(X442="",0,X442),"0")+IFERROR(IF(X443="",0,X443),"0")</f>
        <v>0.11244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39</v>
      </c>
      <c r="W445" s="322">
        <f>IFERROR(SUM(W438:W443),"0")</f>
        <v>43.2</v>
      </c>
      <c r="X445" s="37"/>
      <c r="Y445" s="323"/>
      <c r="Z445" s="323"/>
    </row>
    <row r="446" spans="1:53" ht="14.25" hidden="1" customHeight="1" x14ac:dyDescent="0.25">
      <c r="A446" s="338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6"/>
      <c r="Z446" s="316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9">
        <v>4607091383409</v>
      </c>
      <c r="E447" s="330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7"/>
      <c r="P447" s="337"/>
      <c r="Q447" s="337"/>
      <c r="R447" s="330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9">
        <v>4607091383416</v>
      </c>
      <c r="E448" s="330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7"/>
      <c r="P448" s="337"/>
      <c r="Q448" s="337"/>
      <c r="R448" s="330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36" t="s">
        <v>636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8"/>
      <c r="Z451" s="48"/>
    </row>
    <row r="452" spans="1:53" ht="16.5" hidden="1" customHeight="1" x14ac:dyDescent="0.25">
      <c r="A452" s="371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5"/>
      <c r="Z452" s="315"/>
    </row>
    <row r="453" spans="1:53" ht="14.25" hidden="1" customHeight="1" x14ac:dyDescent="0.25">
      <c r="A453" s="338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6"/>
      <c r="Z453" s="316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9">
        <v>4640242180441</v>
      </c>
      <c r="E454" s="330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58" t="s">
        <v>640</v>
      </c>
      <c r="O454" s="337"/>
      <c r="P454" s="337"/>
      <c r="Q454" s="337"/>
      <c r="R454" s="330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29">
        <v>4640242180564</v>
      </c>
      <c r="E455" s="330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4" t="s">
        <v>643</v>
      </c>
      <c r="O455" s="337"/>
      <c r="P455" s="337"/>
      <c r="Q455" s="337"/>
      <c r="R455" s="330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8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6"/>
      <c r="Z458" s="316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9">
        <v>4640242180526</v>
      </c>
      <c r="E459" s="330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9" t="s">
        <v>646</v>
      </c>
      <c r="O459" s="337"/>
      <c r="P459" s="337"/>
      <c r="Q459" s="337"/>
      <c r="R459" s="330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9">
        <v>4640242180519</v>
      </c>
      <c r="E460" s="330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58" t="s">
        <v>649</v>
      </c>
      <c r="O460" s="337"/>
      <c r="P460" s="337"/>
      <c r="Q460" s="337"/>
      <c r="R460" s="330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8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6"/>
      <c r="Z463" s="316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9">
        <v>4640242180489</v>
      </c>
      <c r="E464" s="330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76" t="s">
        <v>652</v>
      </c>
      <c r="O464" s="337"/>
      <c r="P464" s="337"/>
      <c r="Q464" s="337"/>
      <c r="R464" s="330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9">
        <v>4640242180816</v>
      </c>
      <c r="E465" s="330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51" t="s">
        <v>655</v>
      </c>
      <c r="O465" s="337"/>
      <c r="P465" s="337"/>
      <c r="Q465" s="337"/>
      <c r="R465" s="330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9">
        <v>4640242180595</v>
      </c>
      <c r="E466" s="330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87" t="s">
        <v>658</v>
      </c>
      <c r="O466" s="337"/>
      <c r="P466" s="337"/>
      <c r="Q466" s="337"/>
      <c r="R466" s="330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9">
        <v>4640242180908</v>
      </c>
      <c r="E467" s="330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46" t="s">
        <v>661</v>
      </c>
      <c r="O467" s="337"/>
      <c r="P467" s="337"/>
      <c r="Q467" s="337"/>
      <c r="R467" s="330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8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6"/>
      <c r="Z470" s="316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9">
        <v>4640242181233</v>
      </c>
      <c r="E471" s="330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5" t="s">
        <v>664</v>
      </c>
      <c r="O471" s="337"/>
      <c r="P471" s="337"/>
      <c r="Q471" s="337"/>
      <c r="R471" s="330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9">
        <v>4640242181226</v>
      </c>
      <c r="E472" s="330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4" t="s">
        <v>667</v>
      </c>
      <c r="O472" s="337"/>
      <c r="P472" s="337"/>
      <c r="Q472" s="337"/>
      <c r="R472" s="330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29">
        <v>4680115880870</v>
      </c>
      <c r="E473" s="330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7"/>
      <c r="P473" s="337"/>
      <c r="Q473" s="337"/>
      <c r="R473" s="330"/>
      <c r="S473" s="34"/>
      <c r="T473" s="34"/>
      <c r="U473" s="35" t="s">
        <v>65</v>
      </c>
      <c r="V473" s="320">
        <v>12</v>
      </c>
      <c r="W473" s="321">
        <f>IFERROR(IF(V473="",0,CEILING((V473/$H473),1)*$H473),"")</f>
        <v>15.6</v>
      </c>
      <c r="X473" s="36">
        <f>IFERROR(IF(W473=0,"",ROUNDUP(W473/H473,0)*0.02175),"")</f>
        <v>4.3499999999999997E-2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9">
        <v>4640242180540</v>
      </c>
      <c r="E474" s="330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4" t="s">
        <v>672</v>
      </c>
      <c r="O474" s="337"/>
      <c r="P474" s="337"/>
      <c r="Q474" s="337"/>
      <c r="R474" s="330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9">
        <v>4640242180557</v>
      </c>
      <c r="E475" s="330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7" t="s">
        <v>675</v>
      </c>
      <c r="O475" s="337"/>
      <c r="P475" s="337"/>
      <c r="Q475" s="337"/>
      <c r="R475" s="330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1.5384615384615385</v>
      </c>
      <c r="W476" s="322">
        <f>IFERROR(W471/H471,"0")+IFERROR(W472/H472,"0")+IFERROR(W473/H473,"0")+IFERROR(W474/H474,"0")+IFERROR(W475/H475,"0")</f>
        <v>2</v>
      </c>
      <c r="X476" s="322">
        <f>IFERROR(IF(X471="",0,X471),"0")+IFERROR(IF(X472="",0,X472),"0")+IFERROR(IF(X473="",0,X473),"0")+IFERROR(IF(X474="",0,X474),"0")+IFERROR(IF(X475="",0,X475),"0")</f>
        <v>4.3499999999999997E-2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12</v>
      </c>
      <c r="W477" s="322">
        <f>IFERROR(SUM(W471:W475),"0")</f>
        <v>15.6</v>
      </c>
      <c r="X477" s="37"/>
      <c r="Y477" s="323"/>
      <c r="Z477" s="323"/>
    </row>
    <row r="478" spans="1:53" ht="15" customHeight="1" x14ac:dyDescent="0.2">
      <c r="A478" s="445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428" t="s">
        <v>676</v>
      </c>
      <c r="O478" s="385"/>
      <c r="P478" s="385"/>
      <c r="Q478" s="385"/>
      <c r="R478" s="385"/>
      <c r="S478" s="385"/>
      <c r="T478" s="36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2744.5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2827.6000000000004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4"/>
      <c r="N479" s="428" t="s">
        <v>677</v>
      </c>
      <c r="O479" s="385"/>
      <c r="P479" s="385"/>
      <c r="Q479" s="385"/>
      <c r="R479" s="385"/>
      <c r="S479" s="385"/>
      <c r="T479" s="36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2925.6356559059022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3013.7880000000009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4"/>
      <c r="N480" s="428" t="s">
        <v>678</v>
      </c>
      <c r="O480" s="385"/>
      <c r="P480" s="385"/>
      <c r="Q480" s="385"/>
      <c r="R480" s="385"/>
      <c r="S480" s="385"/>
      <c r="T480" s="36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6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6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4"/>
      <c r="N481" s="428" t="s">
        <v>680</v>
      </c>
      <c r="O481" s="385"/>
      <c r="P481" s="385"/>
      <c r="Q481" s="385"/>
      <c r="R481" s="385"/>
      <c r="S481" s="385"/>
      <c r="T481" s="360"/>
      <c r="U481" s="37" t="s">
        <v>65</v>
      </c>
      <c r="V481" s="322">
        <f>GrossWeightTotal+PalletQtyTotal*25</f>
        <v>3075.6356559059022</v>
      </c>
      <c r="W481" s="322">
        <f>GrossWeightTotalR+PalletQtyTotalR*25</f>
        <v>3163.7880000000009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4"/>
      <c r="N482" s="428" t="s">
        <v>681</v>
      </c>
      <c r="O482" s="385"/>
      <c r="P482" s="385"/>
      <c r="Q482" s="385"/>
      <c r="R482" s="385"/>
      <c r="S482" s="385"/>
      <c r="T482" s="36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674.26785135670514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689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4"/>
      <c r="N483" s="428" t="s">
        <v>682</v>
      </c>
      <c r="O483" s="385"/>
      <c r="P483" s="385"/>
      <c r="Q483" s="385"/>
      <c r="R483" s="385"/>
      <c r="S483" s="385"/>
      <c r="T483" s="36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6.5769500000000001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73" t="s">
        <v>93</v>
      </c>
      <c r="D485" s="388"/>
      <c r="E485" s="388"/>
      <c r="F485" s="389"/>
      <c r="G485" s="373" t="s">
        <v>245</v>
      </c>
      <c r="H485" s="388"/>
      <c r="I485" s="388"/>
      <c r="J485" s="388"/>
      <c r="K485" s="388"/>
      <c r="L485" s="388"/>
      <c r="M485" s="388"/>
      <c r="N485" s="389"/>
      <c r="O485" s="373" t="s">
        <v>449</v>
      </c>
      <c r="P485" s="389"/>
      <c r="Q485" s="373" t="s">
        <v>506</v>
      </c>
      <c r="R485" s="389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490" t="s">
        <v>685</v>
      </c>
      <c r="B486" s="373" t="s">
        <v>59</v>
      </c>
      <c r="C486" s="373" t="s">
        <v>94</v>
      </c>
      <c r="D486" s="373" t="s">
        <v>102</v>
      </c>
      <c r="E486" s="373" t="s">
        <v>93</v>
      </c>
      <c r="F486" s="373" t="s">
        <v>237</v>
      </c>
      <c r="G486" s="373" t="s">
        <v>246</v>
      </c>
      <c r="H486" s="373" t="s">
        <v>253</v>
      </c>
      <c r="I486" s="373" t="s">
        <v>273</v>
      </c>
      <c r="J486" s="373" t="s">
        <v>339</v>
      </c>
      <c r="K486" s="318"/>
      <c r="L486" s="373" t="s">
        <v>342</v>
      </c>
      <c r="M486" s="373" t="s">
        <v>422</v>
      </c>
      <c r="N486" s="373" t="s">
        <v>440</v>
      </c>
      <c r="O486" s="373" t="s">
        <v>450</v>
      </c>
      <c r="P486" s="373" t="s">
        <v>479</v>
      </c>
      <c r="Q486" s="373" t="s">
        <v>507</v>
      </c>
      <c r="R486" s="373" t="s">
        <v>563</v>
      </c>
      <c r="S486" s="373" t="s">
        <v>594</v>
      </c>
      <c r="T486" s="373" t="s">
        <v>637</v>
      </c>
      <c r="U486" s="318"/>
      <c r="Z486" s="52"/>
      <c r="AC486" s="318"/>
    </row>
    <row r="487" spans="1:29" ht="13.5" customHeight="1" thickBot="1" x14ac:dyDescent="0.25">
      <c r="A487" s="491"/>
      <c r="B487" s="374"/>
      <c r="C487" s="374"/>
      <c r="D487" s="374"/>
      <c r="E487" s="374"/>
      <c r="F487" s="374"/>
      <c r="G487" s="374"/>
      <c r="H487" s="374"/>
      <c r="I487" s="374"/>
      <c r="J487" s="374"/>
      <c r="K487" s="318"/>
      <c r="L487" s="374"/>
      <c r="M487" s="374"/>
      <c r="N487" s="374"/>
      <c r="O487" s="374"/>
      <c r="P487" s="374"/>
      <c r="Q487" s="374"/>
      <c r="R487" s="374"/>
      <c r="S487" s="374"/>
      <c r="T487" s="374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27</v>
      </c>
      <c r="D488" s="46">
        <f>IFERROR(W55*1,"0")+IFERROR(W56*1,"0")+IFERROR(W57*1,"0")+IFERROR(W58*1,"0")</f>
        <v>367.2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834.5</v>
      </c>
      <c r="F488" s="46">
        <f>IFERROR(W128*1,"0")+IFERROR(W129*1,"0")+IFERROR(W130*1,"0")</f>
        <v>113.4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4.2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179.1</v>
      </c>
      <c r="J488" s="46">
        <f>IFERROR(W201*1,"0")</f>
        <v>25.200000000000003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461.56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23.04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571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35.4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105.60000000000001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64.8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15.6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43"/>
        <filter val="1,54"/>
        <filter val="1,98"/>
        <filter val="10,00"/>
        <filter val="10,83"/>
        <filter val="11,90"/>
        <filter val="111,00"/>
        <filter val="112,05"/>
        <filter val="113,00"/>
        <filter val="117,00"/>
        <filter val="12,00"/>
        <filter val="120,00"/>
        <filter val="14,00"/>
        <filter val="148,93"/>
        <filter val="15,00"/>
        <filter val="150,00"/>
        <filter val="158,00"/>
        <filter val="16,00"/>
        <filter val="166,00"/>
        <filter val="170,80"/>
        <filter val="175,00"/>
        <filter val="180,00"/>
        <filter val="19,00"/>
        <filter val="2 744,50"/>
        <filter val="2 925,64"/>
        <filter val="2,00"/>
        <filter val="2,05"/>
        <filter val="2,19"/>
        <filter val="203,00"/>
        <filter val="21,00"/>
        <filter val="22,00"/>
        <filter val="24,00"/>
        <filter val="25,00"/>
        <filter val="250,00"/>
        <filter val="27,00"/>
        <filter val="270,00"/>
        <filter val="28,00"/>
        <filter val="29,00"/>
        <filter val="3 075,64"/>
        <filter val="3,00"/>
        <filter val="3,95"/>
        <filter val="34,00"/>
        <filter val="36,00"/>
        <filter val="365,00"/>
        <filter val="373,00"/>
        <filter val="39,00"/>
        <filter val="390,00"/>
        <filter val="4,80"/>
        <filter val="40,71"/>
        <filter val="41,85"/>
        <filter val="48,00"/>
        <filter val="5,00"/>
        <filter val="5,83"/>
        <filter val="54,00"/>
        <filter val="6"/>
        <filter val="6,00"/>
        <filter val="60,00"/>
        <filter val="60,50"/>
        <filter val="60,80"/>
        <filter val="62,47"/>
        <filter val="636,50"/>
        <filter val="674,27"/>
        <filter val="68,75"/>
        <filter val="68,80"/>
        <filter val="7,04"/>
        <filter val="7,05"/>
        <filter val="8,00"/>
        <filter val="8,40"/>
        <filter val="80,00"/>
        <filter val="83,40"/>
        <filter val="9,00"/>
        <filter val="95,00"/>
      </filters>
    </filterColumn>
  </autoFilter>
  <mergeCells count="868"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A390:X390"/>
    <mergeCell ref="N343:T343"/>
    <mergeCell ref="A85:X85"/>
    <mergeCell ref="N176:R176"/>
    <mergeCell ref="D214:E214"/>
    <mergeCell ref="A133:X133"/>
    <mergeCell ref="D187:E187"/>
    <mergeCell ref="N302:R302"/>
    <mergeCell ref="D423:E423"/>
    <mergeCell ref="N202:T202"/>
    <mergeCell ref="D174:E174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443:E443"/>
    <mergeCell ref="D380:E380"/>
    <mergeCell ref="D209:E209"/>
    <mergeCell ref="N402:R402"/>
    <mergeCell ref="R6:S9"/>
    <mergeCell ref="D365:E365"/>
    <mergeCell ref="N207:R207"/>
    <mergeCell ref="A170:M171"/>
    <mergeCell ref="N2:U3"/>
    <mergeCell ref="N334:R334"/>
    <mergeCell ref="D79:E79"/>
    <mergeCell ref="A61:X61"/>
    <mergeCell ref="N332:T332"/>
    <mergeCell ref="N399:R399"/>
    <mergeCell ref="A404:M405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A298:X298"/>
    <mergeCell ref="D210:E210"/>
    <mergeCell ref="D145:E1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D235:E235"/>
    <mergeCell ref="A23:M24"/>
    <mergeCell ref="N278:T278"/>
    <mergeCell ref="N78:R78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A313:M314"/>
    <mergeCell ref="N203:T203"/>
    <mergeCell ref="N445:T445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N377:T377"/>
    <mergeCell ref="D398:E398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116:E116"/>
    <mergeCell ref="D352:E352"/>
    <mergeCell ref="N219:R219"/>
    <mergeCell ref="N194:R194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A190:M191"/>
    <mergeCell ref="A261:M262"/>
    <mergeCell ref="N258:R258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424:E424"/>
    <mergeCell ref="N260:R260"/>
    <mergeCell ref="N89:R89"/>
    <mergeCell ref="D399:E399"/>
    <mergeCell ref="A383:X383"/>
    <mergeCell ref="N480:T480"/>
    <mergeCell ref="D178:E178"/>
    <mergeCell ref="N476:T476"/>
    <mergeCell ref="N479:T479"/>
    <mergeCell ref="N468:T468"/>
    <mergeCell ref="A470:X470"/>
    <mergeCell ref="N474:R474"/>
    <mergeCell ref="D275:E275"/>
    <mergeCell ref="D219:E219"/>
    <mergeCell ref="D340:E340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N387:R387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457:T457"/>
    <mergeCell ref="N393:R393"/>
    <mergeCell ref="D138:E138"/>
    <mergeCell ref="D374:E374"/>
    <mergeCell ref="N330:R330"/>
    <mergeCell ref="N268:R268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N206:R20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68:R68"/>
    <mergeCell ref="M17:M18"/>
    <mergeCell ref="N67:R67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N459:R459"/>
    <mergeCell ref="A331:M332"/>
    <mergeCell ref="A42:X42"/>
    <mergeCell ref="D39:E39"/>
    <mergeCell ref="N97:R97"/>
    <mergeCell ref="D438:E43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16:M417"/>
    <mergeCell ref="N208:R208"/>
    <mergeCell ref="N300:R300"/>
    <mergeCell ref="N183:R183"/>
    <mergeCell ref="A117:M118"/>
    <mergeCell ref="N103:T103"/>
    <mergeCell ref="D150:E150"/>
    <mergeCell ref="N243:T243"/>
    <mergeCell ref="D386:E386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76:E176"/>
    <mergeCell ref="D285:E285"/>
    <mergeCell ref="D114:E114"/>
    <mergeCell ref="N168:R168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373:E373"/>
    <mergeCell ref="D58:E58"/>
    <mergeCell ref="N444:T444"/>
    <mergeCell ref="N273:T273"/>
    <mergeCell ref="N442:R442"/>
    <mergeCell ref="N52:T52"/>
    <mergeCell ref="A446:X446"/>
    <mergeCell ref="N337:T337"/>
    <mergeCell ref="A410:X410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D358:E358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81:T381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