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DC4436F-20E6-4A9A-A082-F225E56BCF2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W467" i="1"/>
  <c r="X467" i="1" s="1"/>
  <c r="W466" i="1"/>
  <c r="X466" i="1" s="1"/>
  <c r="N466" i="1"/>
  <c r="W465" i="1"/>
  <c r="X465" i="1" s="1"/>
  <c r="W464" i="1"/>
  <c r="V462" i="1"/>
  <c r="V461" i="1"/>
  <c r="W460" i="1"/>
  <c r="X460" i="1" s="1"/>
  <c r="W459" i="1"/>
  <c r="X459" i="1" s="1"/>
  <c r="W458" i="1"/>
  <c r="X458" i="1" s="1"/>
  <c r="W457" i="1"/>
  <c r="V455" i="1"/>
  <c r="V454" i="1"/>
  <c r="W453" i="1"/>
  <c r="X453" i="1" s="1"/>
  <c r="W452" i="1"/>
  <c r="V450" i="1"/>
  <c r="W449" i="1"/>
  <c r="V449" i="1"/>
  <c r="X448" i="1"/>
  <c r="W448" i="1"/>
  <c r="X447" i="1"/>
  <c r="X449" i="1" s="1"/>
  <c r="W447" i="1"/>
  <c r="V443" i="1"/>
  <c r="V442" i="1"/>
  <c r="W441" i="1"/>
  <c r="X441" i="1" s="1"/>
  <c r="N441" i="1"/>
  <c r="X440" i="1"/>
  <c r="X442" i="1" s="1"/>
  <c r="W440" i="1"/>
  <c r="N440" i="1"/>
  <c r="V438" i="1"/>
  <c r="W437" i="1"/>
  <c r="V437" i="1"/>
  <c r="X436" i="1"/>
  <c r="W436" i="1"/>
  <c r="X435" i="1"/>
  <c r="W435" i="1"/>
  <c r="X434" i="1"/>
  <c r="W434" i="1"/>
  <c r="X433" i="1"/>
  <c r="W433" i="1"/>
  <c r="N433" i="1"/>
  <c r="W432" i="1"/>
  <c r="X432" i="1" s="1"/>
  <c r="N432" i="1"/>
  <c r="W431" i="1"/>
  <c r="N431" i="1"/>
  <c r="V429" i="1"/>
  <c r="V428" i="1"/>
  <c r="W427" i="1"/>
  <c r="X427" i="1" s="1"/>
  <c r="N427" i="1"/>
  <c r="W426" i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X419" i="1"/>
  <c r="W419" i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N414" i="1"/>
  <c r="V410" i="1"/>
  <c r="V409" i="1"/>
  <c r="W408" i="1"/>
  <c r="V406" i="1"/>
  <c r="V405" i="1"/>
  <c r="W404" i="1"/>
  <c r="V402" i="1"/>
  <c r="V401" i="1"/>
  <c r="W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N390" i="1"/>
  <c r="V388" i="1"/>
  <c r="V387" i="1"/>
  <c r="W386" i="1"/>
  <c r="X386" i="1" s="1"/>
  <c r="N386" i="1"/>
  <c r="W385" i="1"/>
  <c r="X385" i="1" s="1"/>
  <c r="X387" i="1" s="1"/>
  <c r="N385" i="1"/>
  <c r="V382" i="1"/>
  <c r="V381" i="1"/>
  <c r="W380" i="1"/>
  <c r="X380" i="1" s="1"/>
  <c r="W379" i="1"/>
  <c r="X379" i="1" s="1"/>
  <c r="W378" i="1"/>
  <c r="X378" i="1" s="1"/>
  <c r="W377" i="1"/>
  <c r="W382" i="1" s="1"/>
  <c r="V375" i="1"/>
  <c r="V374" i="1"/>
  <c r="W373" i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N366" i="1"/>
  <c r="V364" i="1"/>
  <c r="V363" i="1"/>
  <c r="X362" i="1"/>
  <c r="W362" i="1"/>
  <c r="X361" i="1"/>
  <c r="W361" i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N350" i="1"/>
  <c r="V348" i="1"/>
  <c r="V347" i="1"/>
  <c r="W346" i="1"/>
  <c r="X346" i="1" s="1"/>
  <c r="N346" i="1"/>
  <c r="W345" i="1"/>
  <c r="X345" i="1" s="1"/>
  <c r="X347" i="1" s="1"/>
  <c r="N345" i="1"/>
  <c r="V341" i="1"/>
  <c r="V340" i="1"/>
  <c r="W339" i="1"/>
  <c r="W341" i="1" s="1"/>
  <c r="N339" i="1"/>
  <c r="V337" i="1"/>
  <c r="V336" i="1"/>
  <c r="W335" i="1"/>
  <c r="X335" i="1" s="1"/>
  <c r="N335" i="1"/>
  <c r="W334" i="1"/>
  <c r="X334" i="1" s="1"/>
  <c r="N334" i="1"/>
  <c r="X333" i="1"/>
  <c r="W333" i="1"/>
  <c r="N333" i="1"/>
  <c r="W332" i="1"/>
  <c r="N332" i="1"/>
  <c r="V330" i="1"/>
  <c r="V329" i="1"/>
  <c r="W328" i="1"/>
  <c r="X328" i="1" s="1"/>
  <c r="N328" i="1"/>
  <c r="W327" i="1"/>
  <c r="N327" i="1"/>
  <c r="V325" i="1"/>
  <c r="V324" i="1"/>
  <c r="W323" i="1"/>
  <c r="X323" i="1" s="1"/>
  <c r="N323" i="1"/>
  <c r="W322" i="1"/>
  <c r="X322" i="1" s="1"/>
  <c r="W321" i="1"/>
  <c r="X321" i="1" s="1"/>
  <c r="N321" i="1"/>
  <c r="W320" i="1"/>
  <c r="X320" i="1" s="1"/>
  <c r="N320" i="1"/>
  <c r="W319" i="1"/>
  <c r="N319" i="1"/>
  <c r="V316" i="1"/>
  <c r="V315" i="1"/>
  <c r="W314" i="1"/>
  <c r="N314" i="1"/>
  <c r="V312" i="1"/>
  <c r="V311" i="1"/>
  <c r="W310" i="1"/>
  <c r="X310" i="1" s="1"/>
  <c r="N310" i="1"/>
  <c r="W309" i="1"/>
  <c r="V307" i="1"/>
  <c r="V306" i="1"/>
  <c r="W305" i="1"/>
  <c r="X305" i="1" s="1"/>
  <c r="N305" i="1"/>
  <c r="W304" i="1"/>
  <c r="X304" i="1" s="1"/>
  <c r="W303" i="1"/>
  <c r="N303" i="1"/>
  <c r="V301" i="1"/>
  <c r="V300" i="1"/>
  <c r="X299" i="1"/>
  <c r="W299" i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V288" i="1"/>
  <c r="V287" i="1"/>
  <c r="W286" i="1"/>
  <c r="N286" i="1"/>
  <c r="V284" i="1"/>
  <c r="V283" i="1"/>
  <c r="W282" i="1"/>
  <c r="N282" i="1"/>
  <c r="V280" i="1"/>
  <c r="V279" i="1"/>
  <c r="W278" i="1"/>
  <c r="N278" i="1"/>
  <c r="V276" i="1"/>
  <c r="V275" i="1"/>
  <c r="W274" i="1"/>
  <c r="N274" i="1"/>
  <c r="V271" i="1"/>
  <c r="V270" i="1"/>
  <c r="W269" i="1"/>
  <c r="X269" i="1" s="1"/>
  <c r="N269" i="1"/>
  <c r="W268" i="1"/>
  <c r="W270" i="1" s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W259" i="1"/>
  <c r="X259" i="1" s="1"/>
  <c r="N259" i="1"/>
  <c r="W258" i="1"/>
  <c r="X258" i="1" s="1"/>
  <c r="N258" i="1"/>
  <c r="V255" i="1"/>
  <c r="V254" i="1"/>
  <c r="W253" i="1"/>
  <c r="X253" i="1" s="1"/>
  <c r="N253" i="1"/>
  <c r="W252" i="1"/>
  <c r="X252" i="1" s="1"/>
  <c r="N252" i="1"/>
  <c r="W251" i="1"/>
  <c r="X251" i="1" s="1"/>
  <c r="N251" i="1"/>
  <c r="V249" i="1"/>
  <c r="V248" i="1"/>
  <c r="W247" i="1"/>
  <c r="X247" i="1" s="1"/>
  <c r="N247" i="1"/>
  <c r="W246" i="1"/>
  <c r="X246" i="1" s="1"/>
  <c r="W245" i="1"/>
  <c r="V243" i="1"/>
  <c r="V242" i="1"/>
  <c r="X241" i="1"/>
  <c r="W241" i="1"/>
  <c r="N241" i="1"/>
  <c r="W240" i="1"/>
  <c r="X240" i="1" s="1"/>
  <c r="N240" i="1"/>
  <c r="W239" i="1"/>
  <c r="X239" i="1" s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X230" i="1"/>
  <c r="W230" i="1"/>
  <c r="X229" i="1"/>
  <c r="W229" i="1"/>
  <c r="N229" i="1"/>
  <c r="W228" i="1"/>
  <c r="X228" i="1" s="1"/>
  <c r="N228" i="1"/>
  <c r="W227" i="1"/>
  <c r="N227" i="1"/>
  <c r="V225" i="1"/>
  <c r="V224" i="1"/>
  <c r="W223" i="1"/>
  <c r="X223" i="1" s="1"/>
  <c r="N223" i="1"/>
  <c r="W222" i="1"/>
  <c r="X222" i="1" s="1"/>
  <c r="N222" i="1"/>
  <c r="W221" i="1"/>
  <c r="X221" i="1" s="1"/>
  <c r="N221" i="1"/>
  <c r="V219" i="1"/>
  <c r="V218" i="1"/>
  <c r="W217" i="1"/>
  <c r="N217" i="1"/>
  <c r="V215" i="1"/>
  <c r="V214" i="1"/>
  <c r="X213" i="1"/>
  <c r="W213" i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V196" i="1"/>
  <c r="V195" i="1"/>
  <c r="W194" i="1"/>
  <c r="N194" i="1"/>
  <c r="V191" i="1"/>
  <c r="V190" i="1"/>
  <c r="X189" i="1"/>
  <c r="W189" i="1"/>
  <c r="N189" i="1"/>
  <c r="W188" i="1"/>
  <c r="X188" i="1" s="1"/>
  <c r="N188" i="1"/>
  <c r="W187" i="1"/>
  <c r="X187" i="1" s="1"/>
  <c r="W186" i="1"/>
  <c r="X186" i="1" s="1"/>
  <c r="X190" i="1" s="1"/>
  <c r="V184" i="1"/>
  <c r="V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X175" i="1"/>
  <c r="W175" i="1"/>
  <c r="N175" i="1"/>
  <c r="W174" i="1"/>
  <c r="X174" i="1" s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W169" i="1"/>
  <c r="X169" i="1" s="1"/>
  <c r="W168" i="1"/>
  <c r="X168" i="1" s="1"/>
  <c r="N168" i="1"/>
  <c r="W167" i="1"/>
  <c r="X167" i="1" s="1"/>
  <c r="W166" i="1"/>
  <c r="N166" i="1"/>
  <c r="V164" i="1"/>
  <c r="V163" i="1"/>
  <c r="W162" i="1"/>
  <c r="X162" i="1" s="1"/>
  <c r="N162" i="1"/>
  <c r="W161" i="1"/>
  <c r="X161" i="1" s="1"/>
  <c r="N161" i="1"/>
  <c r="W160" i="1"/>
  <c r="N160" i="1"/>
  <c r="W159" i="1"/>
  <c r="N159" i="1"/>
  <c r="V157" i="1"/>
  <c r="V156" i="1"/>
  <c r="X155" i="1"/>
  <c r="W155" i="1"/>
  <c r="N155" i="1"/>
  <c r="W154" i="1"/>
  <c r="W156" i="1" s="1"/>
  <c r="V152" i="1"/>
  <c r="V151" i="1"/>
  <c r="X150" i="1"/>
  <c r="W150" i="1"/>
  <c r="N150" i="1"/>
  <c r="W149" i="1"/>
  <c r="N149" i="1"/>
  <c r="V146" i="1"/>
  <c r="V145" i="1"/>
  <c r="W144" i="1"/>
  <c r="X144" i="1" s="1"/>
  <c r="W143" i="1"/>
  <c r="X143" i="1" s="1"/>
  <c r="N143" i="1"/>
  <c r="X142" i="1"/>
  <c r="W142" i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W137" i="1"/>
  <c r="N137" i="1"/>
  <c r="W136" i="1"/>
  <c r="X136" i="1" s="1"/>
  <c r="N136" i="1"/>
  <c r="V133" i="1"/>
  <c r="V132" i="1"/>
  <c r="X131" i="1"/>
  <c r="W131" i="1"/>
  <c r="N131" i="1"/>
  <c r="W130" i="1"/>
  <c r="N130" i="1"/>
  <c r="W129" i="1"/>
  <c r="X129" i="1" s="1"/>
  <c r="N129" i="1"/>
  <c r="V125" i="1"/>
  <c r="V124" i="1"/>
  <c r="W123" i="1"/>
  <c r="X123" i="1" s="1"/>
  <c r="N123" i="1"/>
  <c r="W122" i="1"/>
  <c r="N122" i="1"/>
  <c r="W121" i="1"/>
  <c r="X121" i="1" s="1"/>
  <c r="V118" i="1"/>
  <c r="V117" i="1"/>
  <c r="W116" i="1"/>
  <c r="X116" i="1" s="1"/>
  <c r="W115" i="1"/>
  <c r="X115" i="1" s="1"/>
  <c r="W114" i="1"/>
  <c r="X114" i="1" s="1"/>
  <c r="W113" i="1"/>
  <c r="W118" i="1" s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W111" i="1" s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W98" i="1" s="1"/>
  <c r="N92" i="1"/>
  <c r="X91" i="1"/>
  <c r="W91" i="1"/>
  <c r="N91" i="1"/>
  <c r="V89" i="1"/>
  <c r="V88" i="1"/>
  <c r="W87" i="1"/>
  <c r="X87" i="1" s="1"/>
  <c r="N87" i="1"/>
  <c r="W86" i="1"/>
  <c r="X86" i="1" s="1"/>
  <c r="W85" i="1"/>
  <c r="X85" i="1" s="1"/>
  <c r="W84" i="1"/>
  <c r="X84" i="1" s="1"/>
  <c r="W83" i="1"/>
  <c r="N83" i="1"/>
  <c r="V81" i="1"/>
  <c r="V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N66" i="1"/>
  <c r="W65" i="1"/>
  <c r="X65" i="1" s="1"/>
  <c r="W64" i="1"/>
  <c r="X64" i="1" s="1"/>
  <c r="W63" i="1"/>
  <c r="X63" i="1" s="1"/>
  <c r="V60" i="1"/>
  <c r="V59" i="1"/>
  <c r="W58" i="1"/>
  <c r="X58" i="1" s="1"/>
  <c r="W57" i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C48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N27" i="1"/>
  <c r="W26" i="1"/>
  <c r="N26" i="1"/>
  <c r="V24" i="1"/>
  <c r="V23" i="1"/>
  <c r="W22" i="1"/>
  <c r="W23" i="1" s="1"/>
  <c r="N22" i="1"/>
  <c r="H10" i="1"/>
  <c r="A9" i="1"/>
  <c r="F10" i="1" s="1"/>
  <c r="D7" i="1"/>
  <c r="O6" i="1"/>
  <c r="N2" i="1"/>
  <c r="X224" i="1" l="1"/>
  <c r="V471" i="1"/>
  <c r="W32" i="1"/>
  <c r="X339" i="1"/>
  <c r="X340" i="1" s="1"/>
  <c r="W340" i="1"/>
  <c r="X377" i="1"/>
  <c r="X381" i="1" s="1"/>
  <c r="W381" i="1"/>
  <c r="W163" i="1"/>
  <c r="X159" i="1"/>
  <c r="J481" i="1"/>
  <c r="W195" i="1"/>
  <c r="X194" i="1"/>
  <c r="X195" i="1" s="1"/>
  <c r="W219" i="1"/>
  <c r="W218" i="1"/>
  <c r="X217" i="1"/>
  <c r="X218" i="1" s="1"/>
  <c r="W306" i="1"/>
  <c r="X303" i="1"/>
  <c r="X306" i="1" s="1"/>
  <c r="W311" i="1"/>
  <c r="X309" i="1"/>
  <c r="X311" i="1" s="1"/>
  <c r="W370" i="1"/>
  <c r="X366" i="1"/>
  <c r="W462" i="1"/>
  <c r="W461" i="1"/>
  <c r="X457" i="1"/>
  <c r="X461" i="1" s="1"/>
  <c r="X22" i="1"/>
  <c r="X23" i="1" s="1"/>
  <c r="X26" i="1"/>
  <c r="W33" i="1"/>
  <c r="W81" i="1"/>
  <c r="W183" i="1"/>
  <c r="W237" i="1"/>
  <c r="X227" i="1"/>
  <c r="X242" i="1"/>
  <c r="X265" i="1"/>
  <c r="N481" i="1"/>
  <c r="W275" i="1"/>
  <c r="X274" i="1"/>
  <c r="X275" i="1" s="1"/>
  <c r="W280" i="1"/>
  <c r="W279" i="1"/>
  <c r="X278" i="1"/>
  <c r="X279" i="1" s="1"/>
  <c r="W284" i="1"/>
  <c r="W283" i="1"/>
  <c r="X282" i="1"/>
  <c r="X283" i="1" s="1"/>
  <c r="W288" i="1"/>
  <c r="W287" i="1"/>
  <c r="X286" i="1"/>
  <c r="X287" i="1" s="1"/>
  <c r="X300" i="1"/>
  <c r="W329" i="1"/>
  <c r="X327" i="1"/>
  <c r="X329" i="1" s="1"/>
  <c r="X370" i="1"/>
  <c r="W406" i="1"/>
  <c r="W405" i="1"/>
  <c r="X404" i="1"/>
  <c r="X405" i="1" s="1"/>
  <c r="W438" i="1"/>
  <c r="X431" i="1"/>
  <c r="W60" i="1"/>
  <c r="W88" i="1"/>
  <c r="W99" i="1"/>
  <c r="W124" i="1"/>
  <c r="W132" i="1"/>
  <c r="W146" i="1"/>
  <c r="I481" i="1"/>
  <c r="W164" i="1"/>
  <c r="W255" i="1"/>
  <c r="W254" i="1"/>
  <c r="H9" i="1"/>
  <c r="A10" i="1"/>
  <c r="B481" i="1"/>
  <c r="W473" i="1"/>
  <c r="W472" i="1"/>
  <c r="V475" i="1"/>
  <c r="W24" i="1"/>
  <c r="X27" i="1"/>
  <c r="X32" i="1" s="1"/>
  <c r="X35" i="1"/>
  <c r="X36" i="1" s="1"/>
  <c r="W36" i="1"/>
  <c r="X39" i="1"/>
  <c r="X40" i="1" s="1"/>
  <c r="W40" i="1"/>
  <c r="X43" i="1"/>
  <c r="X44" i="1" s="1"/>
  <c r="W44" i="1"/>
  <c r="X49" i="1"/>
  <c r="X51" i="1" s="1"/>
  <c r="W52" i="1"/>
  <c r="D481" i="1"/>
  <c r="X57" i="1"/>
  <c r="X59" i="1" s="1"/>
  <c r="W59" i="1"/>
  <c r="E481" i="1"/>
  <c r="X66" i="1"/>
  <c r="X80" i="1" s="1"/>
  <c r="W80" i="1"/>
  <c r="X83" i="1"/>
  <c r="X88" i="1" s="1"/>
  <c r="W89" i="1"/>
  <c r="X92" i="1"/>
  <c r="X98" i="1" s="1"/>
  <c r="X101" i="1"/>
  <c r="X110" i="1" s="1"/>
  <c r="W110" i="1"/>
  <c r="X113" i="1"/>
  <c r="X117" i="1" s="1"/>
  <c r="W117" i="1"/>
  <c r="F481" i="1"/>
  <c r="X122" i="1"/>
  <c r="X124" i="1" s="1"/>
  <c r="W125" i="1"/>
  <c r="G481" i="1"/>
  <c r="X130" i="1"/>
  <c r="X132" i="1" s="1"/>
  <c r="W133" i="1"/>
  <c r="H481" i="1"/>
  <c r="X137" i="1"/>
  <c r="X145" i="1" s="1"/>
  <c r="W145" i="1"/>
  <c r="X149" i="1"/>
  <c r="X151" i="1" s="1"/>
  <c r="W152" i="1"/>
  <c r="X154" i="1"/>
  <c r="X156" i="1" s="1"/>
  <c r="W157" i="1"/>
  <c r="X160" i="1"/>
  <c r="X163" i="1" s="1"/>
  <c r="X166" i="1"/>
  <c r="X183" i="1" s="1"/>
  <c r="W191" i="1"/>
  <c r="W190" i="1"/>
  <c r="X214" i="1"/>
  <c r="W225" i="1"/>
  <c r="W224" i="1"/>
  <c r="X236" i="1"/>
  <c r="W243" i="1"/>
  <c r="W242" i="1"/>
  <c r="W249" i="1"/>
  <c r="X245" i="1"/>
  <c r="X248" i="1" s="1"/>
  <c r="W248" i="1"/>
  <c r="X254" i="1"/>
  <c r="W266" i="1"/>
  <c r="W271" i="1"/>
  <c r="X268" i="1"/>
  <c r="X270" i="1" s="1"/>
  <c r="W300" i="1"/>
  <c r="W307" i="1"/>
  <c r="W312" i="1"/>
  <c r="W315" i="1"/>
  <c r="X314" i="1"/>
  <c r="X315" i="1" s="1"/>
  <c r="W316" i="1"/>
  <c r="P481" i="1"/>
  <c r="W325" i="1"/>
  <c r="X319" i="1"/>
  <c r="X324" i="1" s="1"/>
  <c r="W324" i="1"/>
  <c r="Q481" i="1"/>
  <c r="W443" i="1"/>
  <c r="W454" i="1"/>
  <c r="X452" i="1"/>
  <c r="X454" i="1" s="1"/>
  <c r="W455" i="1"/>
  <c r="F9" i="1"/>
  <c r="J9" i="1"/>
  <c r="W51" i="1"/>
  <c r="W151" i="1"/>
  <c r="W184" i="1"/>
  <c r="W214" i="1"/>
  <c r="W236" i="1"/>
  <c r="W371" i="1"/>
  <c r="W374" i="1"/>
  <c r="X373" i="1"/>
  <c r="X374" i="1" s="1"/>
  <c r="W375" i="1"/>
  <c r="W388" i="1"/>
  <c r="W398" i="1"/>
  <c r="X390" i="1"/>
  <c r="X397" i="1" s="1"/>
  <c r="W397" i="1"/>
  <c r="W401" i="1"/>
  <c r="X400" i="1"/>
  <c r="X401" i="1" s="1"/>
  <c r="W402" i="1"/>
  <c r="W409" i="1"/>
  <c r="X408" i="1"/>
  <c r="X409" i="1" s="1"/>
  <c r="W410" i="1"/>
  <c r="S481" i="1"/>
  <c r="W423" i="1"/>
  <c r="X414" i="1"/>
  <c r="X423" i="1" s="1"/>
  <c r="W424" i="1"/>
  <c r="W429" i="1"/>
  <c r="X426" i="1"/>
  <c r="X428" i="1" s="1"/>
  <c r="W428" i="1"/>
  <c r="W196" i="1"/>
  <c r="L481" i="1"/>
  <c r="W215" i="1"/>
  <c r="M481" i="1"/>
  <c r="W265" i="1"/>
  <c r="W276" i="1"/>
  <c r="O481" i="1"/>
  <c r="W301" i="1"/>
  <c r="W330" i="1"/>
  <c r="W337" i="1"/>
  <c r="X332" i="1"/>
  <c r="X336" i="1" s="1"/>
  <c r="W336" i="1"/>
  <c r="W348" i="1"/>
  <c r="W364" i="1"/>
  <c r="X350" i="1"/>
  <c r="X363" i="1" s="1"/>
  <c r="W363" i="1"/>
  <c r="R481" i="1"/>
  <c r="X437" i="1"/>
  <c r="W442" i="1"/>
  <c r="T481" i="1"/>
  <c r="W470" i="1"/>
  <c r="X464" i="1"/>
  <c r="X469" i="1" s="1"/>
  <c r="W469" i="1"/>
  <c r="W347" i="1"/>
  <c r="W387" i="1"/>
  <c r="W450" i="1"/>
  <c r="W475" i="1" l="1"/>
  <c r="X476" i="1"/>
  <c r="W471" i="1"/>
  <c r="W474" i="1"/>
</calcChain>
</file>

<file path=xl/sharedStrings.xml><?xml version="1.0" encoding="utf-8"?>
<sst xmlns="http://schemas.openxmlformats.org/spreadsheetml/2006/main" count="2015" uniqueCount="702">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</sst>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7" fillId="0" borderId="15" xfId="0" applyFont="1" applyBorder="1" applyAlignment="1">
      <alignment horizontal="left" vertical="center" wrapText="1"/>
    </xf>
    <xf numFmtId="0" fontId="0" fillId="0" borderId="19" xfId="0" applyBorder="1"/>
    <xf numFmtId="0" fontId="30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zoomScaleNormal="100" zoomScaleSheetLayoutView="100" workbookViewId="0">
      <selection activeCell="Z57" sqref="Z57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26" t="s">
        <v>0</v>
      </c>
      <c r="E1" s="427"/>
      <c r="F1" s="427"/>
      <c r="G1" s="12" t="s">
        <v>1</v>
      </c>
      <c r="H1" s="426" t="s">
        <v>2</v>
      </c>
      <c r="I1" s="427"/>
      <c r="J1" s="427"/>
      <c r="K1" s="427"/>
      <c r="L1" s="427"/>
      <c r="M1" s="427"/>
      <c r="N1" s="427"/>
      <c r="O1" s="427"/>
      <c r="P1" s="648" t="s">
        <v>3</v>
      </c>
      <c r="Q1" s="427"/>
      <c r="R1" s="42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/>
      <c r="P2" s="318"/>
      <c r="Q2" s="318"/>
      <c r="R2" s="318"/>
      <c r="S2" s="318"/>
      <c r="T2" s="318"/>
      <c r="U2" s="318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8"/>
      <c r="O3" s="318"/>
      <c r="P3" s="318"/>
      <c r="Q3" s="318"/>
      <c r="R3" s="318"/>
      <c r="S3" s="318"/>
      <c r="T3" s="318"/>
      <c r="U3" s="318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459" t="s">
        <v>8</v>
      </c>
      <c r="B5" s="353"/>
      <c r="C5" s="354"/>
      <c r="D5" s="360"/>
      <c r="E5" s="362"/>
      <c r="F5" s="652" t="s">
        <v>9</v>
      </c>
      <c r="G5" s="354"/>
      <c r="H5" s="360"/>
      <c r="I5" s="361"/>
      <c r="J5" s="361"/>
      <c r="K5" s="361"/>
      <c r="L5" s="362"/>
      <c r="N5" s="24" t="s">
        <v>10</v>
      </c>
      <c r="O5" s="532">
        <v>45309</v>
      </c>
      <c r="P5" s="407"/>
      <c r="R5" s="631" t="s">
        <v>11</v>
      </c>
      <c r="S5" s="384"/>
      <c r="T5" s="488" t="s">
        <v>12</v>
      </c>
      <c r="U5" s="407"/>
      <c r="Z5" s="51"/>
      <c r="AA5" s="51"/>
      <c r="AB5" s="51"/>
    </row>
    <row r="6" spans="1:29" s="311" customFormat="1" ht="24" customHeight="1" x14ac:dyDescent="0.2">
      <c r="A6" s="459" t="s">
        <v>13</v>
      </c>
      <c r="B6" s="353"/>
      <c r="C6" s="354"/>
      <c r="D6" s="601" t="s">
        <v>14</v>
      </c>
      <c r="E6" s="602"/>
      <c r="F6" s="602"/>
      <c r="G6" s="602"/>
      <c r="H6" s="602"/>
      <c r="I6" s="602"/>
      <c r="J6" s="602"/>
      <c r="K6" s="602"/>
      <c r="L6" s="407"/>
      <c r="N6" s="24" t="s">
        <v>15</v>
      </c>
      <c r="O6" s="442" t="str">
        <f>IF(O5=0," ",CHOOSE(WEEKDAY(O5,2),"Понедельник","Вторник","Среда","Четверг","Пятница","Суббота","Воскресенье"))</f>
        <v>Четверг</v>
      </c>
      <c r="P6" s="320"/>
      <c r="R6" s="383" t="s">
        <v>16</v>
      </c>
      <c r="S6" s="384"/>
      <c r="T6" s="493" t="s">
        <v>17</v>
      </c>
      <c r="U6" s="374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603" t="str">
        <f>IFERROR(VLOOKUP(DeliveryAddress,Table,3,0),1)</f>
        <v>1</v>
      </c>
      <c r="E7" s="604"/>
      <c r="F7" s="604"/>
      <c r="G7" s="604"/>
      <c r="H7" s="604"/>
      <c r="I7" s="604"/>
      <c r="J7" s="604"/>
      <c r="K7" s="604"/>
      <c r="L7" s="586"/>
      <c r="N7" s="24"/>
      <c r="O7" s="42"/>
      <c r="P7" s="42"/>
      <c r="R7" s="318"/>
      <c r="S7" s="384"/>
      <c r="T7" s="494"/>
      <c r="U7" s="495"/>
      <c r="Z7" s="51"/>
      <c r="AA7" s="51"/>
      <c r="AB7" s="51"/>
    </row>
    <row r="8" spans="1:29" s="311" customFormat="1" ht="25.5" customHeight="1" x14ac:dyDescent="0.2">
      <c r="A8" s="639" t="s">
        <v>18</v>
      </c>
      <c r="B8" s="322"/>
      <c r="C8" s="323"/>
      <c r="D8" s="413"/>
      <c r="E8" s="414"/>
      <c r="F8" s="414"/>
      <c r="G8" s="414"/>
      <c r="H8" s="414"/>
      <c r="I8" s="414"/>
      <c r="J8" s="414"/>
      <c r="K8" s="414"/>
      <c r="L8" s="415"/>
      <c r="N8" s="24" t="s">
        <v>19</v>
      </c>
      <c r="O8" s="406">
        <v>0.375</v>
      </c>
      <c r="P8" s="407"/>
      <c r="R8" s="318"/>
      <c r="S8" s="384"/>
      <c r="T8" s="494"/>
      <c r="U8" s="495"/>
      <c r="Z8" s="51"/>
      <c r="AA8" s="51"/>
      <c r="AB8" s="51"/>
    </row>
    <row r="9" spans="1:29" s="311" customFormat="1" ht="39.950000000000003" customHeight="1" x14ac:dyDescent="0.2">
      <c r="A9" s="4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569"/>
      <c r="E9" s="331"/>
      <c r="F9" s="4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330" t="str">
        <f>IF(AND($A$9="Тип доверенности/получателя при получении в адресе перегруза:",$D$9="Разовая доверенность"),"Введите ФИО","")</f>
        <v/>
      </c>
      <c r="I9" s="331"/>
      <c r="J9" s="3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1"/>
      <c r="L9" s="331"/>
      <c r="N9" s="26" t="s">
        <v>20</v>
      </c>
      <c r="O9" s="532"/>
      <c r="P9" s="407"/>
      <c r="R9" s="318"/>
      <c r="S9" s="384"/>
      <c r="T9" s="496"/>
      <c r="U9" s="497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4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569"/>
      <c r="E10" s="331"/>
      <c r="F10" s="4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545" t="str">
        <f>IFERROR(VLOOKUP($D$10,Proxy,2,FALSE),"")</f>
        <v/>
      </c>
      <c r="I10" s="318"/>
      <c r="J10" s="318"/>
      <c r="K10" s="318"/>
      <c r="L10" s="318"/>
      <c r="N10" s="26" t="s">
        <v>21</v>
      </c>
      <c r="O10" s="406"/>
      <c r="P10" s="407"/>
      <c r="S10" s="24" t="s">
        <v>22</v>
      </c>
      <c r="T10" s="373" t="s">
        <v>23</v>
      </c>
      <c r="U10" s="374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6"/>
      <c r="P11" s="407"/>
      <c r="S11" s="24" t="s">
        <v>26</v>
      </c>
      <c r="T11" s="570" t="s">
        <v>27</v>
      </c>
      <c r="U11" s="571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593" t="s">
        <v>28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54"/>
      <c r="N12" s="24" t="s">
        <v>29</v>
      </c>
      <c r="O12" s="585"/>
      <c r="P12" s="586"/>
      <c r="Q12" s="23"/>
      <c r="S12" s="24"/>
      <c r="T12" s="427"/>
      <c r="U12" s="318"/>
      <c r="Z12" s="51"/>
      <c r="AA12" s="51"/>
      <c r="AB12" s="51"/>
    </row>
    <row r="13" spans="1:29" s="311" customFormat="1" ht="23.25" customHeight="1" x14ac:dyDescent="0.2">
      <c r="A13" s="593" t="s">
        <v>30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4"/>
      <c r="M13" s="26"/>
      <c r="N13" s="26" t="s">
        <v>31</v>
      </c>
      <c r="O13" s="570"/>
      <c r="P13" s="571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593" t="s">
        <v>32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54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596" t="s">
        <v>33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4"/>
      <c r="N15" s="483" t="s">
        <v>34</v>
      </c>
      <c r="O15" s="427"/>
      <c r="P15" s="427"/>
      <c r="Q15" s="427"/>
      <c r="R15" s="42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4"/>
      <c r="O16" s="484"/>
      <c r="P16" s="484"/>
      <c r="Q16" s="484"/>
      <c r="R16" s="48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6" t="s">
        <v>35</v>
      </c>
      <c r="B17" s="366" t="s">
        <v>36</v>
      </c>
      <c r="C17" s="474" t="s">
        <v>37</v>
      </c>
      <c r="D17" s="366" t="s">
        <v>38</v>
      </c>
      <c r="E17" s="435"/>
      <c r="F17" s="366" t="s">
        <v>39</v>
      </c>
      <c r="G17" s="366" t="s">
        <v>40</v>
      </c>
      <c r="H17" s="366" t="s">
        <v>41</v>
      </c>
      <c r="I17" s="366" t="s">
        <v>42</v>
      </c>
      <c r="J17" s="366" t="s">
        <v>43</v>
      </c>
      <c r="K17" s="366" t="s">
        <v>44</v>
      </c>
      <c r="L17" s="366" t="s">
        <v>45</v>
      </c>
      <c r="M17" s="366" t="s">
        <v>46</v>
      </c>
      <c r="N17" s="366" t="s">
        <v>47</v>
      </c>
      <c r="O17" s="434"/>
      <c r="P17" s="434"/>
      <c r="Q17" s="434"/>
      <c r="R17" s="435"/>
      <c r="S17" s="641" t="s">
        <v>48</v>
      </c>
      <c r="T17" s="354"/>
      <c r="U17" s="366" t="s">
        <v>49</v>
      </c>
      <c r="V17" s="366" t="s">
        <v>50</v>
      </c>
      <c r="W17" s="448" t="s">
        <v>51</v>
      </c>
      <c r="X17" s="366" t="s">
        <v>52</v>
      </c>
      <c r="Y17" s="393" t="s">
        <v>53</v>
      </c>
      <c r="Z17" s="393" t="s">
        <v>54</v>
      </c>
      <c r="AA17" s="393" t="s">
        <v>55</v>
      </c>
      <c r="AB17" s="394"/>
      <c r="AC17" s="395"/>
      <c r="AD17" s="463"/>
      <c r="BA17" s="387" t="s">
        <v>56</v>
      </c>
    </row>
    <row r="18" spans="1:53" ht="14.25" customHeight="1" x14ac:dyDescent="0.2">
      <c r="A18" s="367"/>
      <c r="B18" s="367"/>
      <c r="C18" s="367"/>
      <c r="D18" s="436"/>
      <c r="E18" s="438"/>
      <c r="F18" s="367"/>
      <c r="G18" s="367"/>
      <c r="H18" s="367"/>
      <c r="I18" s="367"/>
      <c r="J18" s="367"/>
      <c r="K18" s="367"/>
      <c r="L18" s="367"/>
      <c r="M18" s="367"/>
      <c r="N18" s="436"/>
      <c r="O18" s="437"/>
      <c r="P18" s="437"/>
      <c r="Q18" s="437"/>
      <c r="R18" s="438"/>
      <c r="S18" s="310" t="s">
        <v>57</v>
      </c>
      <c r="T18" s="310" t="s">
        <v>58</v>
      </c>
      <c r="U18" s="367"/>
      <c r="V18" s="367"/>
      <c r="W18" s="449"/>
      <c r="X18" s="367"/>
      <c r="Y18" s="536"/>
      <c r="Z18" s="536"/>
      <c r="AA18" s="396"/>
      <c r="AB18" s="397"/>
      <c r="AC18" s="398"/>
      <c r="AD18" s="464"/>
      <c r="BA18" s="318"/>
    </row>
    <row r="19" spans="1:53" ht="27.75" hidden="1" customHeight="1" x14ac:dyDescent="0.2">
      <c r="A19" s="408" t="s">
        <v>59</v>
      </c>
      <c r="B19" s="409"/>
      <c r="C19" s="409"/>
      <c r="D19" s="409"/>
      <c r="E19" s="409"/>
      <c r="F19" s="409"/>
      <c r="G19" s="409"/>
      <c r="H19" s="409"/>
      <c r="I19" s="409"/>
      <c r="J19" s="409"/>
      <c r="K19" s="409"/>
      <c r="L19" s="409"/>
      <c r="M19" s="409"/>
      <c r="N19" s="409"/>
      <c r="O19" s="409"/>
      <c r="P19" s="409"/>
      <c r="Q19" s="409"/>
      <c r="R19" s="409"/>
      <c r="S19" s="409"/>
      <c r="T19" s="409"/>
      <c r="U19" s="409"/>
      <c r="V19" s="409"/>
      <c r="W19" s="409"/>
      <c r="X19" s="409"/>
      <c r="Y19" s="48"/>
      <c r="Z19" s="48"/>
    </row>
    <row r="20" spans="1:53" ht="16.5" hidden="1" customHeight="1" x14ac:dyDescent="0.25">
      <c r="A20" s="317" t="s">
        <v>59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09"/>
      <c r="Z20" s="309"/>
    </row>
    <row r="21" spans="1:53" ht="14.25" hidden="1" customHeight="1" x14ac:dyDescent="0.25">
      <c r="A21" s="326" t="s">
        <v>60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20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8"/>
      <c r="P22" s="328"/>
      <c r="Q22" s="328"/>
      <c r="R22" s="320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4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25"/>
      <c r="N23" s="321" t="s">
        <v>66</v>
      </c>
      <c r="O23" s="322"/>
      <c r="P23" s="322"/>
      <c r="Q23" s="322"/>
      <c r="R23" s="322"/>
      <c r="S23" s="322"/>
      <c r="T23" s="323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25"/>
      <c r="N24" s="321" t="s">
        <v>66</v>
      </c>
      <c r="O24" s="322"/>
      <c r="P24" s="322"/>
      <c r="Q24" s="322"/>
      <c r="R24" s="322"/>
      <c r="S24" s="322"/>
      <c r="T24" s="323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26" t="s">
        <v>68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20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8"/>
      <c r="P26" s="328"/>
      <c r="Q26" s="328"/>
      <c r="R26" s="320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20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8"/>
      <c r="P27" s="328"/>
      <c r="Q27" s="328"/>
      <c r="R27" s="320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20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8"/>
      <c r="P28" s="328"/>
      <c r="Q28" s="328"/>
      <c r="R28" s="320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20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35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8"/>
      <c r="P29" s="328"/>
      <c r="Q29" s="328"/>
      <c r="R29" s="320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20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8"/>
      <c r="P30" s="328"/>
      <c r="Q30" s="328"/>
      <c r="R30" s="320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20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5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8"/>
      <c r="P31" s="328"/>
      <c r="Q31" s="328"/>
      <c r="R31" s="320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4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25"/>
      <c r="N32" s="321" t="s">
        <v>66</v>
      </c>
      <c r="O32" s="322"/>
      <c r="P32" s="322"/>
      <c r="Q32" s="322"/>
      <c r="R32" s="322"/>
      <c r="S32" s="322"/>
      <c r="T32" s="323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25"/>
      <c r="N33" s="321" t="s">
        <v>66</v>
      </c>
      <c r="O33" s="322"/>
      <c r="P33" s="322"/>
      <c r="Q33" s="322"/>
      <c r="R33" s="322"/>
      <c r="S33" s="322"/>
      <c r="T33" s="323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26" t="s">
        <v>81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20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8"/>
      <c r="P35" s="328"/>
      <c r="Q35" s="328"/>
      <c r="R35" s="320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24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25"/>
      <c r="N36" s="321" t="s">
        <v>66</v>
      </c>
      <c r="O36" s="322"/>
      <c r="P36" s="322"/>
      <c r="Q36" s="322"/>
      <c r="R36" s="322"/>
      <c r="S36" s="322"/>
      <c r="T36" s="323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25"/>
      <c r="N37" s="321" t="s">
        <v>66</v>
      </c>
      <c r="O37" s="322"/>
      <c r="P37" s="322"/>
      <c r="Q37" s="322"/>
      <c r="R37" s="322"/>
      <c r="S37" s="322"/>
      <c r="T37" s="323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26" t="s">
        <v>86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20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8"/>
      <c r="P39" s="328"/>
      <c r="Q39" s="328"/>
      <c r="R39" s="320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24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25"/>
      <c r="N40" s="321" t="s">
        <v>66</v>
      </c>
      <c r="O40" s="322"/>
      <c r="P40" s="322"/>
      <c r="Q40" s="322"/>
      <c r="R40" s="322"/>
      <c r="S40" s="322"/>
      <c r="T40" s="323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25"/>
      <c r="N41" s="321" t="s">
        <v>66</v>
      </c>
      <c r="O41" s="322"/>
      <c r="P41" s="322"/>
      <c r="Q41" s="322"/>
      <c r="R41" s="322"/>
      <c r="S41" s="322"/>
      <c r="T41" s="323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26" t="s">
        <v>90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20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8"/>
      <c r="P43" s="328"/>
      <c r="Q43" s="328"/>
      <c r="R43" s="320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24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25"/>
      <c r="N44" s="321" t="s">
        <v>66</v>
      </c>
      <c r="O44" s="322"/>
      <c r="P44" s="322"/>
      <c r="Q44" s="322"/>
      <c r="R44" s="322"/>
      <c r="S44" s="322"/>
      <c r="T44" s="323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25"/>
      <c r="N45" s="321" t="s">
        <v>66</v>
      </c>
      <c r="O45" s="322"/>
      <c r="P45" s="322"/>
      <c r="Q45" s="322"/>
      <c r="R45" s="322"/>
      <c r="S45" s="322"/>
      <c r="T45" s="323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408" t="s">
        <v>93</v>
      </c>
      <c r="B46" s="409"/>
      <c r="C46" s="409"/>
      <c r="D46" s="409"/>
      <c r="E46" s="409"/>
      <c r="F46" s="409"/>
      <c r="G46" s="409"/>
      <c r="H46" s="409"/>
      <c r="I46" s="409"/>
      <c r="J46" s="409"/>
      <c r="K46" s="409"/>
      <c r="L46" s="409"/>
      <c r="M46" s="409"/>
      <c r="N46" s="409"/>
      <c r="O46" s="409"/>
      <c r="P46" s="409"/>
      <c r="Q46" s="409"/>
      <c r="R46" s="409"/>
      <c r="S46" s="409"/>
      <c r="T46" s="409"/>
      <c r="U46" s="409"/>
      <c r="V46" s="409"/>
      <c r="W46" s="409"/>
      <c r="X46" s="409"/>
      <c r="Y46" s="48"/>
      <c r="Z46" s="48"/>
    </row>
    <row r="47" spans="1:53" ht="16.5" hidden="1" customHeight="1" x14ac:dyDescent="0.25">
      <c r="A47" s="317" t="s">
        <v>94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09"/>
      <c r="Z47" s="309"/>
    </row>
    <row r="48" spans="1:53" ht="14.25" hidden="1" customHeight="1" x14ac:dyDescent="0.25">
      <c r="A48" s="326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08"/>
      <c r="Z48" s="308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20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8"/>
      <c r="P49" s="328"/>
      <c r="Q49" s="328"/>
      <c r="R49" s="320"/>
      <c r="S49" s="34"/>
      <c r="T49" s="34"/>
      <c r="U49" s="35" t="s">
        <v>65</v>
      </c>
      <c r="V49" s="313">
        <v>0</v>
      </c>
      <c r="W49" s="31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20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8"/>
      <c r="P50" s="328"/>
      <c r="Q50" s="328"/>
      <c r="R50" s="320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24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25"/>
      <c r="N51" s="321" t="s">
        <v>66</v>
      </c>
      <c r="O51" s="322"/>
      <c r="P51" s="322"/>
      <c r="Q51" s="322"/>
      <c r="R51" s="322"/>
      <c r="S51" s="322"/>
      <c r="T51" s="323"/>
      <c r="U51" s="37" t="s">
        <v>67</v>
      </c>
      <c r="V51" s="315">
        <f>IFERROR(V49/H49,"0")+IFERROR(V50/H50,"0")</f>
        <v>0</v>
      </c>
      <c r="W51" s="315">
        <f>IFERROR(W49/H49,"0")+IFERROR(W50/H50,"0")</f>
        <v>0</v>
      </c>
      <c r="X51" s="315">
        <f>IFERROR(IF(X49="",0,X49),"0")+IFERROR(IF(X50="",0,X50),"0")</f>
        <v>0</v>
      </c>
      <c r="Y51" s="316"/>
      <c r="Z51" s="316"/>
    </row>
    <row r="52" spans="1:53" hidden="1" x14ac:dyDescent="0.2">
      <c r="A52" s="318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25"/>
      <c r="N52" s="321" t="s">
        <v>66</v>
      </c>
      <c r="O52" s="322"/>
      <c r="P52" s="322"/>
      <c r="Q52" s="322"/>
      <c r="R52" s="322"/>
      <c r="S52" s="322"/>
      <c r="T52" s="323"/>
      <c r="U52" s="37" t="s">
        <v>65</v>
      </c>
      <c r="V52" s="315">
        <f>IFERROR(SUM(V49:V50),"0")</f>
        <v>0</v>
      </c>
      <c r="W52" s="315">
        <f>IFERROR(SUM(W49:W50),"0")</f>
        <v>0</v>
      </c>
      <c r="X52" s="37"/>
      <c r="Y52" s="316"/>
      <c r="Z52" s="316"/>
    </row>
    <row r="53" spans="1:53" ht="16.5" hidden="1" customHeight="1" x14ac:dyDescent="0.25">
      <c r="A53" s="317" t="s">
        <v>102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09"/>
      <c r="Z53" s="309"/>
    </row>
    <row r="54" spans="1:53" ht="14.25" hidden="1" customHeight="1" x14ac:dyDescent="0.25">
      <c r="A54" s="326" t="s">
        <v>103</v>
      </c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  <c r="Q54" s="318"/>
      <c r="R54" s="318"/>
      <c r="S54" s="318"/>
      <c r="T54" s="318"/>
      <c r="U54" s="318"/>
      <c r="V54" s="318"/>
      <c r="W54" s="318"/>
      <c r="X54" s="318"/>
      <c r="Y54" s="308"/>
      <c r="Z54" s="308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20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6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8"/>
      <c r="P55" s="328"/>
      <c r="Q55" s="328"/>
      <c r="R55" s="320"/>
      <c r="S55" s="34"/>
      <c r="T55" s="34"/>
      <c r="U55" s="35" t="s">
        <v>65</v>
      </c>
      <c r="V55" s="313">
        <v>0</v>
      </c>
      <c r="W55" s="314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20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72" t="s">
        <v>108</v>
      </c>
      <c r="O56" s="328"/>
      <c r="P56" s="328"/>
      <c r="Q56" s="328"/>
      <c r="R56" s="320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20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5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8"/>
      <c r="P57" s="328"/>
      <c r="Q57" s="328"/>
      <c r="R57" s="320"/>
      <c r="S57" s="34"/>
      <c r="T57" s="34"/>
      <c r="U57" s="35" t="s">
        <v>65</v>
      </c>
      <c r="V57" s="313">
        <v>30</v>
      </c>
      <c r="W57" s="314">
        <f>IFERROR(IF(V57="",0,CEILING((V57/$H57),1)*$H57),"")</f>
        <v>31.5</v>
      </c>
      <c r="X57" s="36">
        <f>IFERROR(IF(W57=0,"",ROUNDUP(W57/H57,0)*0.00937),"")</f>
        <v>6.5589999999999996E-2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20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70" t="s">
        <v>113</v>
      </c>
      <c r="O58" s="328"/>
      <c r="P58" s="328"/>
      <c r="Q58" s="328"/>
      <c r="R58" s="320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4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25"/>
      <c r="N59" s="321" t="s">
        <v>66</v>
      </c>
      <c r="O59" s="322"/>
      <c r="P59" s="322"/>
      <c r="Q59" s="322"/>
      <c r="R59" s="322"/>
      <c r="S59" s="322"/>
      <c r="T59" s="323"/>
      <c r="U59" s="37" t="s">
        <v>67</v>
      </c>
      <c r="V59" s="315">
        <f>IFERROR(V55/H55,"0")+IFERROR(V56/H56,"0")+IFERROR(V57/H57,"0")+IFERROR(V58/H58,"0")</f>
        <v>6.666666666666667</v>
      </c>
      <c r="W59" s="315">
        <f>IFERROR(W55/H55,"0")+IFERROR(W56/H56,"0")+IFERROR(W57/H57,"0")+IFERROR(W58/H58,"0")</f>
        <v>7</v>
      </c>
      <c r="X59" s="315">
        <f>IFERROR(IF(X55="",0,X55),"0")+IFERROR(IF(X56="",0,X56),"0")+IFERROR(IF(X57="",0,X57),"0")+IFERROR(IF(X58="",0,X58),"0")</f>
        <v>6.5589999999999996E-2</v>
      </c>
      <c r="Y59" s="316"/>
      <c r="Z59" s="316"/>
    </row>
    <row r="60" spans="1:53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25"/>
      <c r="N60" s="321" t="s">
        <v>66</v>
      </c>
      <c r="O60" s="322"/>
      <c r="P60" s="322"/>
      <c r="Q60" s="322"/>
      <c r="R60" s="322"/>
      <c r="S60" s="322"/>
      <c r="T60" s="323"/>
      <c r="U60" s="37" t="s">
        <v>65</v>
      </c>
      <c r="V60" s="315">
        <f>IFERROR(SUM(V55:V58),"0")</f>
        <v>30</v>
      </c>
      <c r="W60" s="315">
        <f>IFERROR(SUM(W55:W58),"0")</f>
        <v>31.5</v>
      </c>
      <c r="X60" s="37"/>
      <c r="Y60" s="316"/>
      <c r="Z60" s="316"/>
    </row>
    <row r="61" spans="1:53" ht="16.5" hidden="1" customHeight="1" x14ac:dyDescent="0.25">
      <c r="A61" s="317" t="s">
        <v>93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09"/>
      <c r="Z61" s="309"/>
    </row>
    <row r="62" spans="1:53" ht="14.25" hidden="1" customHeight="1" x14ac:dyDescent="0.25">
      <c r="A62" s="326" t="s">
        <v>103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18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20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43" t="s">
        <v>116</v>
      </c>
      <c r="O63" s="328"/>
      <c r="P63" s="328"/>
      <c r="Q63" s="328"/>
      <c r="R63" s="320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20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400" t="s">
        <v>120</v>
      </c>
      <c r="O64" s="328"/>
      <c r="P64" s="328"/>
      <c r="Q64" s="328"/>
      <c r="R64" s="320"/>
      <c r="S64" s="34"/>
      <c r="T64" s="34"/>
      <c r="U64" s="35" t="s">
        <v>65</v>
      </c>
      <c r="V64" s="313">
        <v>0</v>
      </c>
      <c r="W64" s="31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19">
        <v>4680115883956</v>
      </c>
      <c r="E65" s="320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31" t="s">
        <v>123</v>
      </c>
      <c r="O65" s="328"/>
      <c r="P65" s="328"/>
      <c r="Q65" s="328"/>
      <c r="R65" s="320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4301011468</v>
      </c>
      <c r="D66" s="319">
        <v>4680115881327</v>
      </c>
      <c r="E66" s="320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54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8"/>
      <c r="P66" s="328"/>
      <c r="Q66" s="328"/>
      <c r="R66" s="320"/>
      <c r="S66" s="34"/>
      <c r="T66" s="34"/>
      <c r="U66" s="35" t="s">
        <v>65</v>
      </c>
      <c r="V66" s="313">
        <v>0</v>
      </c>
      <c r="W66" s="31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19">
        <v>4680115882133</v>
      </c>
      <c r="E67" s="320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554" t="s">
        <v>129</v>
      </c>
      <c r="O67" s="328"/>
      <c r="P67" s="328"/>
      <c r="Q67" s="328"/>
      <c r="R67" s="320"/>
      <c r="S67" s="34"/>
      <c r="T67" s="34"/>
      <c r="U67" s="35" t="s">
        <v>65</v>
      </c>
      <c r="V67" s="313">
        <v>0</v>
      </c>
      <c r="W67" s="314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19">
        <v>4607091382952</v>
      </c>
      <c r="E68" s="320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8"/>
      <c r="P68" s="328"/>
      <c r="Q68" s="328"/>
      <c r="R68" s="320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19">
        <v>4680115882539</v>
      </c>
      <c r="E69" s="320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7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8"/>
      <c r="P69" s="328"/>
      <c r="Q69" s="328"/>
      <c r="R69" s="320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19">
        <v>4607091385687</v>
      </c>
      <c r="E70" s="320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5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8"/>
      <c r="P70" s="328"/>
      <c r="Q70" s="328"/>
      <c r="R70" s="320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19">
        <v>4607091384604</v>
      </c>
      <c r="E71" s="320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6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8"/>
      <c r="P71" s="328"/>
      <c r="Q71" s="328"/>
      <c r="R71" s="320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19">
        <v>4680115880283</v>
      </c>
      <c r="E72" s="320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8"/>
      <c r="P72" s="328"/>
      <c r="Q72" s="328"/>
      <c r="R72" s="320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19">
        <v>4680115883949</v>
      </c>
      <c r="E73" s="320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473" t="s">
        <v>142</v>
      </c>
      <c r="O73" s="328"/>
      <c r="P73" s="328"/>
      <c r="Q73" s="328"/>
      <c r="R73" s="320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19">
        <v>4680115881303</v>
      </c>
      <c r="E74" s="320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28"/>
      <c r="P74" s="328"/>
      <c r="Q74" s="328"/>
      <c r="R74" s="320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19">
        <v>4680115882720</v>
      </c>
      <c r="E75" s="320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410" t="s">
        <v>147</v>
      </c>
      <c r="O75" s="328"/>
      <c r="P75" s="328"/>
      <c r="Q75" s="328"/>
      <c r="R75" s="320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19">
        <v>4607091388466</v>
      </c>
      <c r="E76" s="320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28"/>
      <c r="P76" s="328"/>
      <c r="Q76" s="328"/>
      <c r="R76" s="320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19">
        <v>4680115880269</v>
      </c>
      <c r="E77" s="320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60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28"/>
      <c r="P77" s="328"/>
      <c r="Q77" s="328"/>
      <c r="R77" s="320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19">
        <v>4680115880429</v>
      </c>
      <c r="E78" s="320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28"/>
      <c r="P78" s="328"/>
      <c r="Q78" s="328"/>
      <c r="R78" s="320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19">
        <v>4680115881457</v>
      </c>
      <c r="E79" s="320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4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28"/>
      <c r="P79" s="328"/>
      <c r="Q79" s="328"/>
      <c r="R79" s="320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idden="1" x14ac:dyDescent="0.2">
      <c r="A80" s="324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18"/>
      <c r="M80" s="325"/>
      <c r="N80" s="321" t="s">
        <v>66</v>
      </c>
      <c r="O80" s="322"/>
      <c r="P80" s="322"/>
      <c r="Q80" s="322"/>
      <c r="R80" s="322"/>
      <c r="S80" s="322"/>
      <c r="T80" s="323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6"/>
      <c r="Z80" s="316"/>
    </row>
    <row r="81" spans="1:53" hidden="1" x14ac:dyDescent="0.2">
      <c r="A81" s="318"/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18"/>
      <c r="M81" s="325"/>
      <c r="N81" s="321" t="s">
        <v>66</v>
      </c>
      <c r="O81" s="322"/>
      <c r="P81" s="322"/>
      <c r="Q81" s="322"/>
      <c r="R81" s="322"/>
      <c r="S81" s="322"/>
      <c r="T81" s="323"/>
      <c r="U81" s="37" t="s">
        <v>65</v>
      </c>
      <c r="V81" s="315">
        <f>IFERROR(SUM(V63:V79),"0")</f>
        <v>0</v>
      </c>
      <c r="W81" s="315">
        <f>IFERROR(SUM(W63:W79),"0")</f>
        <v>0</v>
      </c>
      <c r="X81" s="37"/>
      <c r="Y81" s="316"/>
      <c r="Z81" s="316"/>
    </row>
    <row r="82" spans="1:53" ht="14.25" hidden="1" customHeight="1" x14ac:dyDescent="0.25">
      <c r="A82" s="326" t="s">
        <v>95</v>
      </c>
      <c r="B82" s="318"/>
      <c r="C82" s="318"/>
      <c r="D82" s="318"/>
      <c r="E82" s="318"/>
      <c r="F82" s="318"/>
      <c r="G82" s="318"/>
      <c r="H82" s="318"/>
      <c r="I82" s="318"/>
      <c r="J82" s="318"/>
      <c r="K82" s="318"/>
      <c r="L82" s="318"/>
      <c r="M82" s="318"/>
      <c r="N82" s="318"/>
      <c r="O82" s="318"/>
      <c r="P82" s="318"/>
      <c r="Q82" s="318"/>
      <c r="R82" s="318"/>
      <c r="S82" s="318"/>
      <c r="T82" s="318"/>
      <c r="U82" s="318"/>
      <c r="V82" s="318"/>
      <c r="W82" s="318"/>
      <c r="X82" s="318"/>
      <c r="Y82" s="308"/>
      <c r="Z82" s="308"/>
    </row>
    <row r="83" spans="1:53" ht="16.5" hidden="1" customHeight="1" x14ac:dyDescent="0.25">
      <c r="A83" s="54" t="s">
        <v>156</v>
      </c>
      <c r="B83" s="54" t="s">
        <v>157</v>
      </c>
      <c r="C83" s="31">
        <v>4301020235</v>
      </c>
      <c r="D83" s="319">
        <v>4680115881488</v>
      </c>
      <c r="E83" s="320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8"/>
      <c r="P83" s="328"/>
      <c r="Q83" s="328"/>
      <c r="R83" s="320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19">
        <v>4607091384765</v>
      </c>
      <c r="E84" s="320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47" t="s">
        <v>160</v>
      </c>
      <c r="O84" s="328"/>
      <c r="P84" s="328"/>
      <c r="Q84" s="328"/>
      <c r="R84" s="320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19">
        <v>4680115882751</v>
      </c>
      <c r="E85" s="320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37" t="s">
        <v>163</v>
      </c>
      <c r="O85" s="328"/>
      <c r="P85" s="328"/>
      <c r="Q85" s="328"/>
      <c r="R85" s="320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19">
        <v>4680115882775</v>
      </c>
      <c r="E86" s="320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479" t="s">
        <v>167</v>
      </c>
      <c r="O86" s="328"/>
      <c r="P86" s="328"/>
      <c r="Q86" s="328"/>
      <c r="R86" s="320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19">
        <v>4680115880658</v>
      </c>
      <c r="E87" s="320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8"/>
      <c r="P87" s="328"/>
      <c r="Q87" s="328"/>
      <c r="R87" s="320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idden="1" x14ac:dyDescent="0.2">
      <c r="A88" s="324"/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8"/>
      <c r="M88" s="325"/>
      <c r="N88" s="321" t="s">
        <v>66</v>
      </c>
      <c r="O88" s="322"/>
      <c r="P88" s="322"/>
      <c r="Q88" s="322"/>
      <c r="R88" s="322"/>
      <c r="S88" s="322"/>
      <c r="T88" s="323"/>
      <c r="U88" s="37" t="s">
        <v>67</v>
      </c>
      <c r="V88" s="315">
        <f>IFERROR(V83/H83,"0")+IFERROR(V84/H84,"0")+IFERROR(V85/H85,"0")+IFERROR(V86/H86,"0")+IFERROR(V87/H87,"0")</f>
        <v>0</v>
      </c>
      <c r="W88" s="315">
        <f>IFERROR(W83/H83,"0")+IFERROR(W84/H84,"0")+IFERROR(W85/H85,"0")+IFERROR(W86/H86,"0")+IFERROR(W87/H87,"0")</f>
        <v>0</v>
      </c>
      <c r="X88" s="315">
        <f>IFERROR(IF(X83="",0,X83),"0")+IFERROR(IF(X84="",0,X84),"0")+IFERROR(IF(X85="",0,X85),"0")+IFERROR(IF(X86="",0,X86),"0")+IFERROR(IF(X87="",0,X87),"0")</f>
        <v>0</v>
      </c>
      <c r="Y88" s="316"/>
      <c r="Z88" s="316"/>
    </row>
    <row r="89" spans="1:53" hidden="1" x14ac:dyDescent="0.2">
      <c r="A89" s="318"/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25"/>
      <c r="N89" s="321" t="s">
        <v>66</v>
      </c>
      <c r="O89" s="322"/>
      <c r="P89" s="322"/>
      <c r="Q89" s="322"/>
      <c r="R89" s="322"/>
      <c r="S89" s="322"/>
      <c r="T89" s="323"/>
      <c r="U89" s="37" t="s">
        <v>65</v>
      </c>
      <c r="V89" s="315">
        <f>IFERROR(SUM(V83:V87),"0")</f>
        <v>0</v>
      </c>
      <c r="W89" s="315">
        <f>IFERROR(SUM(W83:W87),"0")</f>
        <v>0</v>
      </c>
      <c r="X89" s="37"/>
      <c r="Y89" s="316"/>
      <c r="Z89" s="316"/>
    </row>
    <row r="90" spans="1:53" ht="14.25" hidden="1" customHeight="1" x14ac:dyDescent="0.25">
      <c r="A90" s="326" t="s">
        <v>60</v>
      </c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18"/>
      <c r="N90" s="318"/>
      <c r="O90" s="318"/>
      <c r="P90" s="318"/>
      <c r="Q90" s="318"/>
      <c r="R90" s="318"/>
      <c r="S90" s="318"/>
      <c r="T90" s="318"/>
      <c r="U90" s="318"/>
      <c r="V90" s="318"/>
      <c r="W90" s="318"/>
      <c r="X90" s="318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19">
        <v>4607091387667</v>
      </c>
      <c r="E91" s="320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28"/>
      <c r="P91" s="328"/>
      <c r="Q91" s="328"/>
      <c r="R91" s="320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19">
        <v>4607091387636</v>
      </c>
      <c r="E92" s="320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34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28"/>
      <c r="P92" s="328"/>
      <c r="Q92" s="328"/>
      <c r="R92" s="320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19">
        <v>4607091386745</v>
      </c>
      <c r="E93" s="320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28"/>
      <c r="P93" s="328"/>
      <c r="Q93" s="328"/>
      <c r="R93" s="320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19">
        <v>4607091382426</v>
      </c>
      <c r="E94" s="320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28"/>
      <c r="P94" s="328"/>
      <c r="Q94" s="328"/>
      <c r="R94" s="320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19">
        <v>4607091386547</v>
      </c>
      <c r="E95" s="320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5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28"/>
      <c r="P95" s="328"/>
      <c r="Q95" s="328"/>
      <c r="R95" s="320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19">
        <v>4607091384734</v>
      </c>
      <c r="E96" s="320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51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28"/>
      <c r="P96" s="328"/>
      <c r="Q96" s="328"/>
      <c r="R96" s="320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19">
        <v>4607091382464</v>
      </c>
      <c r="E97" s="320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50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28"/>
      <c r="P97" s="328"/>
      <c r="Q97" s="328"/>
      <c r="R97" s="320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24"/>
      <c r="B98" s="318"/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25"/>
      <c r="N98" s="321" t="s">
        <v>66</v>
      </c>
      <c r="O98" s="322"/>
      <c r="P98" s="322"/>
      <c r="Q98" s="322"/>
      <c r="R98" s="322"/>
      <c r="S98" s="322"/>
      <c r="T98" s="323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18"/>
      <c r="B99" s="318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25"/>
      <c r="N99" s="321" t="s">
        <v>66</v>
      </c>
      <c r="O99" s="322"/>
      <c r="P99" s="322"/>
      <c r="Q99" s="322"/>
      <c r="R99" s="322"/>
      <c r="S99" s="322"/>
      <c r="T99" s="323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26" t="s">
        <v>68</v>
      </c>
      <c r="B100" s="318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8"/>
      <c r="P100" s="318"/>
      <c r="Q100" s="318"/>
      <c r="R100" s="318"/>
      <c r="S100" s="318"/>
      <c r="T100" s="318"/>
      <c r="U100" s="318"/>
      <c r="V100" s="318"/>
      <c r="W100" s="318"/>
      <c r="X100" s="318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19">
        <v>4607091386967</v>
      </c>
      <c r="E101" s="320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359" t="s">
        <v>186</v>
      </c>
      <c r="O101" s="328"/>
      <c r="P101" s="328"/>
      <c r="Q101" s="328"/>
      <c r="R101" s="320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184</v>
      </c>
      <c r="B102" s="54" t="s">
        <v>187</v>
      </c>
      <c r="C102" s="31">
        <v>4301051543</v>
      </c>
      <c r="D102" s="319">
        <v>4607091386967</v>
      </c>
      <c r="E102" s="320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412" t="s">
        <v>188</v>
      </c>
      <c r="O102" s="328"/>
      <c r="P102" s="328"/>
      <c r="Q102" s="328"/>
      <c r="R102" s="320"/>
      <c r="S102" s="34"/>
      <c r="T102" s="34"/>
      <c r="U102" s="35" t="s">
        <v>65</v>
      </c>
      <c r="V102" s="313">
        <v>0</v>
      </c>
      <c r="W102" s="314">
        <f t="shared" si="5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189</v>
      </c>
      <c r="B103" s="54" t="s">
        <v>190</v>
      </c>
      <c r="C103" s="31">
        <v>4301051611</v>
      </c>
      <c r="D103" s="319">
        <v>4607091385304</v>
      </c>
      <c r="E103" s="320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19" t="s">
        <v>191</v>
      </c>
      <c r="O103" s="328"/>
      <c r="P103" s="328"/>
      <c r="Q103" s="328"/>
      <c r="R103" s="320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19">
        <v>4607091386264</v>
      </c>
      <c r="E104" s="320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28"/>
      <c r="P104" s="328"/>
      <c r="Q104" s="328"/>
      <c r="R104" s="320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194</v>
      </c>
      <c r="B105" s="54" t="s">
        <v>195</v>
      </c>
      <c r="C105" s="31">
        <v>4301051436</v>
      </c>
      <c r="D105" s="319">
        <v>4607091385731</v>
      </c>
      <c r="E105" s="320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566" t="s">
        <v>196</v>
      </c>
      <c r="O105" s="328"/>
      <c r="P105" s="328"/>
      <c r="Q105" s="328"/>
      <c r="R105" s="320"/>
      <c r="S105" s="34"/>
      <c r="T105" s="34"/>
      <c r="U105" s="35" t="s">
        <v>65</v>
      </c>
      <c r="V105" s="313">
        <v>0</v>
      </c>
      <c r="W105" s="314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19">
        <v>4680115880214</v>
      </c>
      <c r="E106" s="320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369" t="s">
        <v>199</v>
      </c>
      <c r="O106" s="328"/>
      <c r="P106" s="328"/>
      <c r="Q106" s="328"/>
      <c r="R106" s="320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19">
        <v>4680115880894</v>
      </c>
      <c r="E107" s="320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575" t="s">
        <v>202</v>
      </c>
      <c r="O107" s="328"/>
      <c r="P107" s="328"/>
      <c r="Q107" s="328"/>
      <c r="R107" s="320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19">
        <v>4607091385427</v>
      </c>
      <c r="E108" s="320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9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28"/>
      <c r="P108" s="328"/>
      <c r="Q108" s="328"/>
      <c r="R108" s="320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19">
        <v>4680115882645</v>
      </c>
      <c r="E109" s="320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30" t="s">
        <v>207</v>
      </c>
      <c r="O109" s="328"/>
      <c r="P109" s="328"/>
      <c r="Q109" s="328"/>
      <c r="R109" s="320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idden="1" x14ac:dyDescent="0.2">
      <c r="A110" s="324"/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25"/>
      <c r="N110" s="321" t="s">
        <v>66</v>
      </c>
      <c r="O110" s="322"/>
      <c r="P110" s="322"/>
      <c r="Q110" s="322"/>
      <c r="R110" s="322"/>
      <c r="S110" s="322"/>
      <c r="T110" s="323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0</v>
      </c>
      <c r="W110" s="315">
        <f>IFERROR(W101/H101,"0")+IFERROR(W102/H102,"0")+IFERROR(W103/H103,"0")+IFERROR(W104/H104,"0")+IFERROR(W105/H105,"0")+IFERROR(W106/H106,"0")+IFERROR(W107/H107,"0")+IFERROR(W108/H108,"0")+IFERROR(W109/H109,"0")</f>
        <v>0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16"/>
      <c r="Z110" s="316"/>
    </row>
    <row r="111" spans="1:53" hidden="1" x14ac:dyDescent="0.2">
      <c r="A111" s="318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25"/>
      <c r="N111" s="321" t="s">
        <v>66</v>
      </c>
      <c r="O111" s="322"/>
      <c r="P111" s="322"/>
      <c r="Q111" s="322"/>
      <c r="R111" s="322"/>
      <c r="S111" s="322"/>
      <c r="T111" s="323"/>
      <c r="U111" s="37" t="s">
        <v>65</v>
      </c>
      <c r="V111" s="315">
        <f>IFERROR(SUM(V101:V109),"0")</f>
        <v>0</v>
      </c>
      <c r="W111" s="315">
        <f>IFERROR(SUM(W101:W109),"0")</f>
        <v>0</v>
      </c>
      <c r="X111" s="37"/>
      <c r="Y111" s="316"/>
      <c r="Z111" s="316"/>
    </row>
    <row r="112" spans="1:53" ht="14.25" hidden="1" customHeight="1" x14ac:dyDescent="0.25">
      <c r="A112" s="326" t="s">
        <v>208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318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19">
        <v>4607091383065</v>
      </c>
      <c r="E113" s="320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9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28"/>
      <c r="P113" s="328"/>
      <c r="Q113" s="328"/>
      <c r="R113" s="320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211</v>
      </c>
      <c r="B114" s="54" t="s">
        <v>212</v>
      </c>
      <c r="C114" s="31">
        <v>4301060371</v>
      </c>
      <c r="D114" s="319">
        <v>4680115881532</v>
      </c>
      <c r="E114" s="320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535" t="s">
        <v>213</v>
      </c>
      <c r="O114" s="328"/>
      <c r="P114" s="328"/>
      <c r="Q114" s="328"/>
      <c r="R114" s="320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19">
        <v>4680115882652</v>
      </c>
      <c r="E115" s="320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11" t="s">
        <v>216</v>
      </c>
      <c r="O115" s="328"/>
      <c r="P115" s="328"/>
      <c r="Q115" s="328"/>
      <c r="R115" s="320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19">
        <v>4680115881464</v>
      </c>
      <c r="E116" s="320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418" t="s">
        <v>219</v>
      </c>
      <c r="O116" s="328"/>
      <c r="P116" s="328"/>
      <c r="Q116" s="328"/>
      <c r="R116" s="320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idden="1" x14ac:dyDescent="0.2">
      <c r="A117" s="324"/>
      <c r="B117" s="318"/>
      <c r="C117" s="318"/>
      <c r="D117" s="318"/>
      <c r="E117" s="318"/>
      <c r="F117" s="318"/>
      <c r="G117" s="318"/>
      <c r="H117" s="318"/>
      <c r="I117" s="318"/>
      <c r="J117" s="318"/>
      <c r="K117" s="318"/>
      <c r="L117" s="318"/>
      <c r="M117" s="325"/>
      <c r="N117" s="321" t="s">
        <v>66</v>
      </c>
      <c r="O117" s="322"/>
      <c r="P117" s="322"/>
      <c r="Q117" s="322"/>
      <c r="R117" s="322"/>
      <c r="S117" s="322"/>
      <c r="T117" s="323"/>
      <c r="U117" s="37" t="s">
        <v>67</v>
      </c>
      <c r="V117" s="315">
        <f>IFERROR(V113/H113,"0")+IFERROR(V114/H114,"0")+IFERROR(V115/H115,"0")+IFERROR(V116/H116,"0")</f>
        <v>0</v>
      </c>
      <c r="W117" s="315">
        <f>IFERROR(W113/H113,"0")+IFERROR(W114/H114,"0")+IFERROR(W115/H115,"0")+IFERROR(W116/H116,"0")</f>
        <v>0</v>
      </c>
      <c r="X117" s="315">
        <f>IFERROR(IF(X113="",0,X113),"0")+IFERROR(IF(X114="",0,X114),"0")+IFERROR(IF(X115="",0,X115),"0")+IFERROR(IF(X116="",0,X116),"0")</f>
        <v>0</v>
      </c>
      <c r="Y117" s="316"/>
      <c r="Z117" s="316"/>
    </row>
    <row r="118" spans="1:53" hidden="1" x14ac:dyDescent="0.2">
      <c r="A118" s="318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8"/>
      <c r="M118" s="325"/>
      <c r="N118" s="321" t="s">
        <v>66</v>
      </c>
      <c r="O118" s="322"/>
      <c r="P118" s="322"/>
      <c r="Q118" s="322"/>
      <c r="R118" s="322"/>
      <c r="S118" s="322"/>
      <c r="T118" s="323"/>
      <c r="U118" s="37" t="s">
        <v>65</v>
      </c>
      <c r="V118" s="315">
        <f>IFERROR(SUM(V113:V116),"0")</f>
        <v>0</v>
      </c>
      <c r="W118" s="315">
        <f>IFERROR(SUM(W113:W116),"0")</f>
        <v>0</v>
      </c>
      <c r="X118" s="37"/>
      <c r="Y118" s="316"/>
      <c r="Z118" s="316"/>
    </row>
    <row r="119" spans="1:53" ht="16.5" hidden="1" customHeight="1" x14ac:dyDescent="0.25">
      <c r="A119" s="317" t="s">
        <v>220</v>
      </c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18"/>
      <c r="N119" s="318"/>
      <c r="O119" s="318"/>
      <c r="P119" s="318"/>
      <c r="Q119" s="318"/>
      <c r="R119" s="318"/>
      <c r="S119" s="318"/>
      <c r="T119" s="318"/>
      <c r="U119" s="318"/>
      <c r="V119" s="318"/>
      <c r="W119" s="318"/>
      <c r="X119" s="318"/>
      <c r="Y119" s="309"/>
      <c r="Z119" s="309"/>
    </row>
    <row r="120" spans="1:53" ht="14.25" hidden="1" customHeight="1" x14ac:dyDescent="0.25">
      <c r="A120" s="326" t="s">
        <v>68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18"/>
      <c r="Y120" s="308"/>
      <c r="Z120" s="308"/>
    </row>
    <row r="121" spans="1:53" ht="27" hidden="1" customHeight="1" x14ac:dyDescent="0.25">
      <c r="A121" s="54" t="s">
        <v>221</v>
      </c>
      <c r="B121" s="54" t="s">
        <v>222</v>
      </c>
      <c r="C121" s="31">
        <v>4301051612</v>
      </c>
      <c r="D121" s="319">
        <v>4607091385168</v>
      </c>
      <c r="E121" s="320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510" t="s">
        <v>223</v>
      </c>
      <c r="O121" s="328"/>
      <c r="P121" s="328"/>
      <c r="Q121" s="328"/>
      <c r="R121" s="320"/>
      <c r="S121" s="34"/>
      <c r="T121" s="34"/>
      <c r="U121" s="35" t="s">
        <v>65</v>
      </c>
      <c r="V121" s="313">
        <v>0</v>
      </c>
      <c r="W121" s="314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19">
        <v>4607091383256</v>
      </c>
      <c r="E122" s="320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5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28"/>
      <c r="P122" s="328"/>
      <c r="Q122" s="328"/>
      <c r="R122" s="320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226</v>
      </c>
      <c r="B123" s="54" t="s">
        <v>227</v>
      </c>
      <c r="C123" s="31">
        <v>4301051358</v>
      </c>
      <c r="D123" s="319">
        <v>4607091385748</v>
      </c>
      <c r="E123" s="320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52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28"/>
      <c r="P123" s="328"/>
      <c r="Q123" s="328"/>
      <c r="R123" s="320"/>
      <c r="S123" s="34"/>
      <c r="T123" s="34"/>
      <c r="U123" s="35" t="s">
        <v>65</v>
      </c>
      <c r="V123" s="313">
        <v>0</v>
      </c>
      <c r="W123" s="314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idden="1" x14ac:dyDescent="0.2">
      <c r="A124" s="324"/>
      <c r="B124" s="318"/>
      <c r="C124" s="318"/>
      <c r="D124" s="318"/>
      <c r="E124" s="318"/>
      <c r="F124" s="318"/>
      <c r="G124" s="318"/>
      <c r="H124" s="318"/>
      <c r="I124" s="318"/>
      <c r="J124" s="318"/>
      <c r="K124" s="318"/>
      <c r="L124" s="318"/>
      <c r="M124" s="325"/>
      <c r="N124" s="321" t="s">
        <v>66</v>
      </c>
      <c r="O124" s="322"/>
      <c r="P124" s="322"/>
      <c r="Q124" s="322"/>
      <c r="R124" s="322"/>
      <c r="S124" s="322"/>
      <c r="T124" s="323"/>
      <c r="U124" s="37" t="s">
        <v>67</v>
      </c>
      <c r="V124" s="315">
        <f>IFERROR(V121/H121,"0")+IFERROR(V122/H122,"0")+IFERROR(V123/H123,"0")</f>
        <v>0</v>
      </c>
      <c r="W124" s="315">
        <f>IFERROR(W121/H121,"0")+IFERROR(W122/H122,"0")+IFERROR(W123/H123,"0")</f>
        <v>0</v>
      </c>
      <c r="X124" s="315">
        <f>IFERROR(IF(X121="",0,X121),"0")+IFERROR(IF(X122="",0,X122),"0")+IFERROR(IF(X123="",0,X123),"0")</f>
        <v>0</v>
      </c>
      <c r="Y124" s="316"/>
      <c r="Z124" s="316"/>
    </row>
    <row r="125" spans="1:53" hidden="1" x14ac:dyDescent="0.2">
      <c r="A125" s="318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25"/>
      <c r="N125" s="321" t="s">
        <v>66</v>
      </c>
      <c r="O125" s="322"/>
      <c r="P125" s="322"/>
      <c r="Q125" s="322"/>
      <c r="R125" s="322"/>
      <c r="S125" s="322"/>
      <c r="T125" s="323"/>
      <c r="U125" s="37" t="s">
        <v>65</v>
      </c>
      <c r="V125" s="315">
        <f>IFERROR(SUM(V121:V123),"0")</f>
        <v>0</v>
      </c>
      <c r="W125" s="315">
        <f>IFERROR(SUM(W121:W123),"0")</f>
        <v>0</v>
      </c>
      <c r="X125" s="37"/>
      <c r="Y125" s="316"/>
      <c r="Z125" s="316"/>
    </row>
    <row r="126" spans="1:53" ht="27.75" hidden="1" customHeight="1" x14ac:dyDescent="0.2">
      <c r="A126" s="408" t="s">
        <v>228</v>
      </c>
      <c r="B126" s="409"/>
      <c r="C126" s="409"/>
      <c r="D126" s="409"/>
      <c r="E126" s="409"/>
      <c r="F126" s="409"/>
      <c r="G126" s="409"/>
      <c r="H126" s="409"/>
      <c r="I126" s="409"/>
      <c r="J126" s="409"/>
      <c r="K126" s="409"/>
      <c r="L126" s="409"/>
      <c r="M126" s="409"/>
      <c r="N126" s="409"/>
      <c r="O126" s="409"/>
      <c r="P126" s="409"/>
      <c r="Q126" s="409"/>
      <c r="R126" s="409"/>
      <c r="S126" s="409"/>
      <c r="T126" s="409"/>
      <c r="U126" s="409"/>
      <c r="V126" s="409"/>
      <c r="W126" s="409"/>
      <c r="X126" s="409"/>
      <c r="Y126" s="48"/>
      <c r="Z126" s="48"/>
    </row>
    <row r="127" spans="1:53" ht="16.5" hidden="1" customHeight="1" x14ac:dyDescent="0.25">
      <c r="A127" s="317" t="s">
        <v>229</v>
      </c>
      <c r="B127" s="318"/>
      <c r="C127" s="318"/>
      <c r="D127" s="318"/>
      <c r="E127" s="318"/>
      <c r="F127" s="318"/>
      <c r="G127" s="318"/>
      <c r="H127" s="318"/>
      <c r="I127" s="318"/>
      <c r="J127" s="318"/>
      <c r="K127" s="318"/>
      <c r="L127" s="318"/>
      <c r="M127" s="318"/>
      <c r="N127" s="318"/>
      <c r="O127" s="318"/>
      <c r="P127" s="318"/>
      <c r="Q127" s="318"/>
      <c r="R127" s="318"/>
      <c r="S127" s="318"/>
      <c r="T127" s="318"/>
      <c r="U127" s="318"/>
      <c r="V127" s="318"/>
      <c r="W127" s="318"/>
      <c r="X127" s="318"/>
      <c r="Y127" s="309"/>
      <c r="Z127" s="309"/>
    </row>
    <row r="128" spans="1:53" ht="14.25" hidden="1" customHeight="1" x14ac:dyDescent="0.25">
      <c r="A128" s="326" t="s">
        <v>103</v>
      </c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8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19">
        <v>4607091383423</v>
      </c>
      <c r="E129" s="320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28"/>
      <c r="P129" s="328"/>
      <c r="Q129" s="328"/>
      <c r="R129" s="320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19">
        <v>4607091381405</v>
      </c>
      <c r="E130" s="320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5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28"/>
      <c r="P130" s="328"/>
      <c r="Q130" s="328"/>
      <c r="R130" s="320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19">
        <v>4607091386516</v>
      </c>
      <c r="E131" s="320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37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28"/>
      <c r="P131" s="328"/>
      <c r="Q131" s="328"/>
      <c r="R131" s="320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24"/>
      <c r="B132" s="318"/>
      <c r="C132" s="318"/>
      <c r="D132" s="318"/>
      <c r="E132" s="318"/>
      <c r="F132" s="318"/>
      <c r="G132" s="318"/>
      <c r="H132" s="318"/>
      <c r="I132" s="318"/>
      <c r="J132" s="318"/>
      <c r="K132" s="318"/>
      <c r="L132" s="318"/>
      <c r="M132" s="325"/>
      <c r="N132" s="321" t="s">
        <v>66</v>
      </c>
      <c r="O132" s="322"/>
      <c r="P132" s="322"/>
      <c r="Q132" s="322"/>
      <c r="R132" s="322"/>
      <c r="S132" s="322"/>
      <c r="T132" s="323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18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25"/>
      <c r="N133" s="321" t="s">
        <v>66</v>
      </c>
      <c r="O133" s="322"/>
      <c r="P133" s="322"/>
      <c r="Q133" s="322"/>
      <c r="R133" s="322"/>
      <c r="S133" s="322"/>
      <c r="T133" s="323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17" t="s">
        <v>236</v>
      </c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18"/>
      <c r="N134" s="318"/>
      <c r="O134" s="318"/>
      <c r="P134" s="318"/>
      <c r="Q134" s="318"/>
      <c r="R134" s="318"/>
      <c r="S134" s="318"/>
      <c r="T134" s="318"/>
      <c r="U134" s="318"/>
      <c r="V134" s="318"/>
      <c r="W134" s="318"/>
      <c r="X134" s="318"/>
      <c r="Y134" s="309"/>
      <c r="Z134" s="309"/>
    </row>
    <row r="135" spans="1:53" ht="14.25" hidden="1" customHeight="1" x14ac:dyDescent="0.25">
      <c r="A135" s="326" t="s">
        <v>60</v>
      </c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18"/>
      <c r="Y135" s="308"/>
      <c r="Z135" s="308"/>
    </row>
    <row r="136" spans="1:53" ht="27" hidden="1" customHeight="1" x14ac:dyDescent="0.25">
      <c r="A136" s="54" t="s">
        <v>237</v>
      </c>
      <c r="B136" s="54" t="s">
        <v>238</v>
      </c>
      <c r="C136" s="31">
        <v>4301031191</v>
      </c>
      <c r="D136" s="319">
        <v>4680115880993</v>
      </c>
      <c r="E136" s="320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5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28"/>
      <c r="P136" s="328"/>
      <c r="Q136" s="328"/>
      <c r="R136" s="320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19">
        <v>4680115881761</v>
      </c>
      <c r="E137" s="320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28"/>
      <c r="P137" s="328"/>
      <c r="Q137" s="328"/>
      <c r="R137" s="320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4301031201</v>
      </c>
      <c r="D138" s="319">
        <v>4680115881563</v>
      </c>
      <c r="E138" s="320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3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28"/>
      <c r="P138" s="328"/>
      <c r="Q138" s="328"/>
      <c r="R138" s="320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19">
        <v>4680115880986</v>
      </c>
      <c r="E139" s="320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5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28"/>
      <c r="P139" s="328"/>
      <c r="Q139" s="328"/>
      <c r="R139" s="320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19">
        <v>4680115880207</v>
      </c>
      <c r="E140" s="320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49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28"/>
      <c r="P140" s="328"/>
      <c r="Q140" s="328"/>
      <c r="R140" s="320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19">
        <v>4680115881785</v>
      </c>
      <c r="E141" s="320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6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28"/>
      <c r="P141" s="328"/>
      <c r="Q141" s="328"/>
      <c r="R141" s="320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19">
        <v>4680115881679</v>
      </c>
      <c r="E142" s="320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4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28"/>
      <c r="P142" s="328"/>
      <c r="Q142" s="328"/>
      <c r="R142" s="320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19">
        <v>4680115880191</v>
      </c>
      <c r="E143" s="320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6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28"/>
      <c r="P143" s="328"/>
      <c r="Q143" s="328"/>
      <c r="R143" s="320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19">
        <v>4680115883963</v>
      </c>
      <c r="E144" s="320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351" t="s">
        <v>255</v>
      </c>
      <c r="O144" s="328"/>
      <c r="P144" s="328"/>
      <c r="Q144" s="328"/>
      <c r="R144" s="320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idden="1" x14ac:dyDescent="0.2">
      <c r="A145" s="324"/>
      <c r="B145" s="318"/>
      <c r="C145" s="318"/>
      <c r="D145" s="318"/>
      <c r="E145" s="318"/>
      <c r="F145" s="318"/>
      <c r="G145" s="318"/>
      <c r="H145" s="318"/>
      <c r="I145" s="318"/>
      <c r="J145" s="318"/>
      <c r="K145" s="318"/>
      <c r="L145" s="318"/>
      <c r="M145" s="325"/>
      <c r="N145" s="321" t="s">
        <v>66</v>
      </c>
      <c r="O145" s="322"/>
      <c r="P145" s="322"/>
      <c r="Q145" s="322"/>
      <c r="R145" s="322"/>
      <c r="S145" s="322"/>
      <c r="T145" s="323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0</v>
      </c>
      <c r="W145" s="315">
        <f>IFERROR(W136/H136,"0")+IFERROR(W137/H137,"0")+IFERROR(W138/H138,"0")+IFERROR(W139/H139,"0")+IFERROR(W140/H140,"0")+IFERROR(W141/H141,"0")+IFERROR(W142/H142,"0")+IFERROR(W143/H143,"0")+IFERROR(W144/H144,"0")</f>
        <v>0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16"/>
      <c r="Z145" s="316"/>
    </row>
    <row r="146" spans="1:53" hidden="1" x14ac:dyDescent="0.2">
      <c r="A146" s="318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18"/>
      <c r="M146" s="325"/>
      <c r="N146" s="321" t="s">
        <v>66</v>
      </c>
      <c r="O146" s="322"/>
      <c r="P146" s="322"/>
      <c r="Q146" s="322"/>
      <c r="R146" s="322"/>
      <c r="S146" s="322"/>
      <c r="T146" s="323"/>
      <c r="U146" s="37" t="s">
        <v>65</v>
      </c>
      <c r="V146" s="315">
        <f>IFERROR(SUM(V136:V144),"0")</f>
        <v>0</v>
      </c>
      <c r="W146" s="315">
        <f>IFERROR(SUM(W136:W144),"0")</f>
        <v>0</v>
      </c>
      <c r="X146" s="37"/>
      <c r="Y146" s="316"/>
      <c r="Z146" s="316"/>
    </row>
    <row r="147" spans="1:53" ht="16.5" hidden="1" customHeight="1" x14ac:dyDescent="0.25">
      <c r="A147" s="317" t="s">
        <v>256</v>
      </c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18"/>
      <c r="M147" s="318"/>
      <c r="N147" s="318"/>
      <c r="O147" s="318"/>
      <c r="P147" s="318"/>
      <c r="Q147" s="318"/>
      <c r="R147" s="318"/>
      <c r="S147" s="318"/>
      <c r="T147" s="318"/>
      <c r="U147" s="318"/>
      <c r="V147" s="318"/>
      <c r="W147" s="318"/>
      <c r="X147" s="318"/>
      <c r="Y147" s="309"/>
      <c r="Z147" s="309"/>
    </row>
    <row r="148" spans="1:53" ht="14.25" hidden="1" customHeight="1" x14ac:dyDescent="0.25">
      <c r="A148" s="326" t="s">
        <v>103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19">
        <v>4680115881402</v>
      </c>
      <c r="E149" s="320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4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28"/>
      <c r="P149" s="328"/>
      <c r="Q149" s="328"/>
      <c r="R149" s="320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19">
        <v>4680115881396</v>
      </c>
      <c r="E150" s="320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4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28"/>
      <c r="P150" s="328"/>
      <c r="Q150" s="328"/>
      <c r="R150" s="320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24"/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18"/>
      <c r="M151" s="325"/>
      <c r="N151" s="321" t="s">
        <v>66</v>
      </c>
      <c r="O151" s="322"/>
      <c r="P151" s="322"/>
      <c r="Q151" s="322"/>
      <c r="R151" s="322"/>
      <c r="S151" s="322"/>
      <c r="T151" s="323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18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25"/>
      <c r="N152" s="321" t="s">
        <v>66</v>
      </c>
      <c r="O152" s="322"/>
      <c r="P152" s="322"/>
      <c r="Q152" s="322"/>
      <c r="R152" s="322"/>
      <c r="S152" s="322"/>
      <c r="T152" s="323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26" t="s">
        <v>95</v>
      </c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18"/>
      <c r="M153" s="318"/>
      <c r="N153" s="318"/>
      <c r="O153" s="318"/>
      <c r="P153" s="318"/>
      <c r="Q153" s="318"/>
      <c r="R153" s="318"/>
      <c r="S153" s="318"/>
      <c r="T153" s="318"/>
      <c r="U153" s="318"/>
      <c r="V153" s="318"/>
      <c r="W153" s="318"/>
      <c r="X153" s="318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19">
        <v>4680115882935</v>
      </c>
      <c r="E154" s="320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634" t="s">
        <v>263</v>
      </c>
      <c r="O154" s="328"/>
      <c r="P154" s="328"/>
      <c r="Q154" s="328"/>
      <c r="R154" s="320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19">
        <v>4680115880764</v>
      </c>
      <c r="E155" s="320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3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28"/>
      <c r="P155" s="328"/>
      <c r="Q155" s="328"/>
      <c r="R155" s="320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24"/>
      <c r="B156" s="318"/>
      <c r="C156" s="318"/>
      <c r="D156" s="318"/>
      <c r="E156" s="318"/>
      <c r="F156" s="318"/>
      <c r="G156" s="318"/>
      <c r="H156" s="318"/>
      <c r="I156" s="318"/>
      <c r="J156" s="318"/>
      <c r="K156" s="318"/>
      <c r="L156" s="318"/>
      <c r="M156" s="325"/>
      <c r="N156" s="321" t="s">
        <v>66</v>
      </c>
      <c r="O156" s="322"/>
      <c r="P156" s="322"/>
      <c r="Q156" s="322"/>
      <c r="R156" s="322"/>
      <c r="S156" s="322"/>
      <c r="T156" s="323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18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25"/>
      <c r="N157" s="321" t="s">
        <v>66</v>
      </c>
      <c r="O157" s="322"/>
      <c r="P157" s="322"/>
      <c r="Q157" s="322"/>
      <c r="R157" s="322"/>
      <c r="S157" s="322"/>
      <c r="T157" s="323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26" t="s">
        <v>60</v>
      </c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18"/>
      <c r="N158" s="318"/>
      <c r="O158" s="318"/>
      <c r="P158" s="318"/>
      <c r="Q158" s="318"/>
      <c r="R158" s="318"/>
      <c r="S158" s="318"/>
      <c r="T158" s="318"/>
      <c r="U158" s="318"/>
      <c r="V158" s="318"/>
      <c r="W158" s="318"/>
      <c r="X158" s="318"/>
      <c r="Y158" s="308"/>
      <c r="Z158" s="308"/>
    </row>
    <row r="159" spans="1:53" ht="27" hidden="1" customHeight="1" x14ac:dyDescent="0.25">
      <c r="A159" s="54" t="s">
        <v>266</v>
      </c>
      <c r="B159" s="54" t="s">
        <v>267</v>
      </c>
      <c r="C159" s="31">
        <v>4301031224</v>
      </c>
      <c r="D159" s="319">
        <v>4680115882683</v>
      </c>
      <c r="E159" s="320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5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28"/>
      <c r="P159" s="328"/>
      <c r="Q159" s="328"/>
      <c r="R159" s="320"/>
      <c r="S159" s="34"/>
      <c r="T159" s="34"/>
      <c r="U159" s="35" t="s">
        <v>65</v>
      </c>
      <c r="V159" s="313">
        <v>0</v>
      </c>
      <c r="W159" s="314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hidden="1" customHeight="1" x14ac:dyDescent="0.25">
      <c r="A160" s="54" t="s">
        <v>268</v>
      </c>
      <c r="B160" s="54" t="s">
        <v>269</v>
      </c>
      <c r="C160" s="31">
        <v>4301031230</v>
      </c>
      <c r="D160" s="319">
        <v>4680115882690</v>
      </c>
      <c r="E160" s="320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62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28"/>
      <c r="P160" s="328"/>
      <c r="Q160" s="328"/>
      <c r="R160" s="320"/>
      <c r="S160" s="34"/>
      <c r="T160" s="34"/>
      <c r="U160" s="35" t="s">
        <v>65</v>
      </c>
      <c r="V160" s="313">
        <v>0</v>
      </c>
      <c r="W160" s="314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19">
        <v>4680115882669</v>
      </c>
      <c r="E161" s="320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28"/>
      <c r="P161" s="328"/>
      <c r="Q161" s="328"/>
      <c r="R161" s="320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19">
        <v>4680115882676</v>
      </c>
      <c r="E162" s="320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28"/>
      <c r="P162" s="328"/>
      <c r="Q162" s="328"/>
      <c r="R162" s="320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idden="1" x14ac:dyDescent="0.2">
      <c r="A163" s="324"/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18"/>
      <c r="M163" s="325"/>
      <c r="N163" s="321" t="s">
        <v>66</v>
      </c>
      <c r="O163" s="322"/>
      <c r="P163" s="322"/>
      <c r="Q163" s="322"/>
      <c r="R163" s="322"/>
      <c r="S163" s="322"/>
      <c r="T163" s="323"/>
      <c r="U163" s="37" t="s">
        <v>67</v>
      </c>
      <c r="V163" s="315">
        <f>IFERROR(V159/H159,"0")+IFERROR(V160/H160,"0")+IFERROR(V161/H161,"0")+IFERROR(V162/H162,"0")</f>
        <v>0</v>
      </c>
      <c r="W163" s="315">
        <f>IFERROR(W159/H159,"0")+IFERROR(W160/H160,"0")+IFERROR(W161/H161,"0")+IFERROR(W162/H162,"0")</f>
        <v>0</v>
      </c>
      <c r="X163" s="315">
        <f>IFERROR(IF(X159="",0,X159),"0")+IFERROR(IF(X160="",0,X160),"0")+IFERROR(IF(X161="",0,X161),"0")+IFERROR(IF(X162="",0,X162),"0")</f>
        <v>0</v>
      </c>
      <c r="Y163" s="316"/>
      <c r="Z163" s="316"/>
    </row>
    <row r="164" spans="1:53" hidden="1" x14ac:dyDescent="0.2">
      <c r="A164" s="318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18"/>
      <c r="M164" s="325"/>
      <c r="N164" s="321" t="s">
        <v>66</v>
      </c>
      <c r="O164" s="322"/>
      <c r="P164" s="322"/>
      <c r="Q164" s="322"/>
      <c r="R164" s="322"/>
      <c r="S164" s="322"/>
      <c r="T164" s="323"/>
      <c r="U164" s="37" t="s">
        <v>65</v>
      </c>
      <c r="V164" s="315">
        <f>IFERROR(SUM(V159:V162),"0")</f>
        <v>0</v>
      </c>
      <c r="W164" s="315">
        <f>IFERROR(SUM(W159:W162),"0")</f>
        <v>0</v>
      </c>
      <c r="X164" s="37"/>
      <c r="Y164" s="316"/>
      <c r="Z164" s="316"/>
    </row>
    <row r="165" spans="1:53" ht="14.25" hidden="1" customHeight="1" x14ac:dyDescent="0.25">
      <c r="A165" s="326" t="s">
        <v>68</v>
      </c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18"/>
      <c r="M165" s="318"/>
      <c r="N165" s="318"/>
      <c r="O165" s="318"/>
      <c r="P165" s="318"/>
      <c r="Q165" s="318"/>
      <c r="R165" s="318"/>
      <c r="S165" s="318"/>
      <c r="T165" s="318"/>
      <c r="U165" s="318"/>
      <c r="V165" s="318"/>
      <c r="W165" s="318"/>
      <c r="X165" s="318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19">
        <v>4680115881556</v>
      </c>
      <c r="E166" s="320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4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28"/>
      <c r="P166" s="328"/>
      <c r="Q166" s="328"/>
      <c r="R166" s="320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hidden="1" customHeight="1" x14ac:dyDescent="0.25">
      <c r="A167" s="54" t="s">
        <v>276</v>
      </c>
      <c r="B167" s="54" t="s">
        <v>277</v>
      </c>
      <c r="C167" s="31">
        <v>4301051538</v>
      </c>
      <c r="D167" s="319">
        <v>4680115880573</v>
      </c>
      <c r="E167" s="320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537" t="s">
        <v>278</v>
      </c>
      <c r="O167" s="328"/>
      <c r="P167" s="328"/>
      <c r="Q167" s="328"/>
      <c r="R167" s="320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19">
        <v>4680115881594</v>
      </c>
      <c r="E168" s="320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6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28"/>
      <c r="P168" s="328"/>
      <c r="Q168" s="328"/>
      <c r="R168" s="320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19">
        <v>4680115881587</v>
      </c>
      <c r="E169" s="320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608" t="s">
        <v>283</v>
      </c>
      <c r="O169" s="328"/>
      <c r="P169" s="328"/>
      <c r="Q169" s="328"/>
      <c r="R169" s="320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19">
        <v>4680115880962</v>
      </c>
      <c r="E170" s="320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33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28"/>
      <c r="P170" s="328"/>
      <c r="Q170" s="328"/>
      <c r="R170" s="320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19">
        <v>4680115881617</v>
      </c>
      <c r="E171" s="320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5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28"/>
      <c r="P171" s="328"/>
      <c r="Q171" s="328"/>
      <c r="R171" s="320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288</v>
      </c>
      <c r="B172" s="54" t="s">
        <v>289</v>
      </c>
      <c r="C172" s="31">
        <v>4301051487</v>
      </c>
      <c r="D172" s="319">
        <v>4680115881228</v>
      </c>
      <c r="E172" s="320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342" t="s">
        <v>290</v>
      </c>
      <c r="O172" s="328"/>
      <c r="P172" s="328"/>
      <c r="Q172" s="328"/>
      <c r="R172" s="320"/>
      <c r="S172" s="34"/>
      <c r="T172" s="34"/>
      <c r="U172" s="35" t="s">
        <v>65</v>
      </c>
      <c r="V172" s="313">
        <v>0</v>
      </c>
      <c r="W172" s="314">
        <f t="shared" si="7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19">
        <v>4680115881037</v>
      </c>
      <c r="E173" s="320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391" t="s">
        <v>293</v>
      </c>
      <c r="O173" s="328"/>
      <c r="P173" s="328"/>
      <c r="Q173" s="328"/>
      <c r="R173" s="320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4301051384</v>
      </c>
      <c r="D174" s="319">
        <v>4680115881211</v>
      </c>
      <c r="E174" s="320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4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28"/>
      <c r="P174" s="328"/>
      <c r="Q174" s="328"/>
      <c r="R174" s="320"/>
      <c r="S174" s="34"/>
      <c r="T174" s="34"/>
      <c r="U174" s="35" t="s">
        <v>65</v>
      </c>
      <c r="V174" s="313">
        <v>0</v>
      </c>
      <c r="W174" s="314">
        <f t="shared" si="7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19">
        <v>4680115881020</v>
      </c>
      <c r="E175" s="320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28"/>
      <c r="P175" s="328"/>
      <c r="Q175" s="328"/>
      <c r="R175" s="320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4301051407</v>
      </c>
      <c r="D176" s="319">
        <v>4680115882195</v>
      </c>
      <c r="E176" s="320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3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28"/>
      <c r="P176" s="328"/>
      <c r="Q176" s="328"/>
      <c r="R176" s="320"/>
      <c r="S176" s="34"/>
      <c r="T176" s="34"/>
      <c r="U176" s="35" t="s">
        <v>65</v>
      </c>
      <c r="V176" s="313">
        <v>0</v>
      </c>
      <c r="W176" s="314">
        <f t="shared" si="7"/>
        <v>0</v>
      </c>
      <c r="X176" s="36" t="str">
        <f t="shared" ref="X176:X182" si="8">IFERROR(IF(W176=0,"",ROUNDUP(W176/H176,0)*0.00753),"")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19">
        <v>4680115882607</v>
      </c>
      <c r="E177" s="320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54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28"/>
      <c r="P177" s="328"/>
      <c r="Q177" s="328"/>
      <c r="R177" s="320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4301051468</v>
      </c>
      <c r="D178" s="319">
        <v>4680115880092</v>
      </c>
      <c r="E178" s="320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45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28"/>
      <c r="P178" s="328"/>
      <c r="Q178" s="328"/>
      <c r="R178" s="320"/>
      <c r="S178" s="34"/>
      <c r="T178" s="34"/>
      <c r="U178" s="35" t="s">
        <v>65</v>
      </c>
      <c r="V178" s="313">
        <v>0</v>
      </c>
      <c r="W178" s="314">
        <f t="shared" si="7"/>
        <v>0</v>
      </c>
      <c r="X178" s="36" t="str">
        <f t="shared" si="8"/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304</v>
      </c>
      <c r="B179" s="54" t="s">
        <v>305</v>
      </c>
      <c r="C179" s="31">
        <v>4301051469</v>
      </c>
      <c r="D179" s="319">
        <v>4680115880221</v>
      </c>
      <c r="E179" s="320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51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28"/>
      <c r="P179" s="328"/>
      <c r="Q179" s="328"/>
      <c r="R179" s="320"/>
      <c r="S179" s="34"/>
      <c r="T179" s="34"/>
      <c r="U179" s="35" t="s">
        <v>65</v>
      </c>
      <c r="V179" s="313">
        <v>0</v>
      </c>
      <c r="W179" s="314">
        <f t="shared" si="7"/>
        <v>0</v>
      </c>
      <c r="X179" s="36" t="str">
        <f t="shared" si="8"/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19">
        <v>4680115882942</v>
      </c>
      <c r="E180" s="320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6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28"/>
      <c r="P180" s="328"/>
      <c r="Q180" s="328"/>
      <c r="R180" s="320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308</v>
      </c>
      <c r="B181" s="54" t="s">
        <v>309</v>
      </c>
      <c r="C181" s="31">
        <v>4301051326</v>
      </c>
      <c r="D181" s="319">
        <v>4680115880504</v>
      </c>
      <c r="E181" s="320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5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28"/>
      <c r="P181" s="328"/>
      <c r="Q181" s="328"/>
      <c r="R181" s="320"/>
      <c r="S181" s="34"/>
      <c r="T181" s="34"/>
      <c r="U181" s="35" t="s">
        <v>65</v>
      </c>
      <c r="V181" s="313">
        <v>0</v>
      </c>
      <c r="W181" s="314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310</v>
      </c>
      <c r="B182" s="54" t="s">
        <v>311</v>
      </c>
      <c r="C182" s="31">
        <v>4301051410</v>
      </c>
      <c r="D182" s="319">
        <v>4680115882164</v>
      </c>
      <c r="E182" s="320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6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28"/>
      <c r="P182" s="328"/>
      <c r="Q182" s="328"/>
      <c r="R182" s="320"/>
      <c r="S182" s="34"/>
      <c r="T182" s="34"/>
      <c r="U182" s="35" t="s">
        <v>65</v>
      </c>
      <c r="V182" s="313">
        <v>0</v>
      </c>
      <c r="W182" s="314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hidden="1" x14ac:dyDescent="0.2">
      <c r="A183" s="324"/>
      <c r="B183" s="318"/>
      <c r="C183" s="318"/>
      <c r="D183" s="318"/>
      <c r="E183" s="318"/>
      <c r="F183" s="318"/>
      <c r="G183" s="318"/>
      <c r="H183" s="318"/>
      <c r="I183" s="318"/>
      <c r="J183" s="318"/>
      <c r="K183" s="318"/>
      <c r="L183" s="318"/>
      <c r="M183" s="325"/>
      <c r="N183" s="321" t="s">
        <v>66</v>
      </c>
      <c r="O183" s="322"/>
      <c r="P183" s="322"/>
      <c r="Q183" s="322"/>
      <c r="R183" s="322"/>
      <c r="S183" s="322"/>
      <c r="T183" s="323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0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0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</v>
      </c>
      <c r="Y183" s="316"/>
      <c r="Z183" s="316"/>
    </row>
    <row r="184" spans="1:53" hidden="1" x14ac:dyDescent="0.2">
      <c r="A184" s="318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18"/>
      <c r="M184" s="325"/>
      <c r="N184" s="321" t="s">
        <v>66</v>
      </c>
      <c r="O184" s="322"/>
      <c r="P184" s="322"/>
      <c r="Q184" s="322"/>
      <c r="R184" s="322"/>
      <c r="S184" s="322"/>
      <c r="T184" s="323"/>
      <c r="U184" s="37" t="s">
        <v>65</v>
      </c>
      <c r="V184" s="315">
        <f>IFERROR(SUM(V166:V182),"0")</f>
        <v>0</v>
      </c>
      <c r="W184" s="315">
        <f>IFERROR(SUM(W166:W182),"0")</f>
        <v>0</v>
      </c>
      <c r="X184" s="37"/>
      <c r="Y184" s="316"/>
      <c r="Z184" s="316"/>
    </row>
    <row r="185" spans="1:53" ht="14.25" hidden="1" customHeight="1" x14ac:dyDescent="0.25">
      <c r="A185" s="326" t="s">
        <v>208</v>
      </c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18"/>
      <c r="M185" s="318"/>
      <c r="N185" s="318"/>
      <c r="O185" s="318"/>
      <c r="P185" s="318"/>
      <c r="Q185" s="318"/>
      <c r="R185" s="318"/>
      <c r="S185" s="318"/>
      <c r="T185" s="318"/>
      <c r="U185" s="318"/>
      <c r="V185" s="318"/>
      <c r="W185" s="318"/>
      <c r="X185" s="318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19">
        <v>4680115882874</v>
      </c>
      <c r="E186" s="320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346" t="s">
        <v>314</v>
      </c>
      <c r="O186" s="328"/>
      <c r="P186" s="328"/>
      <c r="Q186" s="328"/>
      <c r="R186" s="320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19">
        <v>4680115884434</v>
      </c>
      <c r="E187" s="320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525" t="s">
        <v>317</v>
      </c>
      <c r="O187" s="328"/>
      <c r="P187" s="328"/>
      <c r="Q187" s="328"/>
      <c r="R187" s="320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hidden="1" customHeight="1" x14ac:dyDescent="0.25">
      <c r="A188" s="54" t="s">
        <v>318</v>
      </c>
      <c r="B188" s="54" t="s">
        <v>319</v>
      </c>
      <c r="C188" s="31">
        <v>4301060338</v>
      </c>
      <c r="D188" s="319">
        <v>4680115880801</v>
      </c>
      <c r="E188" s="320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4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28"/>
      <c r="P188" s="328"/>
      <c r="Q188" s="328"/>
      <c r="R188" s="320"/>
      <c r="S188" s="34"/>
      <c r="T188" s="34"/>
      <c r="U188" s="35" t="s">
        <v>65</v>
      </c>
      <c r="V188" s="313">
        <v>0</v>
      </c>
      <c r="W188" s="314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ht="27" hidden="1" customHeight="1" x14ac:dyDescent="0.25">
      <c r="A189" s="54" t="s">
        <v>320</v>
      </c>
      <c r="B189" s="54" t="s">
        <v>321</v>
      </c>
      <c r="C189" s="31">
        <v>4301060339</v>
      </c>
      <c r="D189" s="319">
        <v>4680115880818</v>
      </c>
      <c r="E189" s="320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61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28"/>
      <c r="P189" s="328"/>
      <c r="Q189" s="328"/>
      <c r="R189" s="320"/>
      <c r="S189" s="34"/>
      <c r="T189" s="34"/>
      <c r="U189" s="35" t="s">
        <v>65</v>
      </c>
      <c r="V189" s="313">
        <v>0</v>
      </c>
      <c r="W189" s="314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idden="1" x14ac:dyDescent="0.2">
      <c r="A190" s="324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18"/>
      <c r="M190" s="325"/>
      <c r="N190" s="321" t="s">
        <v>66</v>
      </c>
      <c r="O190" s="322"/>
      <c r="P190" s="322"/>
      <c r="Q190" s="322"/>
      <c r="R190" s="322"/>
      <c r="S190" s="322"/>
      <c r="T190" s="323"/>
      <c r="U190" s="37" t="s">
        <v>67</v>
      </c>
      <c r="V190" s="315">
        <f>IFERROR(V186/H186,"0")+IFERROR(V187/H187,"0")+IFERROR(V188/H188,"0")+IFERROR(V189/H189,"0")</f>
        <v>0</v>
      </c>
      <c r="W190" s="315">
        <f>IFERROR(W186/H186,"0")+IFERROR(W187/H187,"0")+IFERROR(W188/H188,"0")+IFERROR(W189/H189,"0")</f>
        <v>0</v>
      </c>
      <c r="X190" s="315">
        <f>IFERROR(IF(X186="",0,X186),"0")+IFERROR(IF(X187="",0,X187),"0")+IFERROR(IF(X188="",0,X188),"0")+IFERROR(IF(X189="",0,X189),"0")</f>
        <v>0</v>
      </c>
      <c r="Y190" s="316"/>
      <c r="Z190" s="316"/>
    </row>
    <row r="191" spans="1:53" hidden="1" x14ac:dyDescent="0.2">
      <c r="A191" s="318"/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25"/>
      <c r="N191" s="321" t="s">
        <v>66</v>
      </c>
      <c r="O191" s="322"/>
      <c r="P191" s="322"/>
      <c r="Q191" s="322"/>
      <c r="R191" s="322"/>
      <c r="S191" s="322"/>
      <c r="T191" s="323"/>
      <c r="U191" s="37" t="s">
        <v>65</v>
      </c>
      <c r="V191" s="315">
        <f>IFERROR(SUM(V186:V189),"0")</f>
        <v>0</v>
      </c>
      <c r="W191" s="315">
        <f>IFERROR(SUM(W186:W189),"0")</f>
        <v>0</v>
      </c>
      <c r="X191" s="37"/>
      <c r="Y191" s="316"/>
      <c r="Z191" s="316"/>
    </row>
    <row r="192" spans="1:53" ht="16.5" hidden="1" customHeight="1" x14ac:dyDescent="0.25">
      <c r="A192" s="317" t="s">
        <v>322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18"/>
      <c r="Y192" s="309"/>
      <c r="Z192" s="309"/>
    </row>
    <row r="193" spans="1:53" ht="14.25" hidden="1" customHeight="1" x14ac:dyDescent="0.25">
      <c r="A193" s="326" t="s">
        <v>60</v>
      </c>
      <c r="B193" s="318"/>
      <c r="C193" s="318"/>
      <c r="D193" s="318"/>
      <c r="E193" s="318"/>
      <c r="F193" s="318"/>
      <c r="G193" s="318"/>
      <c r="H193" s="318"/>
      <c r="I193" s="318"/>
      <c r="J193" s="318"/>
      <c r="K193" s="318"/>
      <c r="L193" s="318"/>
      <c r="M193" s="318"/>
      <c r="N193" s="318"/>
      <c r="O193" s="318"/>
      <c r="P193" s="318"/>
      <c r="Q193" s="318"/>
      <c r="R193" s="318"/>
      <c r="S193" s="318"/>
      <c r="T193" s="318"/>
      <c r="U193" s="318"/>
      <c r="V193" s="318"/>
      <c r="W193" s="318"/>
      <c r="X193" s="318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19">
        <v>4607091389845</v>
      </c>
      <c r="E194" s="320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45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28"/>
      <c r="P194" s="328"/>
      <c r="Q194" s="328"/>
      <c r="R194" s="320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24"/>
      <c r="B195" s="318"/>
      <c r="C195" s="318"/>
      <c r="D195" s="318"/>
      <c r="E195" s="318"/>
      <c r="F195" s="318"/>
      <c r="G195" s="318"/>
      <c r="H195" s="318"/>
      <c r="I195" s="318"/>
      <c r="J195" s="318"/>
      <c r="K195" s="318"/>
      <c r="L195" s="318"/>
      <c r="M195" s="325"/>
      <c r="N195" s="321" t="s">
        <v>66</v>
      </c>
      <c r="O195" s="322"/>
      <c r="P195" s="322"/>
      <c r="Q195" s="322"/>
      <c r="R195" s="322"/>
      <c r="S195" s="322"/>
      <c r="T195" s="323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18"/>
      <c r="B196" s="318"/>
      <c r="C196" s="318"/>
      <c r="D196" s="318"/>
      <c r="E196" s="318"/>
      <c r="F196" s="318"/>
      <c r="G196" s="318"/>
      <c r="H196" s="318"/>
      <c r="I196" s="318"/>
      <c r="J196" s="318"/>
      <c r="K196" s="318"/>
      <c r="L196" s="318"/>
      <c r="M196" s="325"/>
      <c r="N196" s="321" t="s">
        <v>66</v>
      </c>
      <c r="O196" s="322"/>
      <c r="P196" s="322"/>
      <c r="Q196" s="322"/>
      <c r="R196" s="322"/>
      <c r="S196" s="322"/>
      <c r="T196" s="323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17" t="s">
        <v>325</v>
      </c>
      <c r="B197" s="318"/>
      <c r="C197" s="318"/>
      <c r="D197" s="318"/>
      <c r="E197" s="318"/>
      <c r="F197" s="318"/>
      <c r="G197" s="318"/>
      <c r="H197" s="318"/>
      <c r="I197" s="318"/>
      <c r="J197" s="318"/>
      <c r="K197" s="318"/>
      <c r="L197" s="318"/>
      <c r="M197" s="318"/>
      <c r="N197" s="318"/>
      <c r="O197" s="318"/>
      <c r="P197" s="318"/>
      <c r="Q197" s="318"/>
      <c r="R197" s="318"/>
      <c r="S197" s="318"/>
      <c r="T197" s="318"/>
      <c r="U197" s="318"/>
      <c r="V197" s="318"/>
      <c r="W197" s="318"/>
      <c r="X197" s="318"/>
      <c r="Y197" s="309"/>
      <c r="Z197" s="309"/>
    </row>
    <row r="198" spans="1:53" ht="14.25" hidden="1" customHeight="1" x14ac:dyDescent="0.25">
      <c r="A198" s="326" t="s">
        <v>103</v>
      </c>
      <c r="B198" s="318"/>
      <c r="C198" s="318"/>
      <c r="D198" s="318"/>
      <c r="E198" s="318"/>
      <c r="F198" s="318"/>
      <c r="G198" s="318"/>
      <c r="H198" s="318"/>
      <c r="I198" s="318"/>
      <c r="J198" s="318"/>
      <c r="K198" s="318"/>
      <c r="L198" s="318"/>
      <c r="M198" s="318"/>
      <c r="N198" s="318"/>
      <c r="O198" s="318"/>
      <c r="P198" s="318"/>
      <c r="Q198" s="318"/>
      <c r="R198" s="318"/>
      <c r="S198" s="318"/>
      <c r="T198" s="318"/>
      <c r="U198" s="318"/>
      <c r="V198" s="318"/>
      <c r="W198" s="318"/>
      <c r="X198" s="318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19">
        <v>4607091387445</v>
      </c>
      <c r="E199" s="320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4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28"/>
      <c r="P199" s="328"/>
      <c r="Q199" s="328"/>
      <c r="R199" s="320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19">
        <v>4607091386004</v>
      </c>
      <c r="E200" s="320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32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28"/>
      <c r="P200" s="328"/>
      <c r="Q200" s="328"/>
      <c r="R200" s="320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19">
        <v>4607091386004</v>
      </c>
      <c r="E201" s="320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28"/>
      <c r="P201" s="328"/>
      <c r="Q201" s="328"/>
      <c r="R201" s="320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19">
        <v>4607091386073</v>
      </c>
      <c r="E202" s="320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58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28"/>
      <c r="P202" s="328"/>
      <c r="Q202" s="328"/>
      <c r="R202" s="320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19">
        <v>4607091387322</v>
      </c>
      <c r="E203" s="320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28"/>
      <c r="P203" s="328"/>
      <c r="Q203" s="328"/>
      <c r="R203" s="320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19">
        <v>4607091387322</v>
      </c>
      <c r="E204" s="320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62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28"/>
      <c r="P204" s="328"/>
      <c r="Q204" s="328"/>
      <c r="R204" s="320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19">
        <v>4607091387377</v>
      </c>
      <c r="E205" s="320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5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28"/>
      <c r="P205" s="328"/>
      <c r="Q205" s="328"/>
      <c r="R205" s="320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19">
        <v>4607091387353</v>
      </c>
      <c r="E206" s="320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28"/>
      <c r="P206" s="328"/>
      <c r="Q206" s="328"/>
      <c r="R206" s="320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19">
        <v>4607091386011</v>
      </c>
      <c r="E207" s="320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28"/>
      <c r="P207" s="328"/>
      <c r="Q207" s="328"/>
      <c r="R207" s="320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19">
        <v>4607091387308</v>
      </c>
      <c r="E208" s="320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57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28"/>
      <c r="P208" s="328"/>
      <c r="Q208" s="328"/>
      <c r="R208" s="320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19">
        <v>4607091387339</v>
      </c>
      <c r="E209" s="320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5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28"/>
      <c r="P209" s="328"/>
      <c r="Q209" s="328"/>
      <c r="R209" s="320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19">
        <v>4680115882638</v>
      </c>
      <c r="E210" s="320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28"/>
      <c r="P210" s="328"/>
      <c r="Q210" s="328"/>
      <c r="R210" s="320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19">
        <v>4680115881938</v>
      </c>
      <c r="E211" s="320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5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28"/>
      <c r="P211" s="328"/>
      <c r="Q211" s="328"/>
      <c r="R211" s="320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19">
        <v>4607091387346</v>
      </c>
      <c r="E212" s="320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28"/>
      <c r="P212" s="328"/>
      <c r="Q212" s="328"/>
      <c r="R212" s="320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19">
        <v>4607091389807</v>
      </c>
      <c r="E213" s="320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48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28"/>
      <c r="P213" s="328"/>
      <c r="Q213" s="328"/>
      <c r="R213" s="320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24"/>
      <c r="B214" s="318"/>
      <c r="C214" s="318"/>
      <c r="D214" s="318"/>
      <c r="E214" s="318"/>
      <c r="F214" s="318"/>
      <c r="G214" s="318"/>
      <c r="H214" s="318"/>
      <c r="I214" s="318"/>
      <c r="J214" s="318"/>
      <c r="K214" s="318"/>
      <c r="L214" s="318"/>
      <c r="M214" s="325"/>
      <c r="N214" s="321" t="s">
        <v>66</v>
      </c>
      <c r="O214" s="322"/>
      <c r="P214" s="322"/>
      <c r="Q214" s="322"/>
      <c r="R214" s="322"/>
      <c r="S214" s="322"/>
      <c r="T214" s="323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18"/>
      <c r="B215" s="318"/>
      <c r="C215" s="318"/>
      <c r="D215" s="318"/>
      <c r="E215" s="318"/>
      <c r="F215" s="318"/>
      <c r="G215" s="318"/>
      <c r="H215" s="318"/>
      <c r="I215" s="318"/>
      <c r="J215" s="318"/>
      <c r="K215" s="318"/>
      <c r="L215" s="318"/>
      <c r="M215" s="325"/>
      <c r="N215" s="321" t="s">
        <v>66</v>
      </c>
      <c r="O215" s="322"/>
      <c r="P215" s="322"/>
      <c r="Q215" s="322"/>
      <c r="R215" s="322"/>
      <c r="S215" s="322"/>
      <c r="T215" s="323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26" t="s">
        <v>95</v>
      </c>
      <c r="B216" s="318"/>
      <c r="C216" s="318"/>
      <c r="D216" s="318"/>
      <c r="E216" s="318"/>
      <c r="F216" s="318"/>
      <c r="G216" s="318"/>
      <c r="H216" s="318"/>
      <c r="I216" s="318"/>
      <c r="J216" s="318"/>
      <c r="K216" s="318"/>
      <c r="L216" s="318"/>
      <c r="M216" s="318"/>
      <c r="N216" s="318"/>
      <c r="O216" s="318"/>
      <c r="P216" s="318"/>
      <c r="Q216" s="318"/>
      <c r="R216" s="318"/>
      <c r="S216" s="318"/>
      <c r="T216" s="318"/>
      <c r="U216" s="318"/>
      <c r="V216" s="318"/>
      <c r="W216" s="318"/>
      <c r="X216" s="318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19">
        <v>4680115881914</v>
      </c>
      <c r="E217" s="320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59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28"/>
      <c r="P217" s="328"/>
      <c r="Q217" s="328"/>
      <c r="R217" s="320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24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25"/>
      <c r="N218" s="321" t="s">
        <v>66</v>
      </c>
      <c r="O218" s="322"/>
      <c r="P218" s="322"/>
      <c r="Q218" s="322"/>
      <c r="R218" s="322"/>
      <c r="S218" s="322"/>
      <c r="T218" s="323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18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18"/>
      <c r="M219" s="325"/>
      <c r="N219" s="321" t="s">
        <v>66</v>
      </c>
      <c r="O219" s="322"/>
      <c r="P219" s="322"/>
      <c r="Q219" s="322"/>
      <c r="R219" s="322"/>
      <c r="S219" s="322"/>
      <c r="T219" s="323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26" t="s">
        <v>60</v>
      </c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18"/>
      <c r="M220" s="318"/>
      <c r="N220" s="318"/>
      <c r="O220" s="318"/>
      <c r="P220" s="318"/>
      <c r="Q220" s="318"/>
      <c r="R220" s="318"/>
      <c r="S220" s="318"/>
      <c r="T220" s="318"/>
      <c r="U220" s="318"/>
      <c r="V220" s="318"/>
      <c r="W220" s="318"/>
      <c r="X220" s="318"/>
      <c r="Y220" s="308"/>
      <c r="Z220" s="308"/>
    </row>
    <row r="221" spans="1:53" ht="27" hidden="1" customHeight="1" x14ac:dyDescent="0.25">
      <c r="A221" s="54" t="s">
        <v>356</v>
      </c>
      <c r="B221" s="54" t="s">
        <v>357</v>
      </c>
      <c r="C221" s="31">
        <v>4301030878</v>
      </c>
      <c r="D221" s="319">
        <v>4607091387193</v>
      </c>
      <c r="E221" s="320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4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28"/>
      <c r="P221" s="328"/>
      <c r="Q221" s="328"/>
      <c r="R221" s="320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19">
        <v>4607091387230</v>
      </c>
      <c r="E222" s="320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4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28"/>
      <c r="P222" s="328"/>
      <c r="Q222" s="328"/>
      <c r="R222" s="320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19">
        <v>4607091387285</v>
      </c>
      <c r="E223" s="320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3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28"/>
      <c r="P223" s="328"/>
      <c r="Q223" s="328"/>
      <c r="R223" s="320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24"/>
      <c r="B224" s="318"/>
      <c r="C224" s="318"/>
      <c r="D224" s="318"/>
      <c r="E224" s="318"/>
      <c r="F224" s="318"/>
      <c r="G224" s="318"/>
      <c r="H224" s="318"/>
      <c r="I224" s="318"/>
      <c r="J224" s="318"/>
      <c r="K224" s="318"/>
      <c r="L224" s="318"/>
      <c r="M224" s="325"/>
      <c r="N224" s="321" t="s">
        <v>66</v>
      </c>
      <c r="O224" s="322"/>
      <c r="P224" s="322"/>
      <c r="Q224" s="322"/>
      <c r="R224" s="322"/>
      <c r="S224" s="322"/>
      <c r="T224" s="323"/>
      <c r="U224" s="37" t="s">
        <v>67</v>
      </c>
      <c r="V224" s="315">
        <f>IFERROR(V221/H221,"0")+IFERROR(V222/H222,"0")+IFERROR(V223/H223,"0")</f>
        <v>0</v>
      </c>
      <c r="W224" s="315">
        <f>IFERROR(W221/H221,"0")+IFERROR(W222/H222,"0")+IFERROR(W223/H223,"0")</f>
        <v>0</v>
      </c>
      <c r="X224" s="315">
        <f>IFERROR(IF(X221="",0,X221),"0")+IFERROR(IF(X222="",0,X222),"0")+IFERROR(IF(X223="",0,X223),"0")</f>
        <v>0</v>
      </c>
      <c r="Y224" s="316"/>
      <c r="Z224" s="316"/>
    </row>
    <row r="225" spans="1:53" hidden="1" x14ac:dyDescent="0.2">
      <c r="A225" s="318"/>
      <c r="B225" s="318"/>
      <c r="C225" s="318"/>
      <c r="D225" s="318"/>
      <c r="E225" s="318"/>
      <c r="F225" s="318"/>
      <c r="G225" s="318"/>
      <c r="H225" s="318"/>
      <c r="I225" s="318"/>
      <c r="J225" s="318"/>
      <c r="K225" s="318"/>
      <c r="L225" s="318"/>
      <c r="M225" s="325"/>
      <c r="N225" s="321" t="s">
        <v>66</v>
      </c>
      <c r="O225" s="322"/>
      <c r="P225" s="322"/>
      <c r="Q225" s="322"/>
      <c r="R225" s="322"/>
      <c r="S225" s="322"/>
      <c r="T225" s="323"/>
      <c r="U225" s="37" t="s">
        <v>65</v>
      </c>
      <c r="V225" s="315">
        <f>IFERROR(SUM(V221:V223),"0")</f>
        <v>0</v>
      </c>
      <c r="W225" s="315">
        <f>IFERROR(SUM(W221:W223),"0")</f>
        <v>0</v>
      </c>
      <c r="X225" s="37"/>
      <c r="Y225" s="316"/>
      <c r="Z225" s="316"/>
    </row>
    <row r="226" spans="1:53" ht="14.25" hidden="1" customHeight="1" x14ac:dyDescent="0.25">
      <c r="A226" s="326" t="s">
        <v>68</v>
      </c>
      <c r="B226" s="318"/>
      <c r="C226" s="318"/>
      <c r="D226" s="318"/>
      <c r="E226" s="318"/>
      <c r="F226" s="318"/>
      <c r="G226" s="318"/>
      <c r="H226" s="318"/>
      <c r="I226" s="318"/>
      <c r="J226" s="318"/>
      <c r="K226" s="318"/>
      <c r="L226" s="318"/>
      <c r="M226" s="318"/>
      <c r="N226" s="318"/>
      <c r="O226" s="318"/>
      <c r="P226" s="318"/>
      <c r="Q226" s="318"/>
      <c r="R226" s="318"/>
      <c r="S226" s="318"/>
      <c r="T226" s="318"/>
      <c r="U226" s="318"/>
      <c r="V226" s="318"/>
      <c r="W226" s="318"/>
      <c r="X226" s="318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19">
        <v>4607091387766</v>
      </c>
      <c r="E227" s="320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5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8"/>
      <c r="P227" s="328"/>
      <c r="Q227" s="328"/>
      <c r="R227" s="320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19">
        <v>4607091387957</v>
      </c>
      <c r="E228" s="320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8"/>
      <c r="P228" s="328"/>
      <c r="Q228" s="328"/>
      <c r="R228" s="320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19">
        <v>4607091387964</v>
      </c>
      <c r="E229" s="320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3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8"/>
      <c r="P229" s="328"/>
      <c r="Q229" s="328"/>
      <c r="R229" s="320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368</v>
      </c>
      <c r="B230" s="54" t="s">
        <v>369</v>
      </c>
      <c r="C230" s="31">
        <v>4301051461</v>
      </c>
      <c r="D230" s="319">
        <v>4680115883604</v>
      </c>
      <c r="E230" s="320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78" t="s">
        <v>370</v>
      </c>
      <c r="O230" s="328"/>
      <c r="P230" s="328"/>
      <c r="Q230" s="328"/>
      <c r="R230" s="320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19">
        <v>4680115883567</v>
      </c>
      <c r="E231" s="320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75" t="s">
        <v>373</v>
      </c>
      <c r="O231" s="328"/>
      <c r="P231" s="328"/>
      <c r="Q231" s="328"/>
      <c r="R231" s="320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19">
        <v>4607091381672</v>
      </c>
      <c r="E232" s="320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9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28"/>
      <c r="P232" s="328"/>
      <c r="Q232" s="328"/>
      <c r="R232" s="320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19">
        <v>4607091387537</v>
      </c>
      <c r="E233" s="320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28"/>
      <c r="P233" s="328"/>
      <c r="Q233" s="328"/>
      <c r="R233" s="320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19">
        <v>4607091387513</v>
      </c>
      <c r="E234" s="320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28"/>
      <c r="P234" s="328"/>
      <c r="Q234" s="328"/>
      <c r="R234" s="320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19">
        <v>4680115880511</v>
      </c>
      <c r="E235" s="320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28"/>
      <c r="P235" s="328"/>
      <c r="Q235" s="328"/>
      <c r="R235" s="320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24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25"/>
      <c r="N236" s="321" t="s">
        <v>66</v>
      </c>
      <c r="O236" s="322"/>
      <c r="P236" s="322"/>
      <c r="Q236" s="322"/>
      <c r="R236" s="322"/>
      <c r="S236" s="322"/>
      <c r="T236" s="323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0</v>
      </c>
      <c r="W236" s="315">
        <f>IFERROR(W227/H227,"0")+IFERROR(W228/H228,"0")+IFERROR(W229/H229,"0")+IFERROR(W230/H230,"0")+IFERROR(W231/H231,"0")+IFERROR(W232/H232,"0")+IFERROR(W233/H233,"0")+IFERROR(W234/H234,"0")+IFERROR(W235/H235,"0")</f>
        <v>0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6"/>
      <c r="Z236" s="316"/>
    </row>
    <row r="237" spans="1:53" hidden="1" x14ac:dyDescent="0.2">
      <c r="A237" s="318"/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25"/>
      <c r="N237" s="321" t="s">
        <v>66</v>
      </c>
      <c r="O237" s="322"/>
      <c r="P237" s="322"/>
      <c r="Q237" s="322"/>
      <c r="R237" s="322"/>
      <c r="S237" s="322"/>
      <c r="T237" s="323"/>
      <c r="U237" s="37" t="s">
        <v>65</v>
      </c>
      <c r="V237" s="315">
        <f>IFERROR(SUM(V227:V235),"0")</f>
        <v>0</v>
      </c>
      <c r="W237" s="315">
        <f>IFERROR(SUM(W227:W235),"0")</f>
        <v>0</v>
      </c>
      <c r="X237" s="37"/>
      <c r="Y237" s="316"/>
      <c r="Z237" s="316"/>
    </row>
    <row r="238" spans="1:53" ht="14.25" hidden="1" customHeight="1" x14ac:dyDescent="0.25">
      <c r="A238" s="326" t="s">
        <v>208</v>
      </c>
      <c r="B238" s="318"/>
      <c r="C238" s="318"/>
      <c r="D238" s="318"/>
      <c r="E238" s="318"/>
      <c r="F238" s="318"/>
      <c r="G238" s="318"/>
      <c r="H238" s="318"/>
      <c r="I238" s="318"/>
      <c r="J238" s="318"/>
      <c r="K238" s="318"/>
      <c r="L238" s="318"/>
      <c r="M238" s="318"/>
      <c r="N238" s="318"/>
      <c r="O238" s="318"/>
      <c r="P238" s="318"/>
      <c r="Q238" s="318"/>
      <c r="R238" s="318"/>
      <c r="S238" s="318"/>
      <c r="T238" s="318"/>
      <c r="U238" s="318"/>
      <c r="V238" s="318"/>
      <c r="W238" s="318"/>
      <c r="X238" s="318"/>
      <c r="Y238" s="308"/>
      <c r="Z238" s="308"/>
    </row>
    <row r="239" spans="1:53" ht="16.5" hidden="1" customHeight="1" x14ac:dyDescent="0.25">
      <c r="A239" s="54" t="s">
        <v>382</v>
      </c>
      <c r="B239" s="54" t="s">
        <v>383</v>
      </c>
      <c r="C239" s="31">
        <v>4301060326</v>
      </c>
      <c r="D239" s="319">
        <v>4607091380880</v>
      </c>
      <c r="E239" s="320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28"/>
      <c r="P239" s="328"/>
      <c r="Q239" s="328"/>
      <c r="R239" s="320"/>
      <c r="S239" s="34"/>
      <c r="T239" s="34"/>
      <c r="U239" s="35" t="s">
        <v>65</v>
      </c>
      <c r="V239" s="313">
        <v>0</v>
      </c>
      <c r="W239" s="314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hidden="1" customHeight="1" x14ac:dyDescent="0.25">
      <c r="A240" s="54" t="s">
        <v>384</v>
      </c>
      <c r="B240" s="54" t="s">
        <v>385</v>
      </c>
      <c r="C240" s="31">
        <v>4301060308</v>
      </c>
      <c r="D240" s="319">
        <v>4607091384482</v>
      </c>
      <c r="E240" s="320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28"/>
      <c r="P240" s="328"/>
      <c r="Q240" s="328"/>
      <c r="R240" s="320"/>
      <c r="S240" s="34"/>
      <c r="T240" s="34"/>
      <c r="U240" s="35" t="s">
        <v>65</v>
      </c>
      <c r="V240" s="313">
        <v>0</v>
      </c>
      <c r="W240" s="314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19">
        <v>4607091380897</v>
      </c>
      <c r="E241" s="320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28"/>
      <c r="P241" s="328"/>
      <c r="Q241" s="328"/>
      <c r="R241" s="320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hidden="1" x14ac:dyDescent="0.2">
      <c r="A242" s="324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25"/>
      <c r="N242" s="321" t="s">
        <v>66</v>
      </c>
      <c r="O242" s="322"/>
      <c r="P242" s="322"/>
      <c r="Q242" s="322"/>
      <c r="R242" s="322"/>
      <c r="S242" s="322"/>
      <c r="T242" s="323"/>
      <c r="U242" s="37" t="s">
        <v>67</v>
      </c>
      <c r="V242" s="315">
        <f>IFERROR(V239/H239,"0")+IFERROR(V240/H240,"0")+IFERROR(V241/H241,"0")</f>
        <v>0</v>
      </c>
      <c r="W242" s="315">
        <f>IFERROR(W239/H239,"0")+IFERROR(W240/H240,"0")+IFERROR(W241/H241,"0")</f>
        <v>0</v>
      </c>
      <c r="X242" s="315">
        <f>IFERROR(IF(X239="",0,X239),"0")+IFERROR(IF(X240="",0,X240),"0")+IFERROR(IF(X241="",0,X241),"0")</f>
        <v>0</v>
      </c>
      <c r="Y242" s="316"/>
      <c r="Z242" s="316"/>
    </row>
    <row r="243" spans="1:53" hidden="1" x14ac:dyDescent="0.2">
      <c r="A243" s="318"/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25"/>
      <c r="N243" s="321" t="s">
        <v>66</v>
      </c>
      <c r="O243" s="322"/>
      <c r="P243" s="322"/>
      <c r="Q243" s="322"/>
      <c r="R243" s="322"/>
      <c r="S243" s="322"/>
      <c r="T243" s="323"/>
      <c r="U243" s="37" t="s">
        <v>65</v>
      </c>
      <c r="V243" s="315">
        <f>IFERROR(SUM(V239:V241),"0")</f>
        <v>0</v>
      </c>
      <c r="W243" s="315">
        <f>IFERROR(SUM(W239:W241),"0")</f>
        <v>0</v>
      </c>
      <c r="X243" s="37"/>
      <c r="Y243" s="316"/>
      <c r="Z243" s="316"/>
    </row>
    <row r="244" spans="1:53" ht="14.25" hidden="1" customHeight="1" x14ac:dyDescent="0.25">
      <c r="A244" s="326" t="s">
        <v>81</v>
      </c>
      <c r="B244" s="318"/>
      <c r="C244" s="318"/>
      <c r="D244" s="318"/>
      <c r="E244" s="318"/>
      <c r="F244" s="318"/>
      <c r="G244" s="318"/>
      <c r="H244" s="318"/>
      <c r="I244" s="318"/>
      <c r="J244" s="318"/>
      <c r="K244" s="318"/>
      <c r="L244" s="318"/>
      <c r="M244" s="318"/>
      <c r="N244" s="318"/>
      <c r="O244" s="318"/>
      <c r="P244" s="318"/>
      <c r="Q244" s="318"/>
      <c r="R244" s="318"/>
      <c r="S244" s="318"/>
      <c r="T244" s="318"/>
      <c r="U244" s="318"/>
      <c r="V244" s="318"/>
      <c r="W244" s="318"/>
      <c r="X244" s="318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19">
        <v>4607091388374</v>
      </c>
      <c r="E245" s="320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88" t="s">
        <v>390</v>
      </c>
      <c r="O245" s="328"/>
      <c r="P245" s="328"/>
      <c r="Q245" s="328"/>
      <c r="R245" s="320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19">
        <v>4607091388381</v>
      </c>
      <c r="E246" s="320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29" t="s">
        <v>393</v>
      </c>
      <c r="O246" s="328"/>
      <c r="P246" s="328"/>
      <c r="Q246" s="328"/>
      <c r="R246" s="320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394</v>
      </c>
      <c r="B247" s="54" t="s">
        <v>395</v>
      </c>
      <c r="C247" s="31">
        <v>4301030233</v>
      </c>
      <c r="D247" s="319">
        <v>4607091388404</v>
      </c>
      <c r="E247" s="320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28"/>
      <c r="P247" s="328"/>
      <c r="Q247" s="328"/>
      <c r="R247" s="320"/>
      <c r="S247" s="34"/>
      <c r="T247" s="34"/>
      <c r="U247" s="35" t="s">
        <v>65</v>
      </c>
      <c r="V247" s="313">
        <v>0</v>
      </c>
      <c r="W247" s="314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24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18"/>
      <c r="M248" s="325"/>
      <c r="N248" s="321" t="s">
        <v>66</v>
      </c>
      <c r="O248" s="322"/>
      <c r="P248" s="322"/>
      <c r="Q248" s="322"/>
      <c r="R248" s="322"/>
      <c r="S248" s="322"/>
      <c r="T248" s="323"/>
      <c r="U248" s="37" t="s">
        <v>67</v>
      </c>
      <c r="V248" s="315">
        <f>IFERROR(V245/H245,"0")+IFERROR(V246/H246,"0")+IFERROR(V247/H247,"0")</f>
        <v>0</v>
      </c>
      <c r="W248" s="315">
        <f>IFERROR(W245/H245,"0")+IFERROR(W246/H246,"0")+IFERROR(W247/H247,"0")</f>
        <v>0</v>
      </c>
      <c r="X248" s="315">
        <f>IFERROR(IF(X245="",0,X245),"0")+IFERROR(IF(X246="",0,X246),"0")+IFERROR(IF(X247="",0,X247),"0")</f>
        <v>0</v>
      </c>
      <c r="Y248" s="316"/>
      <c r="Z248" s="316"/>
    </row>
    <row r="249" spans="1:53" hidden="1" x14ac:dyDescent="0.2">
      <c r="A249" s="318"/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25"/>
      <c r="N249" s="321" t="s">
        <v>66</v>
      </c>
      <c r="O249" s="322"/>
      <c r="P249" s="322"/>
      <c r="Q249" s="322"/>
      <c r="R249" s="322"/>
      <c r="S249" s="322"/>
      <c r="T249" s="323"/>
      <c r="U249" s="37" t="s">
        <v>65</v>
      </c>
      <c r="V249" s="315">
        <f>IFERROR(SUM(V245:V247),"0")</f>
        <v>0</v>
      </c>
      <c r="W249" s="315">
        <f>IFERROR(SUM(W245:W247),"0")</f>
        <v>0</v>
      </c>
      <c r="X249" s="37"/>
      <c r="Y249" s="316"/>
      <c r="Z249" s="316"/>
    </row>
    <row r="250" spans="1:53" ht="14.25" hidden="1" customHeight="1" x14ac:dyDescent="0.25">
      <c r="A250" s="326" t="s">
        <v>396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18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19">
        <v>4680115881808</v>
      </c>
      <c r="E251" s="320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28"/>
      <c r="P251" s="328"/>
      <c r="Q251" s="328"/>
      <c r="R251" s="320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19">
        <v>4680115881822</v>
      </c>
      <c r="E252" s="320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3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28"/>
      <c r="P252" s="328"/>
      <c r="Q252" s="328"/>
      <c r="R252" s="320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19">
        <v>4680115880016</v>
      </c>
      <c r="E253" s="320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28"/>
      <c r="P253" s="328"/>
      <c r="Q253" s="328"/>
      <c r="R253" s="320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24"/>
      <c r="B254" s="318"/>
      <c r="C254" s="318"/>
      <c r="D254" s="318"/>
      <c r="E254" s="318"/>
      <c r="F254" s="318"/>
      <c r="G254" s="318"/>
      <c r="H254" s="318"/>
      <c r="I254" s="318"/>
      <c r="J254" s="318"/>
      <c r="K254" s="318"/>
      <c r="L254" s="318"/>
      <c r="M254" s="325"/>
      <c r="N254" s="321" t="s">
        <v>66</v>
      </c>
      <c r="O254" s="322"/>
      <c r="P254" s="322"/>
      <c r="Q254" s="322"/>
      <c r="R254" s="322"/>
      <c r="S254" s="322"/>
      <c r="T254" s="323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18"/>
      <c r="B255" s="318"/>
      <c r="C255" s="318"/>
      <c r="D255" s="318"/>
      <c r="E255" s="318"/>
      <c r="F255" s="318"/>
      <c r="G255" s="318"/>
      <c r="H255" s="318"/>
      <c r="I255" s="318"/>
      <c r="J255" s="318"/>
      <c r="K255" s="318"/>
      <c r="L255" s="318"/>
      <c r="M255" s="325"/>
      <c r="N255" s="321" t="s">
        <v>66</v>
      </c>
      <c r="O255" s="322"/>
      <c r="P255" s="322"/>
      <c r="Q255" s="322"/>
      <c r="R255" s="322"/>
      <c r="S255" s="322"/>
      <c r="T255" s="323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17" t="s">
        <v>405</v>
      </c>
      <c r="B256" s="318"/>
      <c r="C256" s="318"/>
      <c r="D256" s="318"/>
      <c r="E256" s="318"/>
      <c r="F256" s="318"/>
      <c r="G256" s="318"/>
      <c r="H256" s="318"/>
      <c r="I256" s="318"/>
      <c r="J256" s="318"/>
      <c r="K256" s="318"/>
      <c r="L256" s="318"/>
      <c r="M256" s="318"/>
      <c r="N256" s="318"/>
      <c r="O256" s="318"/>
      <c r="P256" s="318"/>
      <c r="Q256" s="318"/>
      <c r="R256" s="318"/>
      <c r="S256" s="318"/>
      <c r="T256" s="318"/>
      <c r="U256" s="318"/>
      <c r="V256" s="318"/>
      <c r="W256" s="318"/>
      <c r="X256" s="318"/>
      <c r="Y256" s="309"/>
      <c r="Z256" s="309"/>
    </row>
    <row r="257" spans="1:53" ht="14.25" hidden="1" customHeight="1" x14ac:dyDescent="0.25">
      <c r="A257" s="326" t="s">
        <v>103</v>
      </c>
      <c r="B257" s="318"/>
      <c r="C257" s="318"/>
      <c r="D257" s="318"/>
      <c r="E257" s="318"/>
      <c r="F257" s="318"/>
      <c r="G257" s="318"/>
      <c r="H257" s="318"/>
      <c r="I257" s="318"/>
      <c r="J257" s="318"/>
      <c r="K257" s="318"/>
      <c r="L257" s="318"/>
      <c r="M257" s="318"/>
      <c r="N257" s="318"/>
      <c r="O257" s="318"/>
      <c r="P257" s="318"/>
      <c r="Q257" s="318"/>
      <c r="R257" s="318"/>
      <c r="S257" s="318"/>
      <c r="T257" s="318"/>
      <c r="U257" s="318"/>
      <c r="V257" s="318"/>
      <c r="W257" s="318"/>
      <c r="X257" s="318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19">
        <v>4607091387421</v>
      </c>
      <c r="E258" s="320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8"/>
      <c r="P258" s="328"/>
      <c r="Q258" s="328"/>
      <c r="R258" s="320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19">
        <v>4607091387421</v>
      </c>
      <c r="E259" s="320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5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28"/>
      <c r="P259" s="328"/>
      <c r="Q259" s="328"/>
      <c r="R259" s="320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19">
        <v>4607091387452</v>
      </c>
      <c r="E260" s="320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606" t="s">
        <v>411</v>
      </c>
      <c r="O260" s="328"/>
      <c r="P260" s="328"/>
      <c r="Q260" s="328"/>
      <c r="R260" s="320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19">
        <v>4607091387452</v>
      </c>
      <c r="E261" s="320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59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28"/>
      <c r="P261" s="328"/>
      <c r="Q261" s="328"/>
      <c r="R261" s="320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19">
        <v>4607091385984</v>
      </c>
      <c r="E262" s="320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4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28"/>
      <c r="P262" s="328"/>
      <c r="Q262" s="328"/>
      <c r="R262" s="320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19">
        <v>4607091387438</v>
      </c>
      <c r="E263" s="320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3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28"/>
      <c r="P263" s="328"/>
      <c r="Q263" s="328"/>
      <c r="R263" s="320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19">
        <v>4607091387469</v>
      </c>
      <c r="E264" s="320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28"/>
      <c r="P264" s="328"/>
      <c r="Q264" s="328"/>
      <c r="R264" s="320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24"/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25"/>
      <c r="N265" s="321" t="s">
        <v>66</v>
      </c>
      <c r="O265" s="322"/>
      <c r="P265" s="322"/>
      <c r="Q265" s="322"/>
      <c r="R265" s="322"/>
      <c r="S265" s="322"/>
      <c r="T265" s="323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18"/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25"/>
      <c r="N266" s="321" t="s">
        <v>66</v>
      </c>
      <c r="O266" s="322"/>
      <c r="P266" s="322"/>
      <c r="Q266" s="322"/>
      <c r="R266" s="322"/>
      <c r="S266" s="322"/>
      <c r="T266" s="323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26" t="s">
        <v>60</v>
      </c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8"/>
      <c r="N267" s="318"/>
      <c r="O267" s="318"/>
      <c r="P267" s="318"/>
      <c r="Q267" s="318"/>
      <c r="R267" s="318"/>
      <c r="S267" s="318"/>
      <c r="T267" s="318"/>
      <c r="U267" s="318"/>
      <c r="V267" s="318"/>
      <c r="W267" s="318"/>
      <c r="X267" s="318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19">
        <v>4607091387292</v>
      </c>
      <c r="E268" s="320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28"/>
      <c r="P268" s="328"/>
      <c r="Q268" s="328"/>
      <c r="R268" s="320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19">
        <v>4607091387315</v>
      </c>
      <c r="E269" s="320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4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28"/>
      <c r="P269" s="328"/>
      <c r="Q269" s="328"/>
      <c r="R269" s="320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24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25"/>
      <c r="N270" s="321" t="s">
        <v>66</v>
      </c>
      <c r="O270" s="322"/>
      <c r="P270" s="322"/>
      <c r="Q270" s="322"/>
      <c r="R270" s="322"/>
      <c r="S270" s="322"/>
      <c r="T270" s="323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18"/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25"/>
      <c r="N271" s="321" t="s">
        <v>66</v>
      </c>
      <c r="O271" s="322"/>
      <c r="P271" s="322"/>
      <c r="Q271" s="322"/>
      <c r="R271" s="322"/>
      <c r="S271" s="322"/>
      <c r="T271" s="323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17" t="s">
        <v>423</v>
      </c>
      <c r="B272" s="318"/>
      <c r="C272" s="318"/>
      <c r="D272" s="318"/>
      <c r="E272" s="318"/>
      <c r="F272" s="318"/>
      <c r="G272" s="318"/>
      <c r="H272" s="318"/>
      <c r="I272" s="318"/>
      <c r="J272" s="318"/>
      <c r="K272" s="318"/>
      <c r="L272" s="318"/>
      <c r="M272" s="318"/>
      <c r="N272" s="318"/>
      <c r="O272" s="318"/>
      <c r="P272" s="318"/>
      <c r="Q272" s="318"/>
      <c r="R272" s="318"/>
      <c r="S272" s="318"/>
      <c r="T272" s="318"/>
      <c r="U272" s="318"/>
      <c r="V272" s="318"/>
      <c r="W272" s="318"/>
      <c r="X272" s="318"/>
      <c r="Y272" s="309"/>
      <c r="Z272" s="309"/>
    </row>
    <row r="273" spans="1:53" ht="14.25" hidden="1" customHeight="1" x14ac:dyDescent="0.25">
      <c r="A273" s="326" t="s">
        <v>60</v>
      </c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18"/>
      <c r="N273" s="318"/>
      <c r="O273" s="318"/>
      <c r="P273" s="318"/>
      <c r="Q273" s="318"/>
      <c r="R273" s="318"/>
      <c r="S273" s="318"/>
      <c r="T273" s="318"/>
      <c r="U273" s="318"/>
      <c r="V273" s="318"/>
      <c r="W273" s="318"/>
      <c r="X273" s="318"/>
      <c r="Y273" s="308"/>
      <c r="Z273" s="308"/>
    </row>
    <row r="274" spans="1:53" ht="27" hidden="1" customHeight="1" x14ac:dyDescent="0.25">
      <c r="A274" s="54" t="s">
        <v>424</v>
      </c>
      <c r="B274" s="54" t="s">
        <v>425</v>
      </c>
      <c r="C274" s="31">
        <v>4301031066</v>
      </c>
      <c r="D274" s="319">
        <v>4607091383836</v>
      </c>
      <c r="E274" s="320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28"/>
      <c r="P274" s="328"/>
      <c r="Q274" s="328"/>
      <c r="R274" s="320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24"/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18"/>
      <c r="M275" s="325"/>
      <c r="N275" s="321" t="s">
        <v>66</v>
      </c>
      <c r="O275" s="322"/>
      <c r="P275" s="322"/>
      <c r="Q275" s="322"/>
      <c r="R275" s="322"/>
      <c r="S275" s="322"/>
      <c r="T275" s="323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hidden="1" x14ac:dyDescent="0.2">
      <c r="A276" s="318"/>
      <c r="B276" s="318"/>
      <c r="C276" s="318"/>
      <c r="D276" s="318"/>
      <c r="E276" s="318"/>
      <c r="F276" s="318"/>
      <c r="G276" s="318"/>
      <c r="H276" s="318"/>
      <c r="I276" s="318"/>
      <c r="J276" s="318"/>
      <c r="K276" s="318"/>
      <c r="L276" s="318"/>
      <c r="M276" s="325"/>
      <c r="N276" s="321" t="s">
        <v>66</v>
      </c>
      <c r="O276" s="322"/>
      <c r="P276" s="322"/>
      <c r="Q276" s="322"/>
      <c r="R276" s="322"/>
      <c r="S276" s="322"/>
      <c r="T276" s="323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hidden="1" customHeight="1" x14ac:dyDescent="0.25">
      <c r="A277" s="326" t="s">
        <v>68</v>
      </c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18"/>
      <c r="N277" s="318"/>
      <c r="O277" s="318"/>
      <c r="P277" s="318"/>
      <c r="Q277" s="318"/>
      <c r="R277" s="318"/>
      <c r="S277" s="318"/>
      <c r="T277" s="318"/>
      <c r="U277" s="318"/>
      <c r="V277" s="318"/>
      <c r="W277" s="318"/>
      <c r="X277" s="318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19">
        <v>4607091387919</v>
      </c>
      <c r="E278" s="320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28"/>
      <c r="P278" s="328"/>
      <c r="Q278" s="328"/>
      <c r="R278" s="320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24"/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25"/>
      <c r="N279" s="321" t="s">
        <v>66</v>
      </c>
      <c r="O279" s="322"/>
      <c r="P279" s="322"/>
      <c r="Q279" s="322"/>
      <c r="R279" s="322"/>
      <c r="S279" s="322"/>
      <c r="T279" s="323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18"/>
      <c r="B280" s="318"/>
      <c r="C280" s="318"/>
      <c r="D280" s="318"/>
      <c r="E280" s="318"/>
      <c r="F280" s="318"/>
      <c r="G280" s="318"/>
      <c r="H280" s="318"/>
      <c r="I280" s="318"/>
      <c r="J280" s="318"/>
      <c r="K280" s="318"/>
      <c r="L280" s="318"/>
      <c r="M280" s="325"/>
      <c r="N280" s="321" t="s">
        <v>66</v>
      </c>
      <c r="O280" s="322"/>
      <c r="P280" s="322"/>
      <c r="Q280" s="322"/>
      <c r="R280" s="322"/>
      <c r="S280" s="322"/>
      <c r="T280" s="323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26" t="s">
        <v>208</v>
      </c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18"/>
      <c r="N281" s="318"/>
      <c r="O281" s="318"/>
      <c r="P281" s="318"/>
      <c r="Q281" s="318"/>
      <c r="R281" s="318"/>
      <c r="S281" s="318"/>
      <c r="T281" s="318"/>
      <c r="U281" s="318"/>
      <c r="V281" s="318"/>
      <c r="W281" s="318"/>
      <c r="X281" s="318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19">
        <v>4607091388831</v>
      </c>
      <c r="E282" s="320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28"/>
      <c r="P282" s="328"/>
      <c r="Q282" s="328"/>
      <c r="R282" s="320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24"/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18"/>
      <c r="M283" s="325"/>
      <c r="N283" s="321" t="s">
        <v>66</v>
      </c>
      <c r="O283" s="322"/>
      <c r="P283" s="322"/>
      <c r="Q283" s="322"/>
      <c r="R283" s="322"/>
      <c r="S283" s="322"/>
      <c r="T283" s="323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18"/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8"/>
      <c r="M284" s="325"/>
      <c r="N284" s="321" t="s">
        <v>66</v>
      </c>
      <c r="O284" s="322"/>
      <c r="P284" s="322"/>
      <c r="Q284" s="322"/>
      <c r="R284" s="322"/>
      <c r="S284" s="322"/>
      <c r="T284" s="323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26" t="s">
        <v>81</v>
      </c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18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19">
        <v>4607091383102</v>
      </c>
      <c r="E286" s="320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28"/>
      <c r="P286" s="328"/>
      <c r="Q286" s="328"/>
      <c r="R286" s="320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24"/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8"/>
      <c r="M287" s="325"/>
      <c r="N287" s="321" t="s">
        <v>66</v>
      </c>
      <c r="O287" s="322"/>
      <c r="P287" s="322"/>
      <c r="Q287" s="322"/>
      <c r="R287" s="322"/>
      <c r="S287" s="322"/>
      <c r="T287" s="323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18"/>
      <c r="B288" s="318"/>
      <c r="C288" s="318"/>
      <c r="D288" s="318"/>
      <c r="E288" s="318"/>
      <c r="F288" s="318"/>
      <c r="G288" s="318"/>
      <c r="H288" s="318"/>
      <c r="I288" s="318"/>
      <c r="J288" s="318"/>
      <c r="K288" s="318"/>
      <c r="L288" s="318"/>
      <c r="M288" s="325"/>
      <c r="N288" s="321" t="s">
        <v>66</v>
      </c>
      <c r="O288" s="322"/>
      <c r="P288" s="322"/>
      <c r="Q288" s="322"/>
      <c r="R288" s="322"/>
      <c r="S288" s="322"/>
      <c r="T288" s="323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408" t="s">
        <v>432</v>
      </c>
      <c r="B289" s="409"/>
      <c r="C289" s="409"/>
      <c r="D289" s="409"/>
      <c r="E289" s="409"/>
      <c r="F289" s="409"/>
      <c r="G289" s="409"/>
      <c r="H289" s="409"/>
      <c r="I289" s="409"/>
      <c r="J289" s="409"/>
      <c r="K289" s="409"/>
      <c r="L289" s="409"/>
      <c r="M289" s="409"/>
      <c r="N289" s="409"/>
      <c r="O289" s="409"/>
      <c r="P289" s="409"/>
      <c r="Q289" s="409"/>
      <c r="R289" s="409"/>
      <c r="S289" s="409"/>
      <c r="T289" s="409"/>
      <c r="U289" s="409"/>
      <c r="V289" s="409"/>
      <c r="W289" s="409"/>
      <c r="X289" s="409"/>
      <c r="Y289" s="48"/>
      <c r="Z289" s="48"/>
    </row>
    <row r="290" spans="1:53" ht="16.5" hidden="1" customHeight="1" x14ac:dyDescent="0.25">
      <c r="A290" s="317" t="s">
        <v>433</v>
      </c>
      <c r="B290" s="318"/>
      <c r="C290" s="318"/>
      <c r="D290" s="318"/>
      <c r="E290" s="318"/>
      <c r="F290" s="318"/>
      <c r="G290" s="318"/>
      <c r="H290" s="318"/>
      <c r="I290" s="318"/>
      <c r="J290" s="318"/>
      <c r="K290" s="318"/>
      <c r="L290" s="318"/>
      <c r="M290" s="318"/>
      <c r="N290" s="318"/>
      <c r="O290" s="318"/>
      <c r="P290" s="318"/>
      <c r="Q290" s="318"/>
      <c r="R290" s="318"/>
      <c r="S290" s="318"/>
      <c r="T290" s="318"/>
      <c r="U290" s="318"/>
      <c r="V290" s="318"/>
      <c r="W290" s="318"/>
      <c r="X290" s="318"/>
      <c r="Y290" s="309"/>
      <c r="Z290" s="309"/>
    </row>
    <row r="291" spans="1:53" ht="14.25" hidden="1" customHeight="1" x14ac:dyDescent="0.25">
      <c r="A291" s="326" t="s">
        <v>103</v>
      </c>
      <c r="B291" s="318"/>
      <c r="C291" s="318"/>
      <c r="D291" s="318"/>
      <c r="E291" s="318"/>
      <c r="F291" s="318"/>
      <c r="G291" s="318"/>
      <c r="H291" s="318"/>
      <c r="I291" s="318"/>
      <c r="J291" s="318"/>
      <c r="K291" s="318"/>
      <c r="L291" s="318"/>
      <c r="M291" s="318"/>
      <c r="N291" s="318"/>
      <c r="O291" s="318"/>
      <c r="P291" s="318"/>
      <c r="Q291" s="318"/>
      <c r="R291" s="318"/>
      <c r="S291" s="318"/>
      <c r="T291" s="318"/>
      <c r="U291" s="318"/>
      <c r="V291" s="318"/>
      <c r="W291" s="318"/>
      <c r="X291" s="318"/>
      <c r="Y291" s="308"/>
      <c r="Z291" s="308"/>
    </row>
    <row r="292" spans="1:53" ht="27" hidden="1" customHeight="1" x14ac:dyDescent="0.25">
      <c r="A292" s="54" t="s">
        <v>434</v>
      </c>
      <c r="B292" s="54" t="s">
        <v>435</v>
      </c>
      <c r="C292" s="31">
        <v>4301011339</v>
      </c>
      <c r="D292" s="319">
        <v>4607091383997</v>
      </c>
      <c r="E292" s="320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8"/>
      <c r="P292" s="328"/>
      <c r="Q292" s="328"/>
      <c r="R292" s="320"/>
      <c r="S292" s="34"/>
      <c r="T292" s="34"/>
      <c r="U292" s="35" t="s">
        <v>65</v>
      </c>
      <c r="V292" s="313">
        <v>0</v>
      </c>
      <c r="W292" s="314">
        <f t="shared" ref="W292:W299" si="13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19">
        <v>4607091383997</v>
      </c>
      <c r="E293" s="320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6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8"/>
      <c r="P293" s="328"/>
      <c r="Q293" s="328"/>
      <c r="R293" s="320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hidden="1" customHeight="1" x14ac:dyDescent="0.25">
      <c r="A294" s="54" t="s">
        <v>437</v>
      </c>
      <c r="B294" s="54" t="s">
        <v>438</v>
      </c>
      <c r="C294" s="31">
        <v>4301011326</v>
      </c>
      <c r="D294" s="319">
        <v>4607091384130</v>
      </c>
      <c r="E294" s="320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8"/>
      <c r="P294" s="328"/>
      <c r="Q294" s="328"/>
      <c r="R294" s="320"/>
      <c r="S294" s="34"/>
      <c r="T294" s="34"/>
      <c r="U294" s="35" t="s">
        <v>65</v>
      </c>
      <c r="V294" s="313">
        <v>0</v>
      </c>
      <c r="W294" s="314">
        <f t="shared" si="13"/>
        <v>0</v>
      </c>
      <c r="X294" s="36" t="str">
        <f>IFERROR(IF(W294=0,"",ROUNDUP(W294/H294,0)*0.02175),"")</f>
        <v/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19">
        <v>4607091384130</v>
      </c>
      <c r="E295" s="320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5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8"/>
      <c r="P295" s="328"/>
      <c r="Q295" s="328"/>
      <c r="R295" s="320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hidden="1" customHeight="1" x14ac:dyDescent="0.25">
      <c r="A296" s="54" t="s">
        <v>440</v>
      </c>
      <c r="B296" s="54" t="s">
        <v>441</v>
      </c>
      <c r="C296" s="31">
        <v>4301011330</v>
      </c>
      <c r="D296" s="319">
        <v>4607091384147</v>
      </c>
      <c r="E296" s="320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8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28"/>
      <c r="P296" s="328"/>
      <c r="Q296" s="328"/>
      <c r="R296" s="320"/>
      <c r="S296" s="34"/>
      <c r="T296" s="34"/>
      <c r="U296" s="35" t="s">
        <v>65</v>
      </c>
      <c r="V296" s="313">
        <v>0</v>
      </c>
      <c r="W296" s="314">
        <f t="shared" si="13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19">
        <v>4607091384147</v>
      </c>
      <c r="E297" s="320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613" t="s">
        <v>443</v>
      </c>
      <c r="O297" s="328"/>
      <c r="P297" s="328"/>
      <c r="Q297" s="328"/>
      <c r="R297" s="320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444</v>
      </c>
      <c r="B298" s="54" t="s">
        <v>445</v>
      </c>
      <c r="C298" s="31">
        <v>4301011327</v>
      </c>
      <c r="D298" s="319">
        <v>4607091384154</v>
      </c>
      <c r="E298" s="320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28"/>
      <c r="P298" s="328"/>
      <c r="Q298" s="328"/>
      <c r="R298" s="320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19">
        <v>4607091384161</v>
      </c>
      <c r="E299" s="320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0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28"/>
      <c r="P299" s="328"/>
      <c r="Q299" s="328"/>
      <c r="R299" s="320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hidden="1" x14ac:dyDescent="0.2">
      <c r="A300" s="324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25"/>
      <c r="N300" s="321" t="s">
        <v>66</v>
      </c>
      <c r="O300" s="322"/>
      <c r="P300" s="322"/>
      <c r="Q300" s="322"/>
      <c r="R300" s="322"/>
      <c r="S300" s="322"/>
      <c r="T300" s="323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0</v>
      </c>
      <c r="W300" s="315">
        <f>IFERROR(W292/H292,"0")+IFERROR(W293/H293,"0")+IFERROR(W294/H294,"0")+IFERROR(W295/H295,"0")+IFERROR(W296/H296,"0")+IFERROR(W297/H297,"0")+IFERROR(W298/H298,"0")+IFERROR(W299/H299,"0")</f>
        <v>0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16"/>
      <c r="Z300" s="316"/>
    </row>
    <row r="301" spans="1:53" hidden="1" x14ac:dyDescent="0.2">
      <c r="A301" s="318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18"/>
      <c r="M301" s="325"/>
      <c r="N301" s="321" t="s">
        <v>66</v>
      </c>
      <c r="O301" s="322"/>
      <c r="P301" s="322"/>
      <c r="Q301" s="322"/>
      <c r="R301" s="322"/>
      <c r="S301" s="322"/>
      <c r="T301" s="323"/>
      <c r="U301" s="37" t="s">
        <v>65</v>
      </c>
      <c r="V301" s="315">
        <f>IFERROR(SUM(V292:V299),"0")</f>
        <v>0</v>
      </c>
      <c r="W301" s="315">
        <f>IFERROR(SUM(W292:W299),"0")</f>
        <v>0</v>
      </c>
      <c r="X301" s="37"/>
      <c r="Y301" s="316"/>
      <c r="Z301" s="316"/>
    </row>
    <row r="302" spans="1:53" ht="14.25" hidden="1" customHeight="1" x14ac:dyDescent="0.25">
      <c r="A302" s="326" t="s">
        <v>95</v>
      </c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308"/>
      <c r="Z302" s="308"/>
    </row>
    <row r="303" spans="1:53" ht="27" hidden="1" customHeight="1" x14ac:dyDescent="0.25">
      <c r="A303" s="54" t="s">
        <v>448</v>
      </c>
      <c r="B303" s="54" t="s">
        <v>449</v>
      </c>
      <c r="C303" s="31">
        <v>4301020178</v>
      </c>
      <c r="D303" s="319">
        <v>4607091383980</v>
      </c>
      <c r="E303" s="320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28"/>
      <c r="P303" s="328"/>
      <c r="Q303" s="328"/>
      <c r="R303" s="320"/>
      <c r="S303" s="34"/>
      <c r="T303" s="34"/>
      <c r="U303" s="35" t="s">
        <v>65</v>
      </c>
      <c r="V303" s="313">
        <v>0</v>
      </c>
      <c r="W303" s="314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19">
        <v>4680115883314</v>
      </c>
      <c r="E304" s="320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515" t="s">
        <v>452</v>
      </c>
      <c r="O304" s="328"/>
      <c r="P304" s="328"/>
      <c r="Q304" s="328"/>
      <c r="R304" s="320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19">
        <v>4607091384178</v>
      </c>
      <c r="E305" s="320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28"/>
      <c r="P305" s="328"/>
      <c r="Q305" s="328"/>
      <c r="R305" s="320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hidden="1" x14ac:dyDescent="0.2">
      <c r="A306" s="324"/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8"/>
      <c r="M306" s="325"/>
      <c r="N306" s="321" t="s">
        <v>66</v>
      </c>
      <c r="O306" s="322"/>
      <c r="P306" s="322"/>
      <c r="Q306" s="322"/>
      <c r="R306" s="322"/>
      <c r="S306" s="322"/>
      <c r="T306" s="323"/>
      <c r="U306" s="37" t="s">
        <v>67</v>
      </c>
      <c r="V306" s="315">
        <f>IFERROR(V303/H303,"0")+IFERROR(V304/H304,"0")+IFERROR(V305/H305,"0")</f>
        <v>0</v>
      </c>
      <c r="W306" s="315">
        <f>IFERROR(W303/H303,"0")+IFERROR(W304/H304,"0")+IFERROR(W305/H305,"0")</f>
        <v>0</v>
      </c>
      <c r="X306" s="315">
        <f>IFERROR(IF(X303="",0,X303),"0")+IFERROR(IF(X304="",0,X304),"0")+IFERROR(IF(X305="",0,X305),"0")</f>
        <v>0</v>
      </c>
      <c r="Y306" s="316"/>
      <c r="Z306" s="316"/>
    </row>
    <row r="307" spans="1:53" hidden="1" x14ac:dyDescent="0.2">
      <c r="A307" s="318"/>
      <c r="B307" s="318"/>
      <c r="C307" s="318"/>
      <c r="D307" s="318"/>
      <c r="E307" s="318"/>
      <c r="F307" s="318"/>
      <c r="G307" s="318"/>
      <c r="H307" s="318"/>
      <c r="I307" s="318"/>
      <c r="J307" s="318"/>
      <c r="K307" s="318"/>
      <c r="L307" s="318"/>
      <c r="M307" s="325"/>
      <c r="N307" s="321" t="s">
        <v>66</v>
      </c>
      <c r="O307" s="322"/>
      <c r="P307" s="322"/>
      <c r="Q307" s="322"/>
      <c r="R307" s="322"/>
      <c r="S307" s="322"/>
      <c r="T307" s="323"/>
      <c r="U307" s="37" t="s">
        <v>65</v>
      </c>
      <c r="V307" s="315">
        <f>IFERROR(SUM(V303:V305),"0")</f>
        <v>0</v>
      </c>
      <c r="W307" s="315">
        <f>IFERROR(SUM(W303:W305),"0")</f>
        <v>0</v>
      </c>
      <c r="X307" s="37"/>
      <c r="Y307" s="316"/>
      <c r="Z307" s="316"/>
    </row>
    <row r="308" spans="1:53" ht="14.25" hidden="1" customHeight="1" x14ac:dyDescent="0.25">
      <c r="A308" s="326" t="s">
        <v>68</v>
      </c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18"/>
      <c r="N308" s="318"/>
      <c r="O308" s="318"/>
      <c r="P308" s="318"/>
      <c r="Q308" s="318"/>
      <c r="R308" s="318"/>
      <c r="S308" s="318"/>
      <c r="T308" s="318"/>
      <c r="U308" s="318"/>
      <c r="V308" s="318"/>
      <c r="W308" s="318"/>
      <c r="X308" s="318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19">
        <v>4607091383928</v>
      </c>
      <c r="E309" s="320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620" t="s">
        <v>457</v>
      </c>
      <c r="O309" s="328"/>
      <c r="P309" s="328"/>
      <c r="Q309" s="328"/>
      <c r="R309" s="320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hidden="1" customHeight="1" x14ac:dyDescent="0.25">
      <c r="A310" s="54" t="s">
        <v>458</v>
      </c>
      <c r="B310" s="54" t="s">
        <v>459</v>
      </c>
      <c r="C310" s="31">
        <v>4301051298</v>
      </c>
      <c r="D310" s="319">
        <v>4607091384260</v>
      </c>
      <c r="E310" s="320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28"/>
      <c r="P310" s="328"/>
      <c r="Q310" s="328"/>
      <c r="R310" s="320"/>
      <c r="S310" s="34"/>
      <c r="T310" s="34"/>
      <c r="U310" s="35" t="s">
        <v>65</v>
      </c>
      <c r="V310" s="313">
        <v>0</v>
      </c>
      <c r="W310" s="31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4" t="s">
        <v>1</v>
      </c>
    </row>
    <row r="311" spans="1:53" hidden="1" x14ac:dyDescent="0.2">
      <c r="A311" s="324"/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25"/>
      <c r="N311" s="321" t="s">
        <v>66</v>
      </c>
      <c r="O311" s="322"/>
      <c r="P311" s="322"/>
      <c r="Q311" s="322"/>
      <c r="R311" s="322"/>
      <c r="S311" s="322"/>
      <c r="T311" s="323"/>
      <c r="U311" s="37" t="s">
        <v>67</v>
      </c>
      <c r="V311" s="315">
        <f>IFERROR(V309/H309,"0")+IFERROR(V310/H310,"0")</f>
        <v>0</v>
      </c>
      <c r="W311" s="315">
        <f>IFERROR(W309/H309,"0")+IFERROR(W310/H310,"0")</f>
        <v>0</v>
      </c>
      <c r="X311" s="315">
        <f>IFERROR(IF(X309="",0,X309),"0")+IFERROR(IF(X310="",0,X310),"0")</f>
        <v>0</v>
      </c>
      <c r="Y311" s="316"/>
      <c r="Z311" s="316"/>
    </row>
    <row r="312" spans="1:53" hidden="1" x14ac:dyDescent="0.2">
      <c r="A312" s="318"/>
      <c r="B312" s="318"/>
      <c r="C312" s="318"/>
      <c r="D312" s="318"/>
      <c r="E312" s="318"/>
      <c r="F312" s="318"/>
      <c r="G312" s="318"/>
      <c r="H312" s="318"/>
      <c r="I312" s="318"/>
      <c r="J312" s="318"/>
      <c r="K312" s="318"/>
      <c r="L312" s="318"/>
      <c r="M312" s="325"/>
      <c r="N312" s="321" t="s">
        <v>66</v>
      </c>
      <c r="O312" s="322"/>
      <c r="P312" s="322"/>
      <c r="Q312" s="322"/>
      <c r="R312" s="322"/>
      <c r="S312" s="322"/>
      <c r="T312" s="323"/>
      <c r="U312" s="37" t="s">
        <v>65</v>
      </c>
      <c r="V312" s="315">
        <f>IFERROR(SUM(V309:V310),"0")</f>
        <v>0</v>
      </c>
      <c r="W312" s="315">
        <f>IFERROR(SUM(W309:W310),"0")</f>
        <v>0</v>
      </c>
      <c r="X312" s="37"/>
      <c r="Y312" s="316"/>
      <c r="Z312" s="316"/>
    </row>
    <row r="313" spans="1:53" ht="14.25" hidden="1" customHeight="1" x14ac:dyDescent="0.25">
      <c r="A313" s="326" t="s">
        <v>208</v>
      </c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18"/>
      <c r="M313" s="318"/>
      <c r="N313" s="318"/>
      <c r="O313" s="318"/>
      <c r="P313" s="318"/>
      <c r="Q313" s="318"/>
      <c r="R313" s="318"/>
      <c r="S313" s="318"/>
      <c r="T313" s="318"/>
      <c r="U313" s="318"/>
      <c r="V313" s="318"/>
      <c r="W313" s="318"/>
      <c r="X313" s="318"/>
      <c r="Y313" s="308"/>
      <c r="Z313" s="308"/>
    </row>
    <row r="314" spans="1:53" ht="16.5" hidden="1" customHeight="1" x14ac:dyDescent="0.25">
      <c r="A314" s="54" t="s">
        <v>460</v>
      </c>
      <c r="B314" s="54" t="s">
        <v>461</v>
      </c>
      <c r="C314" s="31">
        <v>4301060314</v>
      </c>
      <c r="D314" s="319">
        <v>4607091384673</v>
      </c>
      <c r="E314" s="320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28"/>
      <c r="P314" s="328"/>
      <c r="Q314" s="328"/>
      <c r="R314" s="320"/>
      <c r="S314" s="34"/>
      <c r="T314" s="34"/>
      <c r="U314" s="35" t="s">
        <v>65</v>
      </c>
      <c r="V314" s="313">
        <v>0</v>
      </c>
      <c r="W314" s="314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idden="1" x14ac:dyDescent="0.2">
      <c r="A315" s="324"/>
      <c r="B315" s="318"/>
      <c r="C315" s="318"/>
      <c r="D315" s="318"/>
      <c r="E315" s="318"/>
      <c r="F315" s="318"/>
      <c r="G315" s="318"/>
      <c r="H315" s="318"/>
      <c r="I315" s="318"/>
      <c r="J315" s="318"/>
      <c r="K315" s="318"/>
      <c r="L315" s="318"/>
      <c r="M315" s="325"/>
      <c r="N315" s="321" t="s">
        <v>66</v>
      </c>
      <c r="O315" s="322"/>
      <c r="P315" s="322"/>
      <c r="Q315" s="322"/>
      <c r="R315" s="322"/>
      <c r="S315" s="322"/>
      <c r="T315" s="323"/>
      <c r="U315" s="37" t="s">
        <v>67</v>
      </c>
      <c r="V315" s="315">
        <f>IFERROR(V314/H314,"0")</f>
        <v>0</v>
      </c>
      <c r="W315" s="315">
        <f>IFERROR(W314/H314,"0")</f>
        <v>0</v>
      </c>
      <c r="X315" s="315">
        <f>IFERROR(IF(X314="",0,X314),"0")</f>
        <v>0</v>
      </c>
      <c r="Y315" s="316"/>
      <c r="Z315" s="316"/>
    </row>
    <row r="316" spans="1:53" hidden="1" x14ac:dyDescent="0.2">
      <c r="A316" s="318"/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25"/>
      <c r="N316" s="321" t="s">
        <v>66</v>
      </c>
      <c r="O316" s="322"/>
      <c r="P316" s="322"/>
      <c r="Q316" s="322"/>
      <c r="R316" s="322"/>
      <c r="S316" s="322"/>
      <c r="T316" s="323"/>
      <c r="U316" s="37" t="s">
        <v>65</v>
      </c>
      <c r="V316" s="315">
        <f>IFERROR(SUM(V314:V314),"0")</f>
        <v>0</v>
      </c>
      <c r="W316" s="315">
        <f>IFERROR(SUM(W314:W314),"0")</f>
        <v>0</v>
      </c>
      <c r="X316" s="37"/>
      <c r="Y316" s="316"/>
      <c r="Z316" s="316"/>
    </row>
    <row r="317" spans="1:53" ht="16.5" hidden="1" customHeight="1" x14ac:dyDescent="0.25">
      <c r="A317" s="317" t="s">
        <v>462</v>
      </c>
      <c r="B317" s="318"/>
      <c r="C317" s="318"/>
      <c r="D317" s="318"/>
      <c r="E317" s="318"/>
      <c r="F317" s="318"/>
      <c r="G317" s="318"/>
      <c r="H317" s="318"/>
      <c r="I317" s="318"/>
      <c r="J317" s="318"/>
      <c r="K317" s="318"/>
      <c r="L317" s="318"/>
      <c r="M317" s="318"/>
      <c r="N317" s="318"/>
      <c r="O317" s="318"/>
      <c r="P317" s="318"/>
      <c r="Q317" s="318"/>
      <c r="R317" s="318"/>
      <c r="S317" s="318"/>
      <c r="T317" s="318"/>
      <c r="U317" s="318"/>
      <c r="V317" s="318"/>
      <c r="W317" s="318"/>
      <c r="X317" s="318"/>
      <c r="Y317" s="309"/>
      <c r="Z317" s="309"/>
    </row>
    <row r="318" spans="1:53" ht="14.25" hidden="1" customHeight="1" x14ac:dyDescent="0.25">
      <c r="A318" s="326" t="s">
        <v>103</v>
      </c>
      <c r="B318" s="318"/>
      <c r="C318" s="318"/>
      <c r="D318" s="318"/>
      <c r="E318" s="318"/>
      <c r="F318" s="318"/>
      <c r="G318" s="318"/>
      <c r="H318" s="318"/>
      <c r="I318" s="318"/>
      <c r="J318" s="318"/>
      <c r="K318" s="318"/>
      <c r="L318" s="318"/>
      <c r="M318" s="318"/>
      <c r="N318" s="318"/>
      <c r="O318" s="318"/>
      <c r="P318" s="318"/>
      <c r="Q318" s="318"/>
      <c r="R318" s="318"/>
      <c r="S318" s="318"/>
      <c r="T318" s="318"/>
      <c r="U318" s="318"/>
      <c r="V318" s="318"/>
      <c r="W318" s="318"/>
      <c r="X318" s="318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19">
        <v>4607091384185</v>
      </c>
      <c r="E319" s="320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28"/>
      <c r="P319" s="328"/>
      <c r="Q319" s="328"/>
      <c r="R319" s="320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19">
        <v>4607091384192</v>
      </c>
      <c r="E320" s="320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28"/>
      <c r="P320" s="328"/>
      <c r="Q320" s="328"/>
      <c r="R320" s="320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19">
        <v>4680115881907</v>
      </c>
      <c r="E321" s="320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28"/>
      <c r="P321" s="328"/>
      <c r="Q321" s="328"/>
      <c r="R321" s="320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19">
        <v>4680115883925</v>
      </c>
      <c r="E322" s="320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619" t="s">
        <v>471</v>
      </c>
      <c r="O322" s="328"/>
      <c r="P322" s="328"/>
      <c r="Q322" s="328"/>
      <c r="R322" s="320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19">
        <v>4607091384680</v>
      </c>
      <c r="E323" s="320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28"/>
      <c r="P323" s="328"/>
      <c r="Q323" s="328"/>
      <c r="R323" s="320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24"/>
      <c r="B324" s="318"/>
      <c r="C324" s="318"/>
      <c r="D324" s="318"/>
      <c r="E324" s="318"/>
      <c r="F324" s="318"/>
      <c r="G324" s="318"/>
      <c r="H324" s="318"/>
      <c r="I324" s="318"/>
      <c r="J324" s="318"/>
      <c r="K324" s="318"/>
      <c r="L324" s="318"/>
      <c r="M324" s="325"/>
      <c r="N324" s="321" t="s">
        <v>66</v>
      </c>
      <c r="O324" s="322"/>
      <c r="P324" s="322"/>
      <c r="Q324" s="322"/>
      <c r="R324" s="322"/>
      <c r="S324" s="322"/>
      <c r="T324" s="323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18"/>
      <c r="B325" s="318"/>
      <c r="C325" s="318"/>
      <c r="D325" s="318"/>
      <c r="E325" s="318"/>
      <c r="F325" s="318"/>
      <c r="G325" s="318"/>
      <c r="H325" s="318"/>
      <c r="I325" s="318"/>
      <c r="J325" s="318"/>
      <c r="K325" s="318"/>
      <c r="L325" s="318"/>
      <c r="M325" s="325"/>
      <c r="N325" s="321" t="s">
        <v>66</v>
      </c>
      <c r="O325" s="322"/>
      <c r="P325" s="322"/>
      <c r="Q325" s="322"/>
      <c r="R325" s="322"/>
      <c r="S325" s="322"/>
      <c r="T325" s="323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26" t="s">
        <v>60</v>
      </c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18"/>
      <c r="M326" s="318"/>
      <c r="N326" s="318"/>
      <c r="O326" s="318"/>
      <c r="P326" s="318"/>
      <c r="Q326" s="318"/>
      <c r="R326" s="318"/>
      <c r="S326" s="318"/>
      <c r="T326" s="318"/>
      <c r="U326" s="318"/>
      <c r="V326" s="318"/>
      <c r="W326" s="318"/>
      <c r="X326" s="318"/>
      <c r="Y326" s="308"/>
      <c r="Z326" s="308"/>
    </row>
    <row r="327" spans="1:53" ht="27" hidden="1" customHeight="1" x14ac:dyDescent="0.25">
      <c r="A327" s="54" t="s">
        <v>475</v>
      </c>
      <c r="B327" s="54" t="s">
        <v>476</v>
      </c>
      <c r="C327" s="31">
        <v>4301031139</v>
      </c>
      <c r="D327" s="319">
        <v>4607091384802</v>
      </c>
      <c r="E327" s="320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6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28"/>
      <c r="P327" s="328"/>
      <c r="Q327" s="328"/>
      <c r="R327" s="320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19">
        <v>4607091384826</v>
      </c>
      <c r="E328" s="320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33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28"/>
      <c r="P328" s="328"/>
      <c r="Q328" s="328"/>
      <c r="R328" s="320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hidden="1" x14ac:dyDescent="0.2">
      <c r="A329" s="324"/>
      <c r="B329" s="318"/>
      <c r="C329" s="318"/>
      <c r="D329" s="318"/>
      <c r="E329" s="318"/>
      <c r="F329" s="318"/>
      <c r="G329" s="318"/>
      <c r="H329" s="318"/>
      <c r="I329" s="318"/>
      <c r="J329" s="318"/>
      <c r="K329" s="318"/>
      <c r="L329" s="318"/>
      <c r="M329" s="325"/>
      <c r="N329" s="321" t="s">
        <v>66</v>
      </c>
      <c r="O329" s="322"/>
      <c r="P329" s="322"/>
      <c r="Q329" s="322"/>
      <c r="R329" s="322"/>
      <c r="S329" s="322"/>
      <c r="T329" s="323"/>
      <c r="U329" s="37" t="s">
        <v>67</v>
      </c>
      <c r="V329" s="315">
        <f>IFERROR(V327/H327,"0")+IFERROR(V328/H328,"0")</f>
        <v>0</v>
      </c>
      <c r="W329" s="315">
        <f>IFERROR(W327/H327,"0")+IFERROR(W328/H328,"0")</f>
        <v>0</v>
      </c>
      <c r="X329" s="315">
        <f>IFERROR(IF(X327="",0,X327),"0")+IFERROR(IF(X328="",0,X328),"0")</f>
        <v>0</v>
      </c>
      <c r="Y329" s="316"/>
      <c r="Z329" s="316"/>
    </row>
    <row r="330" spans="1:53" hidden="1" x14ac:dyDescent="0.2">
      <c r="A330" s="318"/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18"/>
      <c r="M330" s="325"/>
      <c r="N330" s="321" t="s">
        <v>66</v>
      </c>
      <c r="O330" s="322"/>
      <c r="P330" s="322"/>
      <c r="Q330" s="322"/>
      <c r="R330" s="322"/>
      <c r="S330" s="322"/>
      <c r="T330" s="323"/>
      <c r="U330" s="37" t="s">
        <v>65</v>
      </c>
      <c r="V330" s="315">
        <f>IFERROR(SUM(V327:V328),"0")</f>
        <v>0</v>
      </c>
      <c r="W330" s="315">
        <f>IFERROR(SUM(W327:W328),"0")</f>
        <v>0</v>
      </c>
      <c r="X330" s="37"/>
      <c r="Y330" s="316"/>
      <c r="Z330" s="316"/>
    </row>
    <row r="331" spans="1:53" ht="14.25" hidden="1" customHeight="1" x14ac:dyDescent="0.25">
      <c r="A331" s="326" t="s">
        <v>68</v>
      </c>
      <c r="B331" s="318"/>
      <c r="C331" s="318"/>
      <c r="D331" s="318"/>
      <c r="E331" s="318"/>
      <c r="F331" s="318"/>
      <c r="G331" s="318"/>
      <c r="H331" s="318"/>
      <c r="I331" s="318"/>
      <c r="J331" s="318"/>
      <c r="K331" s="318"/>
      <c r="L331" s="318"/>
      <c r="M331" s="318"/>
      <c r="N331" s="318"/>
      <c r="O331" s="318"/>
      <c r="P331" s="318"/>
      <c r="Q331" s="318"/>
      <c r="R331" s="318"/>
      <c r="S331" s="318"/>
      <c r="T331" s="318"/>
      <c r="U331" s="318"/>
      <c r="V331" s="318"/>
      <c r="W331" s="318"/>
      <c r="X331" s="318"/>
      <c r="Y331" s="308"/>
      <c r="Z331" s="308"/>
    </row>
    <row r="332" spans="1:53" ht="27" customHeight="1" x14ac:dyDescent="0.25">
      <c r="A332" s="54" t="s">
        <v>479</v>
      </c>
      <c r="B332" s="54" t="s">
        <v>480</v>
      </c>
      <c r="C332" s="31">
        <v>4301051303</v>
      </c>
      <c r="D332" s="319">
        <v>4607091384246</v>
      </c>
      <c r="E332" s="320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51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28"/>
      <c r="P332" s="328"/>
      <c r="Q332" s="328"/>
      <c r="R332" s="320"/>
      <c r="S332" s="34"/>
      <c r="T332" s="34"/>
      <c r="U332" s="35" t="s">
        <v>65</v>
      </c>
      <c r="V332" s="313">
        <v>350</v>
      </c>
      <c r="W332" s="314">
        <f>IFERROR(IF(V332="",0,CEILING((V332/$H332),1)*$H332),"")</f>
        <v>351</v>
      </c>
      <c r="X332" s="36">
        <f>IFERROR(IF(W332=0,"",ROUNDUP(W332/H332,0)*0.02175),"")</f>
        <v>0.9787499999999999</v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19">
        <v>4680115881976</v>
      </c>
      <c r="E333" s="320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28"/>
      <c r="P333" s="328"/>
      <c r="Q333" s="328"/>
      <c r="R333" s="320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19">
        <v>4607091384253</v>
      </c>
      <c r="E334" s="320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3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28"/>
      <c r="P334" s="328"/>
      <c r="Q334" s="328"/>
      <c r="R334" s="320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19">
        <v>4680115881969</v>
      </c>
      <c r="E335" s="320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54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28"/>
      <c r="P335" s="328"/>
      <c r="Q335" s="328"/>
      <c r="R335" s="320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x14ac:dyDescent="0.2">
      <c r="A336" s="324"/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25"/>
      <c r="N336" s="321" t="s">
        <v>66</v>
      </c>
      <c r="O336" s="322"/>
      <c r="P336" s="322"/>
      <c r="Q336" s="322"/>
      <c r="R336" s="322"/>
      <c r="S336" s="322"/>
      <c r="T336" s="323"/>
      <c r="U336" s="37" t="s">
        <v>67</v>
      </c>
      <c r="V336" s="315">
        <f>IFERROR(V332/H332,"0")+IFERROR(V333/H333,"0")+IFERROR(V334/H334,"0")+IFERROR(V335/H335,"0")</f>
        <v>44.871794871794876</v>
      </c>
      <c r="W336" s="315">
        <f>IFERROR(W332/H332,"0")+IFERROR(W333/H333,"0")+IFERROR(W334/H334,"0")+IFERROR(W335/H335,"0")</f>
        <v>45</v>
      </c>
      <c r="X336" s="315">
        <f>IFERROR(IF(X332="",0,X332),"0")+IFERROR(IF(X333="",0,X333),"0")+IFERROR(IF(X334="",0,X334),"0")+IFERROR(IF(X335="",0,X335),"0")</f>
        <v>0.9787499999999999</v>
      </c>
      <c r="Y336" s="316"/>
      <c r="Z336" s="316"/>
    </row>
    <row r="337" spans="1:53" x14ac:dyDescent="0.2">
      <c r="A337" s="318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8"/>
      <c r="M337" s="325"/>
      <c r="N337" s="321" t="s">
        <v>66</v>
      </c>
      <c r="O337" s="322"/>
      <c r="P337" s="322"/>
      <c r="Q337" s="322"/>
      <c r="R337" s="322"/>
      <c r="S337" s="322"/>
      <c r="T337" s="323"/>
      <c r="U337" s="37" t="s">
        <v>65</v>
      </c>
      <c r="V337" s="315">
        <f>IFERROR(SUM(V332:V335),"0")</f>
        <v>350</v>
      </c>
      <c r="W337" s="315">
        <f>IFERROR(SUM(W332:W335),"0")</f>
        <v>351</v>
      </c>
      <c r="X337" s="37"/>
      <c r="Y337" s="316"/>
      <c r="Z337" s="316"/>
    </row>
    <row r="338" spans="1:53" ht="14.25" hidden="1" customHeight="1" x14ac:dyDescent="0.25">
      <c r="A338" s="326" t="s">
        <v>208</v>
      </c>
      <c r="B338" s="318"/>
      <c r="C338" s="318"/>
      <c r="D338" s="318"/>
      <c r="E338" s="318"/>
      <c r="F338" s="318"/>
      <c r="G338" s="318"/>
      <c r="H338" s="318"/>
      <c r="I338" s="318"/>
      <c r="J338" s="318"/>
      <c r="K338" s="318"/>
      <c r="L338" s="318"/>
      <c r="M338" s="318"/>
      <c r="N338" s="318"/>
      <c r="O338" s="318"/>
      <c r="P338" s="318"/>
      <c r="Q338" s="318"/>
      <c r="R338" s="318"/>
      <c r="S338" s="318"/>
      <c r="T338" s="318"/>
      <c r="U338" s="318"/>
      <c r="V338" s="318"/>
      <c r="W338" s="318"/>
      <c r="X338" s="318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19">
        <v>4607091389357</v>
      </c>
      <c r="E339" s="320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42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28"/>
      <c r="P339" s="328"/>
      <c r="Q339" s="328"/>
      <c r="R339" s="320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24"/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25"/>
      <c r="N340" s="321" t="s">
        <v>66</v>
      </c>
      <c r="O340" s="322"/>
      <c r="P340" s="322"/>
      <c r="Q340" s="322"/>
      <c r="R340" s="322"/>
      <c r="S340" s="322"/>
      <c r="T340" s="323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18"/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25"/>
      <c r="N341" s="321" t="s">
        <v>66</v>
      </c>
      <c r="O341" s="322"/>
      <c r="P341" s="322"/>
      <c r="Q341" s="322"/>
      <c r="R341" s="322"/>
      <c r="S341" s="322"/>
      <c r="T341" s="323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408" t="s">
        <v>489</v>
      </c>
      <c r="B342" s="409"/>
      <c r="C342" s="409"/>
      <c r="D342" s="409"/>
      <c r="E342" s="409"/>
      <c r="F342" s="409"/>
      <c r="G342" s="409"/>
      <c r="H342" s="409"/>
      <c r="I342" s="409"/>
      <c r="J342" s="409"/>
      <c r="K342" s="409"/>
      <c r="L342" s="409"/>
      <c r="M342" s="409"/>
      <c r="N342" s="409"/>
      <c r="O342" s="409"/>
      <c r="P342" s="409"/>
      <c r="Q342" s="409"/>
      <c r="R342" s="409"/>
      <c r="S342" s="409"/>
      <c r="T342" s="409"/>
      <c r="U342" s="409"/>
      <c r="V342" s="409"/>
      <c r="W342" s="409"/>
      <c r="X342" s="409"/>
      <c r="Y342" s="48"/>
      <c r="Z342" s="48"/>
    </row>
    <row r="343" spans="1:53" ht="16.5" hidden="1" customHeight="1" x14ac:dyDescent="0.25">
      <c r="A343" s="317" t="s">
        <v>490</v>
      </c>
      <c r="B343" s="318"/>
      <c r="C343" s="318"/>
      <c r="D343" s="318"/>
      <c r="E343" s="318"/>
      <c r="F343" s="318"/>
      <c r="G343" s="318"/>
      <c r="H343" s="318"/>
      <c r="I343" s="318"/>
      <c r="J343" s="318"/>
      <c r="K343" s="318"/>
      <c r="L343" s="318"/>
      <c r="M343" s="318"/>
      <c r="N343" s="318"/>
      <c r="O343" s="318"/>
      <c r="P343" s="318"/>
      <c r="Q343" s="318"/>
      <c r="R343" s="318"/>
      <c r="S343" s="318"/>
      <c r="T343" s="318"/>
      <c r="U343" s="318"/>
      <c r="V343" s="318"/>
      <c r="W343" s="318"/>
      <c r="X343" s="318"/>
      <c r="Y343" s="309"/>
      <c r="Z343" s="309"/>
    </row>
    <row r="344" spans="1:53" ht="14.25" hidden="1" customHeight="1" x14ac:dyDescent="0.25">
      <c r="A344" s="326" t="s">
        <v>103</v>
      </c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18"/>
      <c r="M344" s="318"/>
      <c r="N344" s="318"/>
      <c r="O344" s="318"/>
      <c r="P344" s="318"/>
      <c r="Q344" s="318"/>
      <c r="R344" s="318"/>
      <c r="S344" s="318"/>
      <c r="T344" s="318"/>
      <c r="U344" s="318"/>
      <c r="V344" s="318"/>
      <c r="W344" s="318"/>
      <c r="X344" s="318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19">
        <v>4607091389708</v>
      </c>
      <c r="E345" s="320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3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28"/>
      <c r="P345" s="328"/>
      <c r="Q345" s="328"/>
      <c r="R345" s="320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19">
        <v>4607091389692</v>
      </c>
      <c r="E346" s="320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3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28"/>
      <c r="P346" s="328"/>
      <c r="Q346" s="328"/>
      <c r="R346" s="320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24"/>
      <c r="B347" s="318"/>
      <c r="C347" s="318"/>
      <c r="D347" s="318"/>
      <c r="E347" s="318"/>
      <c r="F347" s="318"/>
      <c r="G347" s="318"/>
      <c r="H347" s="318"/>
      <c r="I347" s="318"/>
      <c r="J347" s="318"/>
      <c r="K347" s="318"/>
      <c r="L347" s="318"/>
      <c r="M347" s="325"/>
      <c r="N347" s="321" t="s">
        <v>66</v>
      </c>
      <c r="O347" s="322"/>
      <c r="P347" s="322"/>
      <c r="Q347" s="322"/>
      <c r="R347" s="322"/>
      <c r="S347" s="322"/>
      <c r="T347" s="323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18"/>
      <c r="B348" s="318"/>
      <c r="C348" s="318"/>
      <c r="D348" s="318"/>
      <c r="E348" s="318"/>
      <c r="F348" s="318"/>
      <c r="G348" s="318"/>
      <c r="H348" s="318"/>
      <c r="I348" s="318"/>
      <c r="J348" s="318"/>
      <c r="K348" s="318"/>
      <c r="L348" s="318"/>
      <c r="M348" s="325"/>
      <c r="N348" s="321" t="s">
        <v>66</v>
      </c>
      <c r="O348" s="322"/>
      <c r="P348" s="322"/>
      <c r="Q348" s="322"/>
      <c r="R348" s="322"/>
      <c r="S348" s="322"/>
      <c r="T348" s="323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26" t="s">
        <v>60</v>
      </c>
      <c r="B349" s="318"/>
      <c r="C349" s="318"/>
      <c r="D349" s="318"/>
      <c r="E349" s="318"/>
      <c r="F349" s="318"/>
      <c r="G349" s="318"/>
      <c r="H349" s="318"/>
      <c r="I349" s="318"/>
      <c r="J349" s="318"/>
      <c r="K349" s="318"/>
      <c r="L349" s="318"/>
      <c r="M349" s="318"/>
      <c r="N349" s="318"/>
      <c r="O349" s="318"/>
      <c r="P349" s="318"/>
      <c r="Q349" s="318"/>
      <c r="R349" s="318"/>
      <c r="S349" s="318"/>
      <c r="T349" s="318"/>
      <c r="U349" s="318"/>
      <c r="V349" s="318"/>
      <c r="W349" s="318"/>
      <c r="X349" s="318"/>
      <c r="Y349" s="308"/>
      <c r="Z349" s="308"/>
    </row>
    <row r="350" spans="1:53" ht="27" hidden="1" customHeight="1" x14ac:dyDescent="0.25">
      <c r="A350" s="54" t="s">
        <v>495</v>
      </c>
      <c r="B350" s="54" t="s">
        <v>496</v>
      </c>
      <c r="C350" s="31">
        <v>4301031177</v>
      </c>
      <c r="D350" s="319">
        <v>4607091389753</v>
      </c>
      <c r="E350" s="320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38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28"/>
      <c r="P350" s="328"/>
      <c r="Q350" s="328"/>
      <c r="R350" s="320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19">
        <v>4607091389760</v>
      </c>
      <c r="E351" s="320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4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28"/>
      <c r="P351" s="328"/>
      <c r="Q351" s="328"/>
      <c r="R351" s="320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499</v>
      </c>
      <c r="B352" s="54" t="s">
        <v>500</v>
      </c>
      <c r="C352" s="31">
        <v>4301031175</v>
      </c>
      <c r="D352" s="319">
        <v>4607091389746</v>
      </c>
      <c r="E352" s="320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42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28"/>
      <c r="P352" s="328"/>
      <c r="Q352" s="328"/>
      <c r="R352" s="320"/>
      <c r="S352" s="34"/>
      <c r="T352" s="34"/>
      <c r="U352" s="35" t="s">
        <v>65</v>
      </c>
      <c r="V352" s="313">
        <v>0</v>
      </c>
      <c r="W352" s="314">
        <f t="shared" si="14"/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19">
        <v>4680115882928</v>
      </c>
      <c r="E353" s="320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5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28"/>
      <c r="P353" s="328"/>
      <c r="Q353" s="328"/>
      <c r="R353" s="320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19">
        <v>4680115883147</v>
      </c>
      <c r="E354" s="320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28"/>
      <c r="P354" s="328"/>
      <c r="Q354" s="328"/>
      <c r="R354" s="320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19">
        <v>4607091384338</v>
      </c>
      <c r="E355" s="320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28"/>
      <c r="P355" s="328"/>
      <c r="Q355" s="328"/>
      <c r="R355" s="320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19">
        <v>4680115883154</v>
      </c>
      <c r="E356" s="320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28"/>
      <c r="P356" s="328"/>
      <c r="Q356" s="328"/>
      <c r="R356" s="320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4301031171</v>
      </c>
      <c r="D357" s="319">
        <v>4607091389524</v>
      </c>
      <c r="E357" s="320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3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28"/>
      <c r="P357" s="328"/>
      <c r="Q357" s="328"/>
      <c r="R357" s="320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19">
        <v>4680115883161</v>
      </c>
      <c r="E358" s="320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28"/>
      <c r="P358" s="328"/>
      <c r="Q358" s="328"/>
      <c r="R358" s="320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19">
        <v>4607091384345</v>
      </c>
      <c r="E359" s="320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28"/>
      <c r="P359" s="328"/>
      <c r="Q359" s="328"/>
      <c r="R359" s="320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19">
        <v>4680115883178</v>
      </c>
      <c r="E360" s="320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6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28"/>
      <c r="P360" s="328"/>
      <c r="Q360" s="328"/>
      <c r="R360" s="320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517</v>
      </c>
      <c r="B361" s="54" t="s">
        <v>518</v>
      </c>
      <c r="C361" s="31">
        <v>4301031172</v>
      </c>
      <c r="D361" s="319">
        <v>4607091389531</v>
      </c>
      <c r="E361" s="320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49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28"/>
      <c r="P361" s="328"/>
      <c r="Q361" s="328"/>
      <c r="R361" s="320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19">
        <v>4680115883185</v>
      </c>
      <c r="E362" s="320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401" t="s">
        <v>521</v>
      </c>
      <c r="O362" s="328"/>
      <c r="P362" s="328"/>
      <c r="Q362" s="328"/>
      <c r="R362" s="320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idden="1" x14ac:dyDescent="0.2">
      <c r="A363" s="324"/>
      <c r="B363" s="318"/>
      <c r="C363" s="318"/>
      <c r="D363" s="318"/>
      <c r="E363" s="318"/>
      <c r="F363" s="318"/>
      <c r="G363" s="318"/>
      <c r="H363" s="318"/>
      <c r="I363" s="318"/>
      <c r="J363" s="318"/>
      <c r="K363" s="318"/>
      <c r="L363" s="318"/>
      <c r="M363" s="325"/>
      <c r="N363" s="321" t="s">
        <v>66</v>
      </c>
      <c r="O363" s="322"/>
      <c r="P363" s="322"/>
      <c r="Q363" s="322"/>
      <c r="R363" s="322"/>
      <c r="S363" s="322"/>
      <c r="T363" s="323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0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0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</v>
      </c>
      <c r="Y363" s="316"/>
      <c r="Z363" s="316"/>
    </row>
    <row r="364" spans="1:53" hidden="1" x14ac:dyDescent="0.2">
      <c r="A364" s="318"/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25"/>
      <c r="N364" s="321" t="s">
        <v>66</v>
      </c>
      <c r="O364" s="322"/>
      <c r="P364" s="322"/>
      <c r="Q364" s="322"/>
      <c r="R364" s="322"/>
      <c r="S364" s="322"/>
      <c r="T364" s="323"/>
      <c r="U364" s="37" t="s">
        <v>65</v>
      </c>
      <c r="V364" s="315">
        <f>IFERROR(SUM(V350:V362),"0")</f>
        <v>0</v>
      </c>
      <c r="W364" s="315">
        <f>IFERROR(SUM(W350:W362),"0")</f>
        <v>0</v>
      </c>
      <c r="X364" s="37"/>
      <c r="Y364" s="316"/>
      <c r="Z364" s="316"/>
    </row>
    <row r="365" spans="1:53" ht="14.25" hidden="1" customHeight="1" x14ac:dyDescent="0.25">
      <c r="A365" s="326" t="s">
        <v>68</v>
      </c>
      <c r="B365" s="318"/>
      <c r="C365" s="318"/>
      <c r="D365" s="318"/>
      <c r="E365" s="318"/>
      <c r="F365" s="318"/>
      <c r="G365" s="318"/>
      <c r="H365" s="318"/>
      <c r="I365" s="318"/>
      <c r="J365" s="318"/>
      <c r="K365" s="318"/>
      <c r="L365" s="318"/>
      <c r="M365" s="318"/>
      <c r="N365" s="318"/>
      <c r="O365" s="318"/>
      <c r="P365" s="318"/>
      <c r="Q365" s="318"/>
      <c r="R365" s="318"/>
      <c r="S365" s="318"/>
      <c r="T365" s="318"/>
      <c r="U365" s="318"/>
      <c r="V365" s="318"/>
      <c r="W365" s="318"/>
      <c r="X365" s="318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19">
        <v>4607091389685</v>
      </c>
      <c r="E366" s="320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3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28"/>
      <c r="P366" s="328"/>
      <c r="Q366" s="328"/>
      <c r="R366" s="320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19">
        <v>4607091389654</v>
      </c>
      <c r="E367" s="320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5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28"/>
      <c r="P367" s="328"/>
      <c r="Q367" s="328"/>
      <c r="R367" s="320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19">
        <v>4607091384352</v>
      </c>
      <c r="E368" s="320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4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28"/>
      <c r="P368" s="328"/>
      <c r="Q368" s="328"/>
      <c r="R368" s="320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19">
        <v>4607091389661</v>
      </c>
      <c r="E369" s="320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28"/>
      <c r="P369" s="328"/>
      <c r="Q369" s="328"/>
      <c r="R369" s="320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24"/>
      <c r="B370" s="318"/>
      <c r="C370" s="318"/>
      <c r="D370" s="318"/>
      <c r="E370" s="318"/>
      <c r="F370" s="318"/>
      <c r="G370" s="318"/>
      <c r="H370" s="318"/>
      <c r="I370" s="318"/>
      <c r="J370" s="318"/>
      <c r="K370" s="318"/>
      <c r="L370" s="318"/>
      <c r="M370" s="325"/>
      <c r="N370" s="321" t="s">
        <v>66</v>
      </c>
      <c r="O370" s="322"/>
      <c r="P370" s="322"/>
      <c r="Q370" s="322"/>
      <c r="R370" s="322"/>
      <c r="S370" s="322"/>
      <c r="T370" s="323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18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18"/>
      <c r="M371" s="325"/>
      <c r="N371" s="321" t="s">
        <v>66</v>
      </c>
      <c r="O371" s="322"/>
      <c r="P371" s="322"/>
      <c r="Q371" s="322"/>
      <c r="R371" s="322"/>
      <c r="S371" s="322"/>
      <c r="T371" s="323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26" t="s">
        <v>208</v>
      </c>
      <c r="B372" s="318"/>
      <c r="C372" s="318"/>
      <c r="D372" s="318"/>
      <c r="E372" s="318"/>
      <c r="F372" s="318"/>
      <c r="G372" s="318"/>
      <c r="H372" s="318"/>
      <c r="I372" s="318"/>
      <c r="J372" s="318"/>
      <c r="K372" s="318"/>
      <c r="L372" s="318"/>
      <c r="M372" s="318"/>
      <c r="N372" s="318"/>
      <c r="O372" s="318"/>
      <c r="P372" s="318"/>
      <c r="Q372" s="318"/>
      <c r="R372" s="318"/>
      <c r="S372" s="318"/>
      <c r="T372" s="318"/>
      <c r="U372" s="318"/>
      <c r="V372" s="318"/>
      <c r="W372" s="318"/>
      <c r="X372" s="318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19">
        <v>4680115881648</v>
      </c>
      <c r="E373" s="320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28"/>
      <c r="P373" s="328"/>
      <c r="Q373" s="328"/>
      <c r="R373" s="320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24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25"/>
      <c r="N374" s="321" t="s">
        <v>66</v>
      </c>
      <c r="O374" s="322"/>
      <c r="P374" s="322"/>
      <c r="Q374" s="322"/>
      <c r="R374" s="322"/>
      <c r="S374" s="322"/>
      <c r="T374" s="323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18"/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25"/>
      <c r="N375" s="321" t="s">
        <v>66</v>
      </c>
      <c r="O375" s="322"/>
      <c r="P375" s="322"/>
      <c r="Q375" s="322"/>
      <c r="R375" s="322"/>
      <c r="S375" s="322"/>
      <c r="T375" s="323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26" t="s">
        <v>81</v>
      </c>
      <c r="B376" s="318"/>
      <c r="C376" s="318"/>
      <c r="D376" s="318"/>
      <c r="E376" s="318"/>
      <c r="F376" s="318"/>
      <c r="G376" s="318"/>
      <c r="H376" s="318"/>
      <c r="I376" s="318"/>
      <c r="J376" s="318"/>
      <c r="K376" s="318"/>
      <c r="L376" s="318"/>
      <c r="M376" s="318"/>
      <c r="N376" s="318"/>
      <c r="O376" s="318"/>
      <c r="P376" s="318"/>
      <c r="Q376" s="318"/>
      <c r="R376" s="318"/>
      <c r="S376" s="318"/>
      <c r="T376" s="318"/>
      <c r="U376" s="318"/>
      <c r="V376" s="318"/>
      <c r="W376" s="318"/>
      <c r="X376" s="318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19">
        <v>4680115884359</v>
      </c>
      <c r="E377" s="320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630" t="s">
        <v>536</v>
      </c>
      <c r="O377" s="328"/>
      <c r="P377" s="328"/>
      <c r="Q377" s="328"/>
      <c r="R377" s="320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19">
        <v>4680115884335</v>
      </c>
      <c r="E378" s="320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466" t="s">
        <v>539</v>
      </c>
      <c r="O378" s="328"/>
      <c r="P378" s="328"/>
      <c r="Q378" s="328"/>
      <c r="R378" s="320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19">
        <v>4680115884342</v>
      </c>
      <c r="E379" s="320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574" t="s">
        <v>542</v>
      </c>
      <c r="O379" s="328"/>
      <c r="P379" s="328"/>
      <c r="Q379" s="328"/>
      <c r="R379" s="320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19">
        <v>4680115884113</v>
      </c>
      <c r="E380" s="320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98" t="s">
        <v>545</v>
      </c>
      <c r="O380" s="328"/>
      <c r="P380" s="328"/>
      <c r="Q380" s="328"/>
      <c r="R380" s="320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24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25"/>
      <c r="N381" s="321" t="s">
        <v>66</v>
      </c>
      <c r="O381" s="322"/>
      <c r="P381" s="322"/>
      <c r="Q381" s="322"/>
      <c r="R381" s="322"/>
      <c r="S381" s="322"/>
      <c r="T381" s="323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18"/>
      <c r="B382" s="318"/>
      <c r="C382" s="318"/>
      <c r="D382" s="318"/>
      <c r="E382" s="318"/>
      <c r="F382" s="318"/>
      <c r="G382" s="318"/>
      <c r="H382" s="318"/>
      <c r="I382" s="318"/>
      <c r="J382" s="318"/>
      <c r="K382" s="318"/>
      <c r="L382" s="318"/>
      <c r="M382" s="325"/>
      <c r="N382" s="321" t="s">
        <v>66</v>
      </c>
      <c r="O382" s="322"/>
      <c r="P382" s="322"/>
      <c r="Q382" s="322"/>
      <c r="R382" s="322"/>
      <c r="S382" s="322"/>
      <c r="T382" s="323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17" t="s">
        <v>546</v>
      </c>
      <c r="B383" s="318"/>
      <c r="C383" s="318"/>
      <c r="D383" s="318"/>
      <c r="E383" s="318"/>
      <c r="F383" s="318"/>
      <c r="G383" s="318"/>
      <c r="H383" s="318"/>
      <c r="I383" s="318"/>
      <c r="J383" s="318"/>
      <c r="K383" s="318"/>
      <c r="L383" s="318"/>
      <c r="M383" s="318"/>
      <c r="N383" s="318"/>
      <c r="O383" s="318"/>
      <c r="P383" s="318"/>
      <c r="Q383" s="318"/>
      <c r="R383" s="318"/>
      <c r="S383" s="318"/>
      <c r="T383" s="318"/>
      <c r="U383" s="318"/>
      <c r="V383" s="318"/>
      <c r="W383" s="318"/>
      <c r="X383" s="318"/>
      <c r="Y383" s="309"/>
      <c r="Z383" s="309"/>
    </row>
    <row r="384" spans="1:53" ht="14.25" hidden="1" customHeight="1" x14ac:dyDescent="0.25">
      <c r="A384" s="326" t="s">
        <v>95</v>
      </c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18"/>
      <c r="N384" s="318"/>
      <c r="O384" s="318"/>
      <c r="P384" s="318"/>
      <c r="Q384" s="318"/>
      <c r="R384" s="318"/>
      <c r="S384" s="318"/>
      <c r="T384" s="318"/>
      <c r="U384" s="318"/>
      <c r="V384" s="318"/>
      <c r="W384" s="318"/>
      <c r="X384" s="318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19">
        <v>4607091389388</v>
      </c>
      <c r="E385" s="320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64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28"/>
      <c r="P385" s="328"/>
      <c r="Q385" s="328"/>
      <c r="R385" s="320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19">
        <v>4607091389364</v>
      </c>
      <c r="E386" s="320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4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28"/>
      <c r="P386" s="328"/>
      <c r="Q386" s="328"/>
      <c r="R386" s="320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24"/>
      <c r="B387" s="318"/>
      <c r="C387" s="318"/>
      <c r="D387" s="318"/>
      <c r="E387" s="318"/>
      <c r="F387" s="318"/>
      <c r="G387" s="318"/>
      <c r="H387" s="318"/>
      <c r="I387" s="318"/>
      <c r="J387" s="318"/>
      <c r="K387" s="318"/>
      <c r="L387" s="318"/>
      <c r="M387" s="325"/>
      <c r="N387" s="321" t="s">
        <v>66</v>
      </c>
      <c r="O387" s="322"/>
      <c r="P387" s="322"/>
      <c r="Q387" s="322"/>
      <c r="R387" s="322"/>
      <c r="S387" s="322"/>
      <c r="T387" s="323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18"/>
      <c r="B388" s="318"/>
      <c r="C388" s="318"/>
      <c r="D388" s="318"/>
      <c r="E388" s="318"/>
      <c r="F388" s="318"/>
      <c r="G388" s="318"/>
      <c r="H388" s="318"/>
      <c r="I388" s="318"/>
      <c r="J388" s="318"/>
      <c r="K388" s="318"/>
      <c r="L388" s="318"/>
      <c r="M388" s="325"/>
      <c r="N388" s="321" t="s">
        <v>66</v>
      </c>
      <c r="O388" s="322"/>
      <c r="P388" s="322"/>
      <c r="Q388" s="322"/>
      <c r="R388" s="322"/>
      <c r="S388" s="322"/>
      <c r="T388" s="323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26" t="s">
        <v>60</v>
      </c>
      <c r="B389" s="318"/>
      <c r="C389" s="318"/>
      <c r="D389" s="318"/>
      <c r="E389" s="318"/>
      <c r="F389" s="318"/>
      <c r="G389" s="318"/>
      <c r="H389" s="318"/>
      <c r="I389" s="318"/>
      <c r="J389" s="318"/>
      <c r="K389" s="318"/>
      <c r="L389" s="318"/>
      <c r="M389" s="318"/>
      <c r="N389" s="318"/>
      <c r="O389" s="318"/>
      <c r="P389" s="318"/>
      <c r="Q389" s="318"/>
      <c r="R389" s="318"/>
      <c r="S389" s="318"/>
      <c r="T389" s="318"/>
      <c r="U389" s="318"/>
      <c r="V389" s="318"/>
      <c r="W389" s="318"/>
      <c r="X389" s="318"/>
      <c r="Y389" s="308"/>
      <c r="Z389" s="308"/>
    </row>
    <row r="390" spans="1:53" ht="27" hidden="1" customHeight="1" x14ac:dyDescent="0.25">
      <c r="A390" s="54" t="s">
        <v>551</v>
      </c>
      <c r="B390" s="54" t="s">
        <v>552</v>
      </c>
      <c r="C390" s="31">
        <v>4301031212</v>
      </c>
      <c r="D390" s="319">
        <v>4607091389739</v>
      </c>
      <c r="E390" s="320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63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28"/>
      <c r="P390" s="328"/>
      <c r="Q390" s="328"/>
      <c r="R390" s="320"/>
      <c r="S390" s="34"/>
      <c r="T390" s="34"/>
      <c r="U390" s="35" t="s">
        <v>65</v>
      </c>
      <c r="V390" s="313">
        <v>0</v>
      </c>
      <c r="W390" s="314">
        <f t="shared" ref="W390:W396" si="16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19">
        <v>4680115883048</v>
      </c>
      <c r="E391" s="320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33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28"/>
      <c r="P391" s="328"/>
      <c r="Q391" s="328"/>
      <c r="R391" s="320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555</v>
      </c>
      <c r="B392" s="54" t="s">
        <v>556</v>
      </c>
      <c r="C392" s="31">
        <v>4301031176</v>
      </c>
      <c r="D392" s="319">
        <v>4607091389425</v>
      </c>
      <c r="E392" s="320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34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28"/>
      <c r="P392" s="328"/>
      <c r="Q392" s="328"/>
      <c r="R392" s="320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19">
        <v>4680115882911</v>
      </c>
      <c r="E393" s="320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502" t="s">
        <v>559</v>
      </c>
      <c r="O393" s="328"/>
      <c r="P393" s="328"/>
      <c r="Q393" s="328"/>
      <c r="R393" s="320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19">
        <v>4680115880771</v>
      </c>
      <c r="E394" s="320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3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28"/>
      <c r="P394" s="328"/>
      <c r="Q394" s="328"/>
      <c r="R394" s="320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19">
        <v>4607091389500</v>
      </c>
      <c r="E395" s="320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50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28"/>
      <c r="P395" s="328"/>
      <c r="Q395" s="328"/>
      <c r="R395" s="320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19">
        <v>4680115881983</v>
      </c>
      <c r="E396" s="320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5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28"/>
      <c r="P396" s="328"/>
      <c r="Q396" s="328"/>
      <c r="R396" s="320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idden="1" x14ac:dyDescent="0.2">
      <c r="A397" s="324"/>
      <c r="B397" s="318"/>
      <c r="C397" s="318"/>
      <c r="D397" s="318"/>
      <c r="E397" s="318"/>
      <c r="F397" s="318"/>
      <c r="G397" s="318"/>
      <c r="H397" s="318"/>
      <c r="I397" s="318"/>
      <c r="J397" s="318"/>
      <c r="K397" s="318"/>
      <c r="L397" s="318"/>
      <c r="M397" s="325"/>
      <c r="N397" s="321" t="s">
        <v>66</v>
      </c>
      <c r="O397" s="322"/>
      <c r="P397" s="322"/>
      <c r="Q397" s="322"/>
      <c r="R397" s="322"/>
      <c r="S397" s="322"/>
      <c r="T397" s="323"/>
      <c r="U397" s="37" t="s">
        <v>67</v>
      </c>
      <c r="V397" s="315">
        <f>IFERROR(V390/H390,"0")+IFERROR(V391/H391,"0")+IFERROR(V392/H392,"0")+IFERROR(V393/H393,"0")+IFERROR(V394/H394,"0")+IFERROR(V395/H395,"0")+IFERROR(V396/H396,"0")</f>
        <v>0</v>
      </c>
      <c r="W397" s="315">
        <f>IFERROR(W390/H390,"0")+IFERROR(W391/H391,"0")+IFERROR(W392/H392,"0")+IFERROR(W393/H393,"0")+IFERROR(W394/H394,"0")+IFERROR(W395/H395,"0")+IFERROR(W396/H396,"0")</f>
        <v>0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316"/>
      <c r="Z397" s="316"/>
    </row>
    <row r="398" spans="1:53" hidden="1" x14ac:dyDescent="0.2">
      <c r="A398" s="318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25"/>
      <c r="N398" s="321" t="s">
        <v>66</v>
      </c>
      <c r="O398" s="322"/>
      <c r="P398" s="322"/>
      <c r="Q398" s="322"/>
      <c r="R398" s="322"/>
      <c r="S398" s="322"/>
      <c r="T398" s="323"/>
      <c r="U398" s="37" t="s">
        <v>65</v>
      </c>
      <c r="V398" s="315">
        <f>IFERROR(SUM(V390:V396),"0")</f>
        <v>0</v>
      </c>
      <c r="W398" s="315">
        <f>IFERROR(SUM(W390:W396),"0")</f>
        <v>0</v>
      </c>
      <c r="X398" s="37"/>
      <c r="Y398" s="316"/>
      <c r="Z398" s="316"/>
    </row>
    <row r="399" spans="1:53" ht="14.25" hidden="1" customHeight="1" x14ac:dyDescent="0.25">
      <c r="A399" s="326" t="s">
        <v>81</v>
      </c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18"/>
      <c r="N399" s="318"/>
      <c r="O399" s="318"/>
      <c r="P399" s="318"/>
      <c r="Q399" s="318"/>
      <c r="R399" s="318"/>
      <c r="S399" s="318"/>
      <c r="T399" s="318"/>
      <c r="U399" s="318"/>
      <c r="V399" s="318"/>
      <c r="W399" s="318"/>
      <c r="X399" s="318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19">
        <v>4680115884571</v>
      </c>
      <c r="E400" s="320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403" t="s">
        <v>568</v>
      </c>
      <c r="O400" s="328"/>
      <c r="P400" s="328"/>
      <c r="Q400" s="328"/>
      <c r="R400" s="320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24"/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18"/>
      <c r="M401" s="325"/>
      <c r="N401" s="321" t="s">
        <v>66</v>
      </c>
      <c r="O401" s="322"/>
      <c r="P401" s="322"/>
      <c r="Q401" s="322"/>
      <c r="R401" s="322"/>
      <c r="S401" s="322"/>
      <c r="T401" s="323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18"/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18"/>
      <c r="M402" s="325"/>
      <c r="N402" s="321" t="s">
        <v>66</v>
      </c>
      <c r="O402" s="322"/>
      <c r="P402" s="322"/>
      <c r="Q402" s="322"/>
      <c r="R402" s="322"/>
      <c r="S402" s="322"/>
      <c r="T402" s="323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26" t="s">
        <v>90</v>
      </c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318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19">
        <v>4680115884090</v>
      </c>
      <c r="E404" s="320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370" t="s">
        <v>572</v>
      </c>
      <c r="O404" s="328"/>
      <c r="P404" s="328"/>
      <c r="Q404" s="328"/>
      <c r="R404" s="320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24"/>
      <c r="B405" s="318"/>
      <c r="C405" s="318"/>
      <c r="D405" s="318"/>
      <c r="E405" s="318"/>
      <c r="F405" s="318"/>
      <c r="G405" s="318"/>
      <c r="H405" s="318"/>
      <c r="I405" s="318"/>
      <c r="J405" s="318"/>
      <c r="K405" s="318"/>
      <c r="L405" s="318"/>
      <c r="M405" s="325"/>
      <c r="N405" s="321" t="s">
        <v>66</v>
      </c>
      <c r="O405" s="322"/>
      <c r="P405" s="322"/>
      <c r="Q405" s="322"/>
      <c r="R405" s="322"/>
      <c r="S405" s="322"/>
      <c r="T405" s="323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18"/>
      <c r="B406" s="318"/>
      <c r="C406" s="318"/>
      <c r="D406" s="318"/>
      <c r="E406" s="318"/>
      <c r="F406" s="318"/>
      <c r="G406" s="318"/>
      <c r="H406" s="318"/>
      <c r="I406" s="318"/>
      <c r="J406" s="318"/>
      <c r="K406" s="318"/>
      <c r="L406" s="318"/>
      <c r="M406" s="325"/>
      <c r="N406" s="321" t="s">
        <v>66</v>
      </c>
      <c r="O406" s="322"/>
      <c r="P406" s="322"/>
      <c r="Q406" s="322"/>
      <c r="R406" s="322"/>
      <c r="S406" s="322"/>
      <c r="T406" s="323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26" t="s">
        <v>573</v>
      </c>
      <c r="B407" s="318"/>
      <c r="C407" s="318"/>
      <c r="D407" s="318"/>
      <c r="E407" s="318"/>
      <c r="F407" s="318"/>
      <c r="G407" s="318"/>
      <c r="H407" s="318"/>
      <c r="I407" s="318"/>
      <c r="J407" s="318"/>
      <c r="K407" s="318"/>
      <c r="L407" s="318"/>
      <c r="M407" s="318"/>
      <c r="N407" s="318"/>
      <c r="O407" s="318"/>
      <c r="P407" s="318"/>
      <c r="Q407" s="318"/>
      <c r="R407" s="318"/>
      <c r="S407" s="318"/>
      <c r="T407" s="318"/>
      <c r="U407" s="318"/>
      <c r="V407" s="318"/>
      <c r="W407" s="318"/>
      <c r="X407" s="318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19">
        <v>4680115884564</v>
      </c>
      <c r="E408" s="320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524" t="s">
        <v>576</v>
      </c>
      <c r="O408" s="328"/>
      <c r="P408" s="328"/>
      <c r="Q408" s="328"/>
      <c r="R408" s="320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24"/>
      <c r="B409" s="318"/>
      <c r="C409" s="318"/>
      <c r="D409" s="318"/>
      <c r="E409" s="318"/>
      <c r="F409" s="318"/>
      <c r="G409" s="318"/>
      <c r="H409" s="318"/>
      <c r="I409" s="318"/>
      <c r="J409" s="318"/>
      <c r="K409" s="318"/>
      <c r="L409" s="318"/>
      <c r="M409" s="325"/>
      <c r="N409" s="321" t="s">
        <v>66</v>
      </c>
      <c r="O409" s="322"/>
      <c r="P409" s="322"/>
      <c r="Q409" s="322"/>
      <c r="R409" s="322"/>
      <c r="S409" s="322"/>
      <c r="T409" s="323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18"/>
      <c r="B410" s="318"/>
      <c r="C410" s="318"/>
      <c r="D410" s="318"/>
      <c r="E410" s="318"/>
      <c r="F410" s="318"/>
      <c r="G410" s="318"/>
      <c r="H410" s="318"/>
      <c r="I410" s="318"/>
      <c r="J410" s="318"/>
      <c r="K410" s="318"/>
      <c r="L410" s="318"/>
      <c r="M410" s="325"/>
      <c r="N410" s="321" t="s">
        <v>66</v>
      </c>
      <c r="O410" s="322"/>
      <c r="P410" s="322"/>
      <c r="Q410" s="322"/>
      <c r="R410" s="322"/>
      <c r="S410" s="322"/>
      <c r="T410" s="323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408" t="s">
        <v>577</v>
      </c>
      <c r="B411" s="409"/>
      <c r="C411" s="409"/>
      <c r="D411" s="409"/>
      <c r="E411" s="409"/>
      <c r="F411" s="409"/>
      <c r="G411" s="409"/>
      <c r="H411" s="409"/>
      <c r="I411" s="409"/>
      <c r="J411" s="409"/>
      <c r="K411" s="409"/>
      <c r="L411" s="409"/>
      <c r="M411" s="409"/>
      <c r="N411" s="409"/>
      <c r="O411" s="409"/>
      <c r="P411" s="409"/>
      <c r="Q411" s="409"/>
      <c r="R411" s="409"/>
      <c r="S411" s="409"/>
      <c r="T411" s="409"/>
      <c r="U411" s="409"/>
      <c r="V411" s="409"/>
      <c r="W411" s="409"/>
      <c r="X411" s="409"/>
      <c r="Y411" s="48"/>
      <c r="Z411" s="48"/>
    </row>
    <row r="412" spans="1:53" ht="16.5" hidden="1" customHeight="1" x14ac:dyDescent="0.25">
      <c r="A412" s="317" t="s">
        <v>577</v>
      </c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18"/>
      <c r="M412" s="318"/>
      <c r="N412" s="318"/>
      <c r="O412" s="318"/>
      <c r="P412" s="318"/>
      <c r="Q412" s="318"/>
      <c r="R412" s="318"/>
      <c r="S412" s="318"/>
      <c r="T412" s="318"/>
      <c r="U412" s="318"/>
      <c r="V412" s="318"/>
      <c r="W412" s="318"/>
      <c r="X412" s="318"/>
      <c r="Y412" s="309"/>
      <c r="Z412" s="309"/>
    </row>
    <row r="413" spans="1:53" ht="14.25" hidden="1" customHeight="1" x14ac:dyDescent="0.25">
      <c r="A413" s="326" t="s">
        <v>103</v>
      </c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18"/>
      <c r="N413" s="318"/>
      <c r="O413" s="318"/>
      <c r="P413" s="318"/>
      <c r="Q413" s="318"/>
      <c r="R413" s="318"/>
      <c r="S413" s="318"/>
      <c r="T413" s="318"/>
      <c r="U413" s="318"/>
      <c r="V413" s="318"/>
      <c r="W413" s="318"/>
      <c r="X413" s="318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19">
        <v>4607091389067</v>
      </c>
      <c r="E414" s="320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54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8"/>
      <c r="P414" s="328"/>
      <c r="Q414" s="328"/>
      <c r="R414" s="320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19">
        <v>4607091383522</v>
      </c>
      <c r="E415" s="320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4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8"/>
      <c r="P415" s="328"/>
      <c r="Q415" s="328"/>
      <c r="R415" s="320"/>
      <c r="S415" s="34"/>
      <c r="T415" s="34"/>
      <c r="U415" s="35" t="s">
        <v>65</v>
      </c>
      <c r="V415" s="313">
        <v>780</v>
      </c>
      <c r="W415" s="314">
        <f t="shared" si="17"/>
        <v>781.44</v>
      </c>
      <c r="X415" s="36">
        <f>IFERROR(IF(W415=0,"",ROUNDUP(W415/H415,0)*0.01196),"")</f>
        <v>1.7700800000000001</v>
      </c>
      <c r="Y415" s="56"/>
      <c r="Z415" s="57"/>
      <c r="AD415" s="58"/>
      <c r="BA415" s="275" t="s">
        <v>1</v>
      </c>
    </row>
    <row r="416" spans="1:53" ht="27" hidden="1" customHeight="1" x14ac:dyDescent="0.25">
      <c r="A416" s="54" t="s">
        <v>582</v>
      </c>
      <c r="B416" s="54" t="s">
        <v>583</v>
      </c>
      <c r="C416" s="31">
        <v>4301011431</v>
      </c>
      <c r="D416" s="319">
        <v>4607091384437</v>
      </c>
      <c r="E416" s="320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55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8"/>
      <c r="P416" s="328"/>
      <c r="Q416" s="328"/>
      <c r="R416" s="320"/>
      <c r="S416" s="34"/>
      <c r="T416" s="34"/>
      <c r="U416" s="35" t="s">
        <v>65</v>
      </c>
      <c r="V416" s="313">
        <v>0</v>
      </c>
      <c r="W416" s="314">
        <f t="shared" si="17"/>
        <v>0</v>
      </c>
      <c r="X416" s="36" t="str">
        <f>IFERROR(IF(W416=0,"",ROUNDUP(W416/H416,0)*0.01196),"")</f>
        <v/>
      </c>
      <c r="Y416" s="56"/>
      <c r="Z416" s="57"/>
      <c r="AD416" s="58"/>
      <c r="BA416" s="276" t="s">
        <v>1</v>
      </c>
    </row>
    <row r="417" spans="1:53" ht="27" hidden="1" customHeight="1" x14ac:dyDescent="0.25">
      <c r="A417" s="54" t="s">
        <v>584</v>
      </c>
      <c r="B417" s="54" t="s">
        <v>585</v>
      </c>
      <c r="C417" s="31">
        <v>4301011365</v>
      </c>
      <c r="D417" s="319">
        <v>4607091389104</v>
      </c>
      <c r="E417" s="320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55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8"/>
      <c r="P417" s="328"/>
      <c r="Q417" s="328"/>
      <c r="R417" s="320"/>
      <c r="S417" s="34"/>
      <c r="T417" s="34"/>
      <c r="U417" s="35" t="s">
        <v>65</v>
      </c>
      <c r="V417" s="313">
        <v>0</v>
      </c>
      <c r="W417" s="314">
        <f t="shared" si="17"/>
        <v>0</v>
      </c>
      <c r="X417" s="36" t="str">
        <f>IFERROR(IF(W417=0,"",ROUNDUP(W417/H417,0)*0.01196),"")</f>
        <v/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19">
        <v>4680115880603</v>
      </c>
      <c r="E418" s="320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6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8"/>
      <c r="P418" s="328"/>
      <c r="Q418" s="328"/>
      <c r="R418" s="320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19">
        <v>4607091389999</v>
      </c>
      <c r="E419" s="320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5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8"/>
      <c r="P419" s="328"/>
      <c r="Q419" s="328"/>
      <c r="R419" s="320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19">
        <v>4680115882782</v>
      </c>
      <c r="E420" s="320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59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8"/>
      <c r="P420" s="328"/>
      <c r="Q420" s="328"/>
      <c r="R420" s="320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19">
        <v>4607091389098</v>
      </c>
      <c r="E421" s="320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5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8"/>
      <c r="P421" s="328"/>
      <c r="Q421" s="328"/>
      <c r="R421" s="320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19">
        <v>4607091389982</v>
      </c>
      <c r="E422" s="320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46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8"/>
      <c r="P422" s="328"/>
      <c r="Q422" s="328"/>
      <c r="R422" s="320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24"/>
      <c r="B423" s="318"/>
      <c r="C423" s="318"/>
      <c r="D423" s="318"/>
      <c r="E423" s="318"/>
      <c r="F423" s="318"/>
      <c r="G423" s="318"/>
      <c r="H423" s="318"/>
      <c r="I423" s="318"/>
      <c r="J423" s="318"/>
      <c r="K423" s="318"/>
      <c r="L423" s="318"/>
      <c r="M423" s="325"/>
      <c r="N423" s="321" t="s">
        <v>66</v>
      </c>
      <c r="O423" s="322"/>
      <c r="P423" s="322"/>
      <c r="Q423" s="322"/>
      <c r="R423" s="322"/>
      <c r="S423" s="322"/>
      <c r="T423" s="323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147.72727272727272</v>
      </c>
      <c r="W423" s="315">
        <f>IFERROR(W414/H414,"0")+IFERROR(W415/H415,"0")+IFERROR(W416/H416,"0")+IFERROR(W417/H417,"0")+IFERROR(W418/H418,"0")+IFERROR(W419/H419,"0")+IFERROR(W420/H420,"0")+IFERROR(W421/H421,"0")+IFERROR(W422/H422,"0")</f>
        <v>148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1.7700800000000001</v>
      </c>
      <c r="Y423" s="316"/>
      <c r="Z423" s="316"/>
    </row>
    <row r="424" spans="1:53" x14ac:dyDescent="0.2">
      <c r="A424" s="318"/>
      <c r="B424" s="318"/>
      <c r="C424" s="318"/>
      <c r="D424" s="318"/>
      <c r="E424" s="318"/>
      <c r="F424" s="318"/>
      <c r="G424" s="318"/>
      <c r="H424" s="318"/>
      <c r="I424" s="318"/>
      <c r="J424" s="318"/>
      <c r="K424" s="318"/>
      <c r="L424" s="318"/>
      <c r="M424" s="325"/>
      <c r="N424" s="321" t="s">
        <v>66</v>
      </c>
      <c r="O424" s="322"/>
      <c r="P424" s="322"/>
      <c r="Q424" s="322"/>
      <c r="R424" s="322"/>
      <c r="S424" s="322"/>
      <c r="T424" s="323"/>
      <c r="U424" s="37" t="s">
        <v>65</v>
      </c>
      <c r="V424" s="315">
        <f>IFERROR(SUM(V414:V422),"0")</f>
        <v>780</v>
      </c>
      <c r="W424" s="315">
        <f>IFERROR(SUM(W414:W422),"0")</f>
        <v>781.44</v>
      </c>
      <c r="X424" s="37"/>
      <c r="Y424" s="316"/>
      <c r="Z424" s="316"/>
    </row>
    <row r="425" spans="1:53" ht="14.25" hidden="1" customHeight="1" x14ac:dyDescent="0.25">
      <c r="A425" s="326" t="s">
        <v>95</v>
      </c>
      <c r="B425" s="318"/>
      <c r="C425" s="318"/>
      <c r="D425" s="318"/>
      <c r="E425" s="318"/>
      <c r="F425" s="318"/>
      <c r="G425" s="318"/>
      <c r="H425" s="318"/>
      <c r="I425" s="318"/>
      <c r="J425" s="318"/>
      <c r="K425" s="318"/>
      <c r="L425" s="318"/>
      <c r="M425" s="318"/>
      <c r="N425" s="318"/>
      <c r="O425" s="318"/>
      <c r="P425" s="318"/>
      <c r="Q425" s="318"/>
      <c r="R425" s="318"/>
      <c r="S425" s="318"/>
      <c r="T425" s="318"/>
      <c r="U425" s="318"/>
      <c r="V425" s="318"/>
      <c r="W425" s="318"/>
      <c r="X425" s="318"/>
      <c r="Y425" s="308"/>
      <c r="Z425" s="308"/>
    </row>
    <row r="426" spans="1:53" ht="16.5" customHeight="1" x14ac:dyDescent="0.25">
      <c r="A426" s="54" t="s">
        <v>596</v>
      </c>
      <c r="B426" s="54" t="s">
        <v>597</v>
      </c>
      <c r="C426" s="31">
        <v>4301020222</v>
      </c>
      <c r="D426" s="319">
        <v>4607091388930</v>
      </c>
      <c r="E426" s="320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4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8"/>
      <c r="P426" s="328"/>
      <c r="Q426" s="328"/>
      <c r="R426" s="320"/>
      <c r="S426" s="34"/>
      <c r="T426" s="34"/>
      <c r="U426" s="35" t="s">
        <v>65</v>
      </c>
      <c r="V426" s="313">
        <v>470</v>
      </c>
      <c r="W426" s="314">
        <f>IFERROR(IF(V426="",0,CEILING((V426/$H426),1)*$H426),"")</f>
        <v>475.20000000000005</v>
      </c>
      <c r="X426" s="36">
        <f>IFERROR(IF(W426=0,"",ROUNDUP(W426/H426,0)*0.01196),"")</f>
        <v>1.0764</v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19">
        <v>4680115880054</v>
      </c>
      <c r="E427" s="320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4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8"/>
      <c r="P427" s="328"/>
      <c r="Q427" s="328"/>
      <c r="R427" s="320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x14ac:dyDescent="0.2">
      <c r="A428" s="324"/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25"/>
      <c r="N428" s="321" t="s">
        <v>66</v>
      </c>
      <c r="O428" s="322"/>
      <c r="P428" s="322"/>
      <c r="Q428" s="322"/>
      <c r="R428" s="322"/>
      <c r="S428" s="322"/>
      <c r="T428" s="323"/>
      <c r="U428" s="37" t="s">
        <v>67</v>
      </c>
      <c r="V428" s="315">
        <f>IFERROR(V426/H426,"0")+IFERROR(V427/H427,"0")</f>
        <v>89.015151515151516</v>
      </c>
      <c r="W428" s="315">
        <f>IFERROR(W426/H426,"0")+IFERROR(W427/H427,"0")</f>
        <v>90</v>
      </c>
      <c r="X428" s="315">
        <f>IFERROR(IF(X426="",0,X426),"0")+IFERROR(IF(X427="",0,X427),"0")</f>
        <v>1.0764</v>
      </c>
      <c r="Y428" s="316"/>
      <c r="Z428" s="316"/>
    </row>
    <row r="429" spans="1:53" x14ac:dyDescent="0.2">
      <c r="A429" s="318"/>
      <c r="B429" s="318"/>
      <c r="C429" s="318"/>
      <c r="D429" s="318"/>
      <c r="E429" s="318"/>
      <c r="F429" s="318"/>
      <c r="G429" s="318"/>
      <c r="H429" s="318"/>
      <c r="I429" s="318"/>
      <c r="J429" s="318"/>
      <c r="K429" s="318"/>
      <c r="L429" s="318"/>
      <c r="M429" s="325"/>
      <c r="N429" s="321" t="s">
        <v>66</v>
      </c>
      <c r="O429" s="322"/>
      <c r="P429" s="322"/>
      <c r="Q429" s="322"/>
      <c r="R429" s="322"/>
      <c r="S429" s="322"/>
      <c r="T429" s="323"/>
      <c r="U429" s="37" t="s">
        <v>65</v>
      </c>
      <c r="V429" s="315">
        <f>IFERROR(SUM(V426:V427),"0")</f>
        <v>470</v>
      </c>
      <c r="W429" s="315">
        <f>IFERROR(SUM(W426:W427),"0")</f>
        <v>475.20000000000005</v>
      </c>
      <c r="X429" s="37"/>
      <c r="Y429" s="316"/>
      <c r="Z429" s="316"/>
    </row>
    <row r="430" spans="1:53" ht="14.25" hidden="1" customHeight="1" x14ac:dyDescent="0.25">
      <c r="A430" s="326" t="s">
        <v>60</v>
      </c>
      <c r="B430" s="318"/>
      <c r="C430" s="318"/>
      <c r="D430" s="318"/>
      <c r="E430" s="318"/>
      <c r="F430" s="318"/>
      <c r="G430" s="318"/>
      <c r="H430" s="318"/>
      <c r="I430" s="318"/>
      <c r="J430" s="318"/>
      <c r="K430" s="318"/>
      <c r="L430" s="318"/>
      <c r="M430" s="318"/>
      <c r="N430" s="318"/>
      <c r="O430" s="318"/>
      <c r="P430" s="318"/>
      <c r="Q430" s="318"/>
      <c r="R430" s="318"/>
      <c r="S430" s="318"/>
      <c r="T430" s="318"/>
      <c r="U430" s="318"/>
      <c r="V430" s="318"/>
      <c r="W430" s="318"/>
      <c r="X430" s="318"/>
      <c r="Y430" s="308"/>
      <c r="Z430" s="308"/>
    </row>
    <row r="431" spans="1:53" ht="27" hidden="1" customHeight="1" x14ac:dyDescent="0.25">
      <c r="A431" s="54" t="s">
        <v>600</v>
      </c>
      <c r="B431" s="54" t="s">
        <v>601</v>
      </c>
      <c r="C431" s="31">
        <v>4301031252</v>
      </c>
      <c r="D431" s="319">
        <v>4680115883116</v>
      </c>
      <c r="E431" s="320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4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8"/>
      <c r="P431" s="328"/>
      <c r="Q431" s="328"/>
      <c r="R431" s="320"/>
      <c r="S431" s="34"/>
      <c r="T431" s="34"/>
      <c r="U431" s="35" t="s">
        <v>65</v>
      </c>
      <c r="V431" s="313">
        <v>0</v>
      </c>
      <c r="W431" s="314">
        <f t="shared" ref="W431:W436" si="18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85" t="s">
        <v>1</v>
      </c>
    </row>
    <row r="432" spans="1:53" ht="27" hidden="1" customHeight="1" x14ac:dyDescent="0.25">
      <c r="A432" s="54" t="s">
        <v>602</v>
      </c>
      <c r="B432" s="54" t="s">
        <v>603</v>
      </c>
      <c r="C432" s="31">
        <v>4301031248</v>
      </c>
      <c r="D432" s="319">
        <v>4680115883093</v>
      </c>
      <c r="E432" s="320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5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8"/>
      <c r="P432" s="328"/>
      <c r="Q432" s="328"/>
      <c r="R432" s="320"/>
      <c r="S432" s="34"/>
      <c r="T432" s="34"/>
      <c r="U432" s="35" t="s">
        <v>65</v>
      </c>
      <c r="V432" s="313">
        <v>0</v>
      </c>
      <c r="W432" s="314">
        <f t="shared" si="18"/>
        <v>0</v>
      </c>
      <c r="X432" s="36" t="str">
        <f>IFERROR(IF(W432=0,"",ROUNDUP(W432/H432,0)*0.01196),"")</f>
        <v/>
      </c>
      <c r="Y432" s="56"/>
      <c r="Z432" s="57"/>
      <c r="AD432" s="58"/>
      <c r="BA432" s="286" t="s">
        <v>1</v>
      </c>
    </row>
    <row r="433" spans="1:53" ht="27" hidden="1" customHeight="1" x14ac:dyDescent="0.25">
      <c r="A433" s="54" t="s">
        <v>604</v>
      </c>
      <c r="B433" s="54" t="s">
        <v>605</v>
      </c>
      <c r="C433" s="31">
        <v>4301031250</v>
      </c>
      <c r="D433" s="319">
        <v>4680115883109</v>
      </c>
      <c r="E433" s="320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5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8"/>
      <c r="P433" s="328"/>
      <c r="Q433" s="328"/>
      <c r="R433" s="320"/>
      <c r="S433" s="34"/>
      <c r="T433" s="34"/>
      <c r="U433" s="35" t="s">
        <v>65</v>
      </c>
      <c r="V433" s="313">
        <v>0</v>
      </c>
      <c r="W433" s="314">
        <f t="shared" si="18"/>
        <v>0</v>
      </c>
      <c r="X433" s="36" t="str">
        <f>IFERROR(IF(W433=0,"",ROUNDUP(W433/H433,0)*0.01196),"")</f>
        <v/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19">
        <v>4680115882072</v>
      </c>
      <c r="E434" s="320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432" t="s">
        <v>608</v>
      </c>
      <c r="O434" s="328"/>
      <c r="P434" s="328"/>
      <c r="Q434" s="328"/>
      <c r="R434" s="320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19">
        <v>4680115882102</v>
      </c>
      <c r="E435" s="320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614" t="s">
        <v>611</v>
      </c>
      <c r="O435" s="328"/>
      <c r="P435" s="328"/>
      <c r="Q435" s="328"/>
      <c r="R435" s="320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19">
        <v>4680115882096</v>
      </c>
      <c r="E436" s="320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456" t="s">
        <v>614</v>
      </c>
      <c r="O436" s="328"/>
      <c r="P436" s="328"/>
      <c r="Q436" s="328"/>
      <c r="R436" s="320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hidden="1" x14ac:dyDescent="0.2">
      <c r="A437" s="324"/>
      <c r="B437" s="318"/>
      <c r="C437" s="318"/>
      <c r="D437" s="318"/>
      <c r="E437" s="318"/>
      <c r="F437" s="318"/>
      <c r="G437" s="318"/>
      <c r="H437" s="318"/>
      <c r="I437" s="318"/>
      <c r="J437" s="318"/>
      <c r="K437" s="318"/>
      <c r="L437" s="318"/>
      <c r="M437" s="325"/>
      <c r="N437" s="321" t="s">
        <v>66</v>
      </c>
      <c r="O437" s="322"/>
      <c r="P437" s="322"/>
      <c r="Q437" s="322"/>
      <c r="R437" s="322"/>
      <c r="S437" s="322"/>
      <c r="T437" s="323"/>
      <c r="U437" s="37" t="s">
        <v>67</v>
      </c>
      <c r="V437" s="315">
        <f>IFERROR(V431/H431,"0")+IFERROR(V432/H432,"0")+IFERROR(V433/H433,"0")+IFERROR(V434/H434,"0")+IFERROR(V435/H435,"0")+IFERROR(V436/H436,"0")</f>
        <v>0</v>
      </c>
      <c r="W437" s="315">
        <f>IFERROR(W431/H431,"0")+IFERROR(W432/H432,"0")+IFERROR(W433/H433,"0")+IFERROR(W434/H434,"0")+IFERROR(W435/H435,"0")+IFERROR(W436/H436,"0")</f>
        <v>0</v>
      </c>
      <c r="X437" s="315">
        <f>IFERROR(IF(X431="",0,X431),"0")+IFERROR(IF(X432="",0,X432),"0")+IFERROR(IF(X433="",0,X433),"0")+IFERROR(IF(X434="",0,X434),"0")+IFERROR(IF(X435="",0,X435),"0")+IFERROR(IF(X436="",0,X436),"0")</f>
        <v>0</v>
      </c>
      <c r="Y437" s="316"/>
      <c r="Z437" s="316"/>
    </row>
    <row r="438" spans="1:53" hidden="1" x14ac:dyDescent="0.2">
      <c r="A438" s="318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8"/>
      <c r="M438" s="325"/>
      <c r="N438" s="321" t="s">
        <v>66</v>
      </c>
      <c r="O438" s="322"/>
      <c r="P438" s="322"/>
      <c r="Q438" s="322"/>
      <c r="R438" s="322"/>
      <c r="S438" s="322"/>
      <c r="T438" s="323"/>
      <c r="U438" s="37" t="s">
        <v>65</v>
      </c>
      <c r="V438" s="315">
        <f>IFERROR(SUM(V431:V436),"0")</f>
        <v>0</v>
      </c>
      <c r="W438" s="315">
        <f>IFERROR(SUM(W431:W436),"0")</f>
        <v>0</v>
      </c>
      <c r="X438" s="37"/>
      <c r="Y438" s="316"/>
      <c r="Z438" s="316"/>
    </row>
    <row r="439" spans="1:53" ht="14.25" hidden="1" customHeight="1" x14ac:dyDescent="0.25">
      <c r="A439" s="326" t="s">
        <v>68</v>
      </c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18"/>
      <c r="N439" s="318"/>
      <c r="O439" s="318"/>
      <c r="P439" s="318"/>
      <c r="Q439" s="318"/>
      <c r="R439" s="318"/>
      <c r="S439" s="318"/>
      <c r="T439" s="318"/>
      <c r="U439" s="318"/>
      <c r="V439" s="318"/>
      <c r="W439" s="318"/>
      <c r="X439" s="318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19">
        <v>4607091383409</v>
      </c>
      <c r="E440" s="320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6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8"/>
      <c r="P440" s="328"/>
      <c r="Q440" s="328"/>
      <c r="R440" s="320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hidden="1" customHeight="1" x14ac:dyDescent="0.25">
      <c r="A441" s="54" t="s">
        <v>617</v>
      </c>
      <c r="B441" s="54" t="s">
        <v>618</v>
      </c>
      <c r="C441" s="31">
        <v>4301051231</v>
      </c>
      <c r="D441" s="319">
        <v>4607091383416</v>
      </c>
      <c r="E441" s="320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6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8"/>
      <c r="P441" s="328"/>
      <c r="Q441" s="328"/>
      <c r="R441" s="320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hidden="1" x14ac:dyDescent="0.2">
      <c r="A442" s="324"/>
      <c r="B442" s="318"/>
      <c r="C442" s="318"/>
      <c r="D442" s="318"/>
      <c r="E442" s="318"/>
      <c r="F442" s="318"/>
      <c r="G442" s="318"/>
      <c r="H442" s="318"/>
      <c r="I442" s="318"/>
      <c r="J442" s="318"/>
      <c r="K442" s="318"/>
      <c r="L442" s="318"/>
      <c r="M442" s="325"/>
      <c r="N442" s="321" t="s">
        <v>66</v>
      </c>
      <c r="O442" s="322"/>
      <c r="P442" s="322"/>
      <c r="Q442" s="322"/>
      <c r="R442" s="322"/>
      <c r="S442" s="322"/>
      <c r="T442" s="323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hidden="1" x14ac:dyDescent="0.2">
      <c r="A443" s="318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18"/>
      <c r="M443" s="325"/>
      <c r="N443" s="321" t="s">
        <v>66</v>
      </c>
      <c r="O443" s="322"/>
      <c r="P443" s="322"/>
      <c r="Q443" s="322"/>
      <c r="R443" s="322"/>
      <c r="S443" s="322"/>
      <c r="T443" s="323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hidden="1" customHeight="1" x14ac:dyDescent="0.2">
      <c r="A444" s="408" t="s">
        <v>619</v>
      </c>
      <c r="B444" s="409"/>
      <c r="C444" s="409"/>
      <c r="D444" s="409"/>
      <c r="E444" s="409"/>
      <c r="F444" s="409"/>
      <c r="G444" s="409"/>
      <c r="H444" s="409"/>
      <c r="I444" s="409"/>
      <c r="J444" s="409"/>
      <c r="K444" s="409"/>
      <c r="L444" s="409"/>
      <c r="M444" s="409"/>
      <c r="N444" s="409"/>
      <c r="O444" s="409"/>
      <c r="P444" s="409"/>
      <c r="Q444" s="409"/>
      <c r="R444" s="409"/>
      <c r="S444" s="409"/>
      <c r="T444" s="409"/>
      <c r="U444" s="409"/>
      <c r="V444" s="409"/>
      <c r="W444" s="409"/>
      <c r="X444" s="409"/>
      <c r="Y444" s="48"/>
      <c r="Z444" s="48"/>
    </row>
    <row r="445" spans="1:53" ht="16.5" hidden="1" customHeight="1" x14ac:dyDescent="0.25">
      <c r="A445" s="317" t="s">
        <v>620</v>
      </c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8"/>
      <c r="N445" s="318"/>
      <c r="O445" s="318"/>
      <c r="P445" s="318"/>
      <c r="Q445" s="318"/>
      <c r="R445" s="318"/>
      <c r="S445" s="318"/>
      <c r="T445" s="318"/>
      <c r="U445" s="318"/>
      <c r="V445" s="318"/>
      <c r="W445" s="318"/>
      <c r="X445" s="318"/>
      <c r="Y445" s="309"/>
      <c r="Z445" s="309"/>
    </row>
    <row r="446" spans="1:53" ht="14.25" hidden="1" customHeight="1" x14ac:dyDescent="0.25">
      <c r="A446" s="326" t="s">
        <v>103</v>
      </c>
      <c r="B446" s="318"/>
      <c r="C446" s="318"/>
      <c r="D446" s="318"/>
      <c r="E446" s="318"/>
      <c r="F446" s="318"/>
      <c r="G446" s="318"/>
      <c r="H446" s="318"/>
      <c r="I446" s="318"/>
      <c r="J446" s="318"/>
      <c r="K446" s="318"/>
      <c r="L446" s="318"/>
      <c r="M446" s="318"/>
      <c r="N446" s="318"/>
      <c r="O446" s="318"/>
      <c r="P446" s="318"/>
      <c r="Q446" s="318"/>
      <c r="R446" s="318"/>
      <c r="S446" s="318"/>
      <c r="T446" s="318"/>
      <c r="U446" s="318"/>
      <c r="V446" s="318"/>
      <c r="W446" s="318"/>
      <c r="X446" s="318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19">
        <v>4640242180441</v>
      </c>
      <c r="E447" s="320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460" t="s">
        <v>623</v>
      </c>
      <c r="O447" s="328"/>
      <c r="P447" s="328"/>
      <c r="Q447" s="328"/>
      <c r="R447" s="320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19">
        <v>4640242180564</v>
      </c>
      <c r="E448" s="320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514" t="s">
        <v>626</v>
      </c>
      <c r="O448" s="328"/>
      <c r="P448" s="328"/>
      <c r="Q448" s="328"/>
      <c r="R448" s="320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24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25"/>
      <c r="N449" s="321" t="s">
        <v>66</v>
      </c>
      <c r="O449" s="322"/>
      <c r="P449" s="322"/>
      <c r="Q449" s="322"/>
      <c r="R449" s="322"/>
      <c r="S449" s="322"/>
      <c r="T449" s="323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18"/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25"/>
      <c r="N450" s="321" t="s">
        <v>66</v>
      </c>
      <c r="O450" s="322"/>
      <c r="P450" s="322"/>
      <c r="Q450" s="322"/>
      <c r="R450" s="322"/>
      <c r="S450" s="322"/>
      <c r="T450" s="323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26" t="s">
        <v>95</v>
      </c>
      <c r="B451" s="318"/>
      <c r="C451" s="318"/>
      <c r="D451" s="318"/>
      <c r="E451" s="318"/>
      <c r="F451" s="318"/>
      <c r="G451" s="318"/>
      <c r="H451" s="318"/>
      <c r="I451" s="318"/>
      <c r="J451" s="318"/>
      <c r="K451" s="318"/>
      <c r="L451" s="318"/>
      <c r="M451" s="318"/>
      <c r="N451" s="318"/>
      <c r="O451" s="318"/>
      <c r="P451" s="318"/>
      <c r="Q451" s="318"/>
      <c r="R451" s="318"/>
      <c r="S451" s="318"/>
      <c r="T451" s="318"/>
      <c r="U451" s="318"/>
      <c r="V451" s="318"/>
      <c r="W451" s="318"/>
      <c r="X451" s="318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19">
        <v>4640242180526</v>
      </c>
      <c r="E452" s="320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485" t="s">
        <v>629</v>
      </c>
      <c r="O452" s="328"/>
      <c r="P452" s="328"/>
      <c r="Q452" s="328"/>
      <c r="R452" s="320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19">
        <v>4640242180519</v>
      </c>
      <c r="E453" s="320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404" t="s">
        <v>632</v>
      </c>
      <c r="O453" s="328"/>
      <c r="P453" s="328"/>
      <c r="Q453" s="328"/>
      <c r="R453" s="320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24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25"/>
      <c r="N454" s="321" t="s">
        <v>66</v>
      </c>
      <c r="O454" s="322"/>
      <c r="P454" s="322"/>
      <c r="Q454" s="322"/>
      <c r="R454" s="322"/>
      <c r="S454" s="322"/>
      <c r="T454" s="323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18"/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25"/>
      <c r="N455" s="321" t="s">
        <v>66</v>
      </c>
      <c r="O455" s="322"/>
      <c r="P455" s="322"/>
      <c r="Q455" s="322"/>
      <c r="R455" s="322"/>
      <c r="S455" s="322"/>
      <c r="T455" s="323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26" t="s">
        <v>60</v>
      </c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18"/>
      <c r="N456" s="318"/>
      <c r="O456" s="318"/>
      <c r="P456" s="318"/>
      <c r="Q456" s="318"/>
      <c r="R456" s="318"/>
      <c r="S456" s="318"/>
      <c r="T456" s="318"/>
      <c r="U456" s="318"/>
      <c r="V456" s="318"/>
      <c r="W456" s="318"/>
      <c r="X456" s="318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19">
        <v>4640242180489</v>
      </c>
      <c r="E457" s="320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382" t="s">
        <v>635</v>
      </c>
      <c r="O457" s="328"/>
      <c r="P457" s="328"/>
      <c r="Q457" s="328"/>
      <c r="R457" s="320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19">
        <v>4640242180816</v>
      </c>
      <c r="E458" s="320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507" t="s">
        <v>638</v>
      </c>
      <c r="O458" s="328"/>
      <c r="P458" s="328"/>
      <c r="Q458" s="328"/>
      <c r="R458" s="320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19">
        <v>4640242180595</v>
      </c>
      <c r="E459" s="320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520" t="s">
        <v>641</v>
      </c>
      <c r="O459" s="328"/>
      <c r="P459" s="328"/>
      <c r="Q459" s="328"/>
      <c r="R459" s="320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19">
        <v>4640242180908</v>
      </c>
      <c r="E460" s="320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332" t="s">
        <v>644</v>
      </c>
      <c r="O460" s="328"/>
      <c r="P460" s="328"/>
      <c r="Q460" s="328"/>
      <c r="R460" s="320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hidden="1" x14ac:dyDescent="0.2">
      <c r="A461" s="324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25"/>
      <c r="N461" s="321" t="s">
        <v>66</v>
      </c>
      <c r="O461" s="322"/>
      <c r="P461" s="322"/>
      <c r="Q461" s="322"/>
      <c r="R461" s="322"/>
      <c r="S461" s="322"/>
      <c r="T461" s="323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hidden="1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8"/>
      <c r="M462" s="325"/>
      <c r="N462" s="321" t="s">
        <v>66</v>
      </c>
      <c r="O462" s="322"/>
      <c r="P462" s="322"/>
      <c r="Q462" s="322"/>
      <c r="R462" s="322"/>
      <c r="S462" s="322"/>
      <c r="T462" s="323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hidden="1" customHeight="1" x14ac:dyDescent="0.25">
      <c r="A463" s="326" t="s">
        <v>68</v>
      </c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18"/>
      <c r="N463" s="318"/>
      <c r="O463" s="318"/>
      <c r="P463" s="318"/>
      <c r="Q463" s="318"/>
      <c r="R463" s="318"/>
      <c r="S463" s="318"/>
      <c r="T463" s="318"/>
      <c r="U463" s="318"/>
      <c r="V463" s="318"/>
      <c r="W463" s="318"/>
      <c r="X463" s="318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19">
        <v>4640242181233</v>
      </c>
      <c r="E464" s="320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627" t="s">
        <v>647</v>
      </c>
      <c r="O464" s="328"/>
      <c r="P464" s="328"/>
      <c r="Q464" s="328"/>
      <c r="R464" s="320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19">
        <v>4640242181226</v>
      </c>
      <c r="E465" s="320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472" t="s">
        <v>650</v>
      </c>
      <c r="O465" s="328"/>
      <c r="P465" s="328"/>
      <c r="Q465" s="328"/>
      <c r="R465" s="320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hidden="1" customHeight="1" x14ac:dyDescent="0.25">
      <c r="A466" s="54" t="s">
        <v>651</v>
      </c>
      <c r="B466" s="54" t="s">
        <v>652</v>
      </c>
      <c r="C466" s="31">
        <v>4301051310</v>
      </c>
      <c r="D466" s="319">
        <v>4680115880870</v>
      </c>
      <c r="E466" s="320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3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28"/>
      <c r="P466" s="328"/>
      <c r="Q466" s="328"/>
      <c r="R466" s="320"/>
      <c r="S466" s="34"/>
      <c r="T466" s="34"/>
      <c r="U466" s="35" t="s">
        <v>65</v>
      </c>
      <c r="V466" s="313">
        <v>0</v>
      </c>
      <c r="W466" s="314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19">
        <v>4640242180540</v>
      </c>
      <c r="E467" s="320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534" t="s">
        <v>655</v>
      </c>
      <c r="O467" s="328"/>
      <c r="P467" s="328"/>
      <c r="Q467" s="328"/>
      <c r="R467" s="320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19">
        <v>4640242180557</v>
      </c>
      <c r="E468" s="320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358" t="s">
        <v>658</v>
      </c>
      <c r="O468" s="328"/>
      <c r="P468" s="328"/>
      <c r="Q468" s="328"/>
      <c r="R468" s="320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hidden="1" x14ac:dyDescent="0.2">
      <c r="A469" s="324"/>
      <c r="B469" s="318"/>
      <c r="C469" s="318"/>
      <c r="D469" s="318"/>
      <c r="E469" s="318"/>
      <c r="F469" s="318"/>
      <c r="G469" s="318"/>
      <c r="H469" s="318"/>
      <c r="I469" s="318"/>
      <c r="J469" s="318"/>
      <c r="K469" s="318"/>
      <c r="L469" s="318"/>
      <c r="M469" s="325"/>
      <c r="N469" s="321" t="s">
        <v>66</v>
      </c>
      <c r="O469" s="322"/>
      <c r="P469" s="322"/>
      <c r="Q469" s="322"/>
      <c r="R469" s="322"/>
      <c r="S469" s="322"/>
      <c r="T469" s="323"/>
      <c r="U469" s="37" t="s">
        <v>67</v>
      </c>
      <c r="V469" s="315">
        <f>IFERROR(V464/H464,"0")+IFERROR(V465/H465,"0")+IFERROR(V466/H466,"0")+IFERROR(V467/H467,"0")+IFERROR(V468/H468,"0")</f>
        <v>0</v>
      </c>
      <c r="W469" s="315">
        <f>IFERROR(W464/H464,"0")+IFERROR(W465/H465,"0")+IFERROR(W466/H466,"0")+IFERROR(W467/H467,"0")+IFERROR(W468/H468,"0")</f>
        <v>0</v>
      </c>
      <c r="X469" s="315">
        <f>IFERROR(IF(X464="",0,X464),"0")+IFERROR(IF(X465="",0,X465),"0")+IFERROR(IF(X466="",0,X466),"0")+IFERROR(IF(X467="",0,X467),"0")+IFERROR(IF(X468="",0,X468),"0")</f>
        <v>0</v>
      </c>
      <c r="Y469" s="316"/>
      <c r="Z469" s="316"/>
    </row>
    <row r="470" spans="1:53" hidden="1" x14ac:dyDescent="0.2">
      <c r="A470" s="318"/>
      <c r="B470" s="318"/>
      <c r="C470" s="318"/>
      <c r="D470" s="318"/>
      <c r="E470" s="318"/>
      <c r="F470" s="318"/>
      <c r="G470" s="318"/>
      <c r="H470" s="318"/>
      <c r="I470" s="318"/>
      <c r="J470" s="318"/>
      <c r="K470" s="318"/>
      <c r="L470" s="318"/>
      <c r="M470" s="325"/>
      <c r="N470" s="321" t="s">
        <v>66</v>
      </c>
      <c r="O470" s="322"/>
      <c r="P470" s="322"/>
      <c r="Q470" s="322"/>
      <c r="R470" s="322"/>
      <c r="S470" s="322"/>
      <c r="T470" s="323"/>
      <c r="U470" s="37" t="s">
        <v>65</v>
      </c>
      <c r="V470" s="315">
        <f>IFERROR(SUM(V464:V468),"0")</f>
        <v>0</v>
      </c>
      <c r="W470" s="315">
        <f>IFERROR(SUM(W464:W468),"0")</f>
        <v>0</v>
      </c>
      <c r="X470" s="37"/>
      <c r="Y470" s="316"/>
      <c r="Z470" s="316"/>
    </row>
    <row r="471" spans="1:53" ht="15" customHeight="1" x14ac:dyDescent="0.2">
      <c r="A471" s="561"/>
      <c r="B471" s="318"/>
      <c r="C471" s="318"/>
      <c r="D471" s="318"/>
      <c r="E471" s="318"/>
      <c r="F471" s="318"/>
      <c r="G471" s="318"/>
      <c r="H471" s="318"/>
      <c r="I471" s="318"/>
      <c r="J471" s="318"/>
      <c r="K471" s="318"/>
      <c r="L471" s="318"/>
      <c r="M471" s="384"/>
      <c r="N471" s="352" t="s">
        <v>659</v>
      </c>
      <c r="O471" s="353"/>
      <c r="P471" s="353"/>
      <c r="Q471" s="353"/>
      <c r="R471" s="353"/>
      <c r="S471" s="353"/>
      <c r="T471" s="354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1630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1639.14</v>
      </c>
      <c r="X471" s="37"/>
      <c r="Y471" s="316"/>
      <c r="Z471" s="316"/>
    </row>
    <row r="472" spans="1:53" x14ac:dyDescent="0.2">
      <c r="A472" s="318"/>
      <c r="B472" s="318"/>
      <c r="C472" s="318"/>
      <c r="D472" s="318"/>
      <c r="E472" s="318"/>
      <c r="F472" s="318"/>
      <c r="G472" s="318"/>
      <c r="H472" s="318"/>
      <c r="I472" s="318"/>
      <c r="J472" s="318"/>
      <c r="K472" s="318"/>
      <c r="L472" s="318"/>
      <c r="M472" s="384"/>
      <c r="N472" s="352" t="s">
        <v>660</v>
      </c>
      <c r="O472" s="353"/>
      <c r="P472" s="353"/>
      <c r="Q472" s="353"/>
      <c r="R472" s="353"/>
      <c r="S472" s="353"/>
      <c r="T472" s="354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1742.134965034965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1751.88</v>
      </c>
      <c r="X472" s="37"/>
      <c r="Y472" s="316"/>
      <c r="Z472" s="316"/>
    </row>
    <row r="473" spans="1:53" x14ac:dyDescent="0.2">
      <c r="A473" s="318"/>
      <c r="B473" s="318"/>
      <c r="C473" s="318"/>
      <c r="D473" s="318"/>
      <c r="E473" s="318"/>
      <c r="F473" s="318"/>
      <c r="G473" s="318"/>
      <c r="H473" s="318"/>
      <c r="I473" s="318"/>
      <c r="J473" s="318"/>
      <c r="K473" s="318"/>
      <c r="L473" s="318"/>
      <c r="M473" s="384"/>
      <c r="N473" s="352" t="s">
        <v>661</v>
      </c>
      <c r="O473" s="353"/>
      <c r="P473" s="353"/>
      <c r="Q473" s="353"/>
      <c r="R473" s="353"/>
      <c r="S473" s="353"/>
      <c r="T473" s="354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4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4</v>
      </c>
      <c r="X473" s="37"/>
      <c r="Y473" s="316"/>
      <c r="Z473" s="316"/>
    </row>
    <row r="474" spans="1:53" x14ac:dyDescent="0.2">
      <c r="A474" s="318"/>
      <c r="B474" s="318"/>
      <c r="C474" s="318"/>
      <c r="D474" s="318"/>
      <c r="E474" s="318"/>
      <c r="F474" s="318"/>
      <c r="G474" s="318"/>
      <c r="H474" s="318"/>
      <c r="I474" s="318"/>
      <c r="J474" s="318"/>
      <c r="K474" s="318"/>
      <c r="L474" s="318"/>
      <c r="M474" s="384"/>
      <c r="N474" s="352" t="s">
        <v>663</v>
      </c>
      <c r="O474" s="353"/>
      <c r="P474" s="353"/>
      <c r="Q474" s="353"/>
      <c r="R474" s="353"/>
      <c r="S474" s="353"/>
      <c r="T474" s="354"/>
      <c r="U474" s="37" t="s">
        <v>65</v>
      </c>
      <c r="V474" s="315">
        <f>GrossWeightTotal+PalletQtyTotal*25</f>
        <v>1842.134965034965</v>
      </c>
      <c r="W474" s="315">
        <f>GrossWeightTotalR+PalletQtyTotalR*25</f>
        <v>1851.88</v>
      </c>
      <c r="X474" s="37"/>
      <c r="Y474" s="316"/>
      <c r="Z474" s="316"/>
    </row>
    <row r="475" spans="1:53" x14ac:dyDescent="0.2">
      <c r="A475" s="318"/>
      <c r="B475" s="318"/>
      <c r="C475" s="318"/>
      <c r="D475" s="318"/>
      <c r="E475" s="318"/>
      <c r="F475" s="318"/>
      <c r="G475" s="318"/>
      <c r="H475" s="318"/>
      <c r="I475" s="318"/>
      <c r="J475" s="318"/>
      <c r="K475" s="318"/>
      <c r="L475" s="318"/>
      <c r="M475" s="384"/>
      <c r="N475" s="352" t="s">
        <v>664</v>
      </c>
      <c r="O475" s="353"/>
      <c r="P475" s="353"/>
      <c r="Q475" s="353"/>
      <c r="R475" s="353"/>
      <c r="S475" s="353"/>
      <c r="T475" s="354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288.2808857808858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290</v>
      </c>
      <c r="X475" s="37"/>
      <c r="Y475" s="316"/>
      <c r="Z475" s="316"/>
    </row>
    <row r="476" spans="1:53" ht="14.25" hidden="1" customHeight="1" x14ac:dyDescent="0.2">
      <c r="A476" s="318"/>
      <c r="B476" s="318"/>
      <c r="C476" s="318"/>
      <c r="D476" s="318"/>
      <c r="E476" s="318"/>
      <c r="F476" s="318"/>
      <c r="G476" s="318"/>
      <c r="H476" s="318"/>
      <c r="I476" s="318"/>
      <c r="J476" s="318"/>
      <c r="K476" s="318"/>
      <c r="L476" s="318"/>
      <c r="M476" s="384"/>
      <c r="N476" s="352" t="s">
        <v>665</v>
      </c>
      <c r="O476" s="353"/>
      <c r="P476" s="353"/>
      <c r="Q476" s="353"/>
      <c r="R476" s="353"/>
      <c r="S476" s="353"/>
      <c r="T476" s="354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3.8908200000000002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428" t="s">
        <v>93</v>
      </c>
      <c r="D478" s="529"/>
      <c r="E478" s="529"/>
      <c r="F478" s="516"/>
      <c r="G478" s="428" t="s">
        <v>228</v>
      </c>
      <c r="H478" s="529"/>
      <c r="I478" s="529"/>
      <c r="J478" s="529"/>
      <c r="K478" s="529"/>
      <c r="L478" s="529"/>
      <c r="M478" s="529"/>
      <c r="N478" s="516"/>
      <c r="O478" s="428" t="s">
        <v>432</v>
      </c>
      <c r="P478" s="516"/>
      <c r="Q478" s="428" t="s">
        <v>489</v>
      </c>
      <c r="R478" s="516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621" t="s">
        <v>668</v>
      </c>
      <c r="B479" s="428" t="s">
        <v>59</v>
      </c>
      <c r="C479" s="428" t="s">
        <v>94</v>
      </c>
      <c r="D479" s="428" t="s">
        <v>102</v>
      </c>
      <c r="E479" s="428" t="s">
        <v>93</v>
      </c>
      <c r="F479" s="428" t="s">
        <v>220</v>
      </c>
      <c r="G479" s="428" t="s">
        <v>229</v>
      </c>
      <c r="H479" s="428" t="s">
        <v>236</v>
      </c>
      <c r="I479" s="428" t="s">
        <v>256</v>
      </c>
      <c r="J479" s="428" t="s">
        <v>322</v>
      </c>
      <c r="K479" s="307"/>
      <c r="L479" s="428" t="s">
        <v>325</v>
      </c>
      <c r="M479" s="428" t="s">
        <v>405</v>
      </c>
      <c r="N479" s="428" t="s">
        <v>423</v>
      </c>
      <c r="O479" s="428" t="s">
        <v>433</v>
      </c>
      <c r="P479" s="428" t="s">
        <v>462</v>
      </c>
      <c r="Q479" s="428" t="s">
        <v>490</v>
      </c>
      <c r="R479" s="428" t="s">
        <v>546</v>
      </c>
      <c r="S479" s="428" t="s">
        <v>577</v>
      </c>
      <c r="T479" s="428" t="s">
        <v>620</v>
      </c>
      <c r="U479" s="307"/>
      <c r="Z479" s="52"/>
      <c r="AC479" s="307"/>
    </row>
    <row r="480" spans="1:53" ht="13.5" customHeight="1" thickBot="1" x14ac:dyDescent="0.25">
      <c r="A480" s="622"/>
      <c r="B480" s="429"/>
      <c r="C480" s="429"/>
      <c r="D480" s="429"/>
      <c r="E480" s="429"/>
      <c r="F480" s="429"/>
      <c r="G480" s="429"/>
      <c r="H480" s="429"/>
      <c r="I480" s="429"/>
      <c r="J480" s="429"/>
      <c r="K480" s="307"/>
      <c r="L480" s="429"/>
      <c r="M480" s="429"/>
      <c r="N480" s="429"/>
      <c r="O480" s="429"/>
      <c r="P480" s="429"/>
      <c r="Q480" s="429"/>
      <c r="R480" s="429"/>
      <c r="S480" s="429"/>
      <c r="T480" s="429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31.5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0</v>
      </c>
      <c r="F481" s="46">
        <f>IFERROR(W121*1,"0")+IFERROR(W122*1,"0")+IFERROR(W123*1,"0")</f>
        <v>0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0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0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0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0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351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0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1256.6400000000001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630,00"/>
        <filter val="1 742,13"/>
        <filter val="1 842,13"/>
        <filter val="147,73"/>
        <filter val="288,28"/>
        <filter val="30,00"/>
        <filter val="350,00"/>
        <filter val="4"/>
        <filter val="44,87"/>
        <filter val="470,00"/>
        <filter val="6,67"/>
        <filter val="780,00"/>
        <filter val="89,02"/>
      </filters>
    </filterColumn>
  </autoFilter>
  <mergeCells count="854"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305:E305"/>
    <mergeCell ref="N227:R227"/>
    <mergeCell ref="A12:L12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N433:R433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N420:R420"/>
    <mergeCell ref="D310:E310"/>
    <mergeCell ref="N80:T80"/>
    <mergeCell ref="D101:E101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A456:X456"/>
    <mergeCell ref="N209:R209"/>
    <mergeCell ref="A238:X238"/>
    <mergeCell ref="D76:E76"/>
    <mergeCell ref="N449:T449"/>
    <mergeCell ref="N152:T152"/>
    <mergeCell ref="N259:R259"/>
    <mergeCell ref="N450:T450"/>
    <mergeCell ref="N168:R168"/>
    <mergeCell ref="D286:E286"/>
    <mergeCell ref="N260:R260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A148:X148"/>
    <mergeCell ref="D114:E114"/>
    <mergeCell ref="D64:E64"/>
    <mergeCell ref="N77:R77"/>
    <mergeCell ref="N169:R169"/>
    <mergeCell ref="A195:M196"/>
    <mergeCell ref="N309:R309"/>
    <mergeCell ref="D175:E175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D386:E386"/>
    <mergeCell ref="A290:X290"/>
    <mergeCell ref="M17:M18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A383:X383"/>
    <mergeCell ref="D295:E295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D141:E141"/>
    <mergeCell ref="D377:E377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98:T98"/>
    <mergeCell ref="D142:E142"/>
    <mergeCell ref="D178:E178"/>
    <mergeCell ref="N67:R67"/>
    <mergeCell ref="N236:T236"/>
    <mergeCell ref="N52:T52"/>
    <mergeCell ref="D56:E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2024-01-16T09:14:21Z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