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4C771B-3249-4F38-A6B2-885977A6EF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X476" i="1" s="1"/>
  <c r="V469" i="1"/>
  <c r="V468" i="1"/>
  <c r="W467" i="1"/>
  <c r="X467" i="1" s="1"/>
  <c r="W466" i="1"/>
  <c r="X466" i="1" s="1"/>
  <c r="W465" i="1"/>
  <c r="X465" i="1" s="1"/>
  <c r="W464" i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W275" i="1"/>
  <c r="W277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X252" i="1" s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X229" i="1"/>
  <c r="W229" i="1"/>
  <c r="N229" i="1"/>
  <c r="W228" i="1"/>
  <c r="N228" i="1"/>
  <c r="V226" i="1"/>
  <c r="V225" i="1"/>
  <c r="W224" i="1"/>
  <c r="W226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V482" i="1" l="1"/>
  <c r="X255" i="1"/>
  <c r="E488" i="1"/>
  <c r="X407" i="1"/>
  <c r="X408" i="1" s="1"/>
  <c r="W408" i="1"/>
  <c r="X415" i="1"/>
  <c r="X416" i="1" s="1"/>
  <c r="W416" i="1"/>
  <c r="X331" i="1"/>
  <c r="W92" i="1"/>
  <c r="W104" i="1"/>
  <c r="I488" i="1"/>
  <c r="X201" i="1"/>
  <c r="X202" i="1" s="1"/>
  <c r="W202" i="1"/>
  <c r="W343" i="1"/>
  <c r="W462" i="1"/>
  <c r="X131" i="1"/>
  <c r="X152" i="1"/>
  <c r="X170" i="1"/>
  <c r="X139" i="1"/>
  <c r="X197" i="1"/>
  <c r="X221" i="1"/>
  <c r="W33" i="1"/>
  <c r="X35" i="1"/>
  <c r="X36" i="1" s="1"/>
  <c r="W36" i="1"/>
  <c r="X39" i="1"/>
  <c r="X40" i="1" s="1"/>
  <c r="W40" i="1"/>
  <c r="X43" i="1"/>
  <c r="X44" i="1" s="1"/>
  <c r="W44" i="1"/>
  <c r="D488" i="1"/>
  <c r="X94" i="1"/>
  <c r="W117" i="1"/>
  <c r="W124" i="1"/>
  <c r="W132" i="1"/>
  <c r="W170" i="1"/>
  <c r="W190" i="1"/>
  <c r="W198" i="1"/>
  <c r="W255" i="1"/>
  <c r="X275" i="1"/>
  <c r="X277" i="1" s="1"/>
  <c r="X321" i="1"/>
  <c r="X322" i="1" s="1"/>
  <c r="W322" i="1"/>
  <c r="X339" i="1"/>
  <c r="X343" i="1" s="1"/>
  <c r="W370" i="1"/>
  <c r="X380" i="1"/>
  <c r="X381" i="1" s="1"/>
  <c r="W381" i="1"/>
  <c r="W404" i="1"/>
  <c r="W431" i="1"/>
  <c r="X433" i="1"/>
  <c r="X435" i="1" s="1"/>
  <c r="X459" i="1"/>
  <c r="X461" i="1" s="1"/>
  <c r="W461" i="1"/>
  <c r="V481" i="1"/>
  <c r="X103" i="1"/>
  <c r="W91" i="1"/>
  <c r="W103" i="1"/>
  <c r="W118" i="1"/>
  <c r="W131" i="1"/>
  <c r="W139" i="1"/>
  <c r="W153" i="1"/>
  <c r="W158" i="1"/>
  <c r="W191" i="1"/>
  <c r="W222" i="1"/>
  <c r="W249" i="1"/>
  <c r="X246" i="1"/>
  <c r="X249" i="1" s="1"/>
  <c r="W262" i="1"/>
  <c r="M488" i="1"/>
  <c r="W273" i="1"/>
  <c r="X265" i="1"/>
  <c r="X272" i="1" s="1"/>
  <c r="F488" i="1"/>
  <c r="O488" i="1"/>
  <c r="H9" i="1"/>
  <c r="A10" i="1"/>
  <c r="W480" i="1"/>
  <c r="W479" i="1"/>
  <c r="W32" i="1"/>
  <c r="W52" i="1"/>
  <c r="W59" i="1"/>
  <c r="W84" i="1"/>
  <c r="W125" i="1"/>
  <c r="W163" i="1"/>
  <c r="W171" i="1"/>
  <c r="W197" i="1"/>
  <c r="W225" i="1"/>
  <c r="X224" i="1"/>
  <c r="X225" i="1" s="1"/>
  <c r="W231" i="1"/>
  <c r="X228" i="1"/>
  <c r="X231" i="1" s="1"/>
  <c r="W244" i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78" i="1" l="1"/>
  <c r="W482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<sst xmlns="http://schemas.openxmlformats.org/spreadsheetml/2006/main" count="2070" uniqueCount="723">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</sst>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0" fillId="0" borderId="19" xfId="0" applyBorder="1"/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32" t="s">
        <v>0</v>
      </c>
      <c r="E1" s="433"/>
      <c r="F1" s="433"/>
      <c r="G1" s="12" t="s">
        <v>1</v>
      </c>
      <c r="H1" s="432" t="s">
        <v>2</v>
      </c>
      <c r="I1" s="433"/>
      <c r="J1" s="433"/>
      <c r="K1" s="433"/>
      <c r="L1" s="433"/>
      <c r="M1" s="433"/>
      <c r="N1" s="433"/>
      <c r="O1" s="433"/>
      <c r="P1" s="661" t="s">
        <v>3</v>
      </c>
      <c r="Q1" s="433"/>
      <c r="R1" s="43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2" t="s">
        <v>8</v>
      </c>
      <c r="B5" s="337"/>
      <c r="C5" s="338"/>
      <c r="D5" s="360"/>
      <c r="E5" s="362"/>
      <c r="F5" s="630" t="s">
        <v>9</v>
      </c>
      <c r="G5" s="338"/>
      <c r="H5" s="360"/>
      <c r="I5" s="361"/>
      <c r="J5" s="361"/>
      <c r="K5" s="361"/>
      <c r="L5" s="362"/>
      <c r="N5" s="24" t="s">
        <v>10</v>
      </c>
      <c r="O5" s="553">
        <v>45310</v>
      </c>
      <c r="P5" s="427"/>
      <c r="R5" s="664" t="s">
        <v>11</v>
      </c>
      <c r="S5" s="407"/>
      <c r="T5" s="503" t="s">
        <v>12</v>
      </c>
      <c r="U5" s="427"/>
      <c r="Z5" s="51"/>
      <c r="AA5" s="51"/>
      <c r="AB5" s="51"/>
    </row>
    <row r="6" spans="1:29" s="313" customFormat="1" ht="24" customHeight="1" x14ac:dyDescent="0.2">
      <c r="A6" s="452" t="s">
        <v>13</v>
      </c>
      <c r="B6" s="337"/>
      <c r="C6" s="338"/>
      <c r="D6" s="598" t="s">
        <v>14</v>
      </c>
      <c r="E6" s="599"/>
      <c r="F6" s="599"/>
      <c r="G6" s="599"/>
      <c r="H6" s="599"/>
      <c r="I6" s="599"/>
      <c r="J6" s="599"/>
      <c r="K6" s="599"/>
      <c r="L6" s="427"/>
      <c r="N6" s="24" t="s">
        <v>15</v>
      </c>
      <c r="O6" s="444" t="str">
        <f>IF(O5=0," ",CHOOSE(WEEKDAY(O5,2),"Понедельник","Вторник","Среда","Четверг","Пятница","Суббота","Воскресенье"))</f>
        <v>Пятница</v>
      </c>
      <c r="P6" s="325"/>
      <c r="R6" s="406" t="s">
        <v>16</v>
      </c>
      <c r="S6" s="407"/>
      <c r="T6" s="611" t="s">
        <v>17</v>
      </c>
      <c r="U6" s="376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8" t="str">
        <f>IFERROR(VLOOKUP(DeliveryAddress,Table,3,0),1)</f>
        <v>4</v>
      </c>
      <c r="E7" s="529"/>
      <c r="F7" s="529"/>
      <c r="G7" s="529"/>
      <c r="H7" s="529"/>
      <c r="I7" s="529"/>
      <c r="J7" s="529"/>
      <c r="K7" s="529"/>
      <c r="L7" s="530"/>
      <c r="N7" s="24"/>
      <c r="O7" s="42"/>
      <c r="P7" s="42"/>
      <c r="R7" s="327"/>
      <c r="S7" s="407"/>
      <c r="T7" s="612"/>
      <c r="U7" s="613"/>
      <c r="Z7" s="51"/>
      <c r="AA7" s="51"/>
      <c r="AB7" s="51"/>
    </row>
    <row r="8" spans="1:29" s="313" customFormat="1" ht="25.5" customHeight="1" x14ac:dyDescent="0.2">
      <c r="A8" s="653" t="s">
        <v>18</v>
      </c>
      <c r="B8" s="329"/>
      <c r="C8" s="330"/>
      <c r="D8" s="412"/>
      <c r="E8" s="413"/>
      <c r="F8" s="413"/>
      <c r="G8" s="413"/>
      <c r="H8" s="413"/>
      <c r="I8" s="413"/>
      <c r="J8" s="413"/>
      <c r="K8" s="413"/>
      <c r="L8" s="414"/>
      <c r="N8" s="24" t="s">
        <v>19</v>
      </c>
      <c r="O8" s="426">
        <v>0.5</v>
      </c>
      <c r="P8" s="427"/>
      <c r="R8" s="327"/>
      <c r="S8" s="407"/>
      <c r="T8" s="612"/>
      <c r="U8" s="613"/>
      <c r="Z8" s="51"/>
      <c r="AA8" s="51"/>
      <c r="AB8" s="51"/>
    </row>
    <row r="9" spans="1:29" s="313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57"/>
      <c r="E9" s="340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26" t="s">
        <v>20</v>
      </c>
      <c r="O9" s="553"/>
      <c r="P9" s="427"/>
      <c r="R9" s="327"/>
      <c r="S9" s="407"/>
      <c r="T9" s="614"/>
      <c r="U9" s="6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57"/>
      <c r="E10" s="340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26"/>
      <c r="P10" s="427"/>
      <c r="S10" s="24" t="s">
        <v>22</v>
      </c>
      <c r="T10" s="375" t="s">
        <v>23</v>
      </c>
      <c r="U10" s="376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6"/>
      <c r="P11" s="427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5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606"/>
      <c r="P12" s="530"/>
      <c r="Q12" s="23"/>
      <c r="S12" s="24"/>
      <c r="T12" s="433"/>
      <c r="U12" s="327"/>
      <c r="Z12" s="51"/>
      <c r="AA12" s="51"/>
      <c r="AB12" s="51"/>
    </row>
    <row r="13" spans="1:29" s="313" customFormat="1" ht="23.25" customHeight="1" x14ac:dyDescent="0.2">
      <c r="A13" s="5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5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576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460" t="s">
        <v>34</v>
      </c>
      <c r="O15" s="433"/>
      <c r="P15" s="433"/>
      <c r="Q15" s="433"/>
      <c r="R15" s="43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8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7"/>
      <c r="P17" s="437"/>
      <c r="Q17" s="437"/>
      <c r="R17" s="438"/>
      <c r="S17" s="666" t="s">
        <v>48</v>
      </c>
      <c r="T17" s="338"/>
      <c r="U17" s="366" t="s">
        <v>49</v>
      </c>
      <c r="V17" s="366" t="s">
        <v>50</v>
      </c>
      <c r="W17" s="401" t="s">
        <v>51</v>
      </c>
      <c r="X17" s="366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62"/>
      <c r="BA17" s="389" t="s">
        <v>56</v>
      </c>
    </row>
    <row r="18" spans="1:53" ht="14.25" customHeight="1" x14ac:dyDescent="0.2">
      <c r="A18" s="367"/>
      <c r="B18" s="367"/>
      <c r="C18" s="367"/>
      <c r="D18" s="439"/>
      <c r="E18" s="441"/>
      <c r="F18" s="367"/>
      <c r="G18" s="367"/>
      <c r="H18" s="367"/>
      <c r="I18" s="367"/>
      <c r="J18" s="367"/>
      <c r="K18" s="367"/>
      <c r="L18" s="367"/>
      <c r="M18" s="367"/>
      <c r="N18" s="439"/>
      <c r="O18" s="440"/>
      <c r="P18" s="440"/>
      <c r="Q18" s="440"/>
      <c r="R18" s="441"/>
      <c r="S18" s="314" t="s">
        <v>57</v>
      </c>
      <c r="T18" s="314" t="s">
        <v>58</v>
      </c>
      <c r="U18" s="367"/>
      <c r="V18" s="367"/>
      <c r="W18" s="402"/>
      <c r="X18" s="367"/>
      <c r="Y18" s="562"/>
      <c r="Z18" s="562"/>
      <c r="AA18" s="398"/>
      <c r="AB18" s="399"/>
      <c r="AC18" s="400"/>
      <c r="AD18" s="463"/>
      <c r="BA18" s="327"/>
    </row>
    <row r="19" spans="1:53" ht="27.75" hidden="1" customHeight="1" x14ac:dyDescent="0.2">
      <c r="A19" s="341" t="s">
        <v>59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5"/>
      <c r="Z20" s="315"/>
    </row>
    <row r="21" spans="1:53" ht="14.25" hidden="1" customHeight="1" x14ac:dyDescent="0.25">
      <c r="A21" s="33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6"/>
      <c r="Z21" s="31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5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46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46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6"/>
      <c r="Z25" s="31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5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46"/>
      <c r="N32" s="328" t="s">
        <v>66</v>
      </c>
      <c r="O32" s="329"/>
      <c r="P32" s="329"/>
      <c r="Q32" s="329"/>
      <c r="R32" s="329"/>
      <c r="S32" s="329"/>
      <c r="T32" s="330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46"/>
      <c r="N33" s="328" t="s">
        <v>66</v>
      </c>
      <c r="O33" s="329"/>
      <c r="P33" s="329"/>
      <c r="Q33" s="329"/>
      <c r="R33" s="329"/>
      <c r="S33" s="329"/>
      <c r="T33" s="330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6"/>
      <c r="Z34" s="316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5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46"/>
      <c r="N36" s="328" t="s">
        <v>66</v>
      </c>
      <c r="O36" s="329"/>
      <c r="P36" s="329"/>
      <c r="Q36" s="329"/>
      <c r="R36" s="329"/>
      <c r="S36" s="329"/>
      <c r="T36" s="330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46"/>
      <c r="N37" s="328" t="s">
        <v>66</v>
      </c>
      <c r="O37" s="329"/>
      <c r="P37" s="329"/>
      <c r="Q37" s="329"/>
      <c r="R37" s="329"/>
      <c r="S37" s="329"/>
      <c r="T37" s="330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6"/>
      <c r="Z38" s="316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5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46"/>
      <c r="N40" s="328" t="s">
        <v>66</v>
      </c>
      <c r="O40" s="329"/>
      <c r="P40" s="329"/>
      <c r="Q40" s="329"/>
      <c r="R40" s="329"/>
      <c r="S40" s="329"/>
      <c r="T40" s="330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46"/>
      <c r="N41" s="328" t="s">
        <v>66</v>
      </c>
      <c r="O41" s="329"/>
      <c r="P41" s="329"/>
      <c r="Q41" s="329"/>
      <c r="R41" s="329"/>
      <c r="S41" s="329"/>
      <c r="T41" s="330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6"/>
      <c r="Z42" s="316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5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46"/>
      <c r="N44" s="328" t="s">
        <v>66</v>
      </c>
      <c r="O44" s="329"/>
      <c r="P44" s="329"/>
      <c r="Q44" s="329"/>
      <c r="R44" s="329"/>
      <c r="S44" s="329"/>
      <c r="T44" s="330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46"/>
      <c r="N45" s="328" t="s">
        <v>66</v>
      </c>
      <c r="O45" s="329"/>
      <c r="P45" s="329"/>
      <c r="Q45" s="329"/>
      <c r="R45" s="329"/>
      <c r="S45" s="329"/>
      <c r="T45" s="330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41" t="s">
        <v>93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5"/>
      <c r="Z47" s="315"/>
    </row>
    <row r="48" spans="1:53" ht="14.25" hidden="1" customHeight="1" x14ac:dyDescent="0.25">
      <c r="A48" s="33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6"/>
      <c r="Z48" s="31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25"/>
      <c r="S49" s="34"/>
      <c r="T49" s="34"/>
      <c r="U49" s="35" t="s">
        <v>65</v>
      </c>
      <c r="V49" s="320">
        <v>400</v>
      </c>
      <c r="W49" s="321">
        <f>IFERROR(IF(V49="",0,CEILING((V49/$H49),1)*$H49),"")</f>
        <v>410.40000000000003</v>
      </c>
      <c r="X49" s="36">
        <f>IFERROR(IF(W49=0,"",ROUNDUP(W49/H49,0)*0.02175),"")</f>
        <v>0.8264999999999999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25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5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46"/>
      <c r="N51" s="328" t="s">
        <v>66</v>
      </c>
      <c r="O51" s="329"/>
      <c r="P51" s="329"/>
      <c r="Q51" s="329"/>
      <c r="R51" s="329"/>
      <c r="S51" s="329"/>
      <c r="T51" s="330"/>
      <c r="U51" s="37" t="s">
        <v>67</v>
      </c>
      <c r="V51" s="322">
        <f>IFERROR(V49/H49,"0")+IFERROR(V50/H50,"0")</f>
        <v>37.037037037037038</v>
      </c>
      <c r="W51" s="322">
        <f>IFERROR(W49/H49,"0")+IFERROR(W50/H50,"0")</f>
        <v>38</v>
      </c>
      <c r="X51" s="322">
        <f>IFERROR(IF(X49="",0,X49),"0")+IFERROR(IF(X50="",0,X50),"0")</f>
        <v>0.8264999999999999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46"/>
      <c r="N52" s="328" t="s">
        <v>66</v>
      </c>
      <c r="O52" s="329"/>
      <c r="P52" s="329"/>
      <c r="Q52" s="329"/>
      <c r="R52" s="329"/>
      <c r="S52" s="329"/>
      <c r="T52" s="330"/>
      <c r="U52" s="37" t="s">
        <v>65</v>
      </c>
      <c r="V52" s="322">
        <f>IFERROR(SUM(V49:V50),"0")</f>
        <v>400</v>
      </c>
      <c r="W52" s="322">
        <f>IFERROR(SUM(W49:W50),"0")</f>
        <v>410.40000000000003</v>
      </c>
      <c r="X52" s="37"/>
      <c r="Y52" s="323"/>
      <c r="Z52" s="323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5"/>
      <c r="Z53" s="315"/>
    </row>
    <row r="54" spans="1:53" ht="14.25" hidden="1" customHeight="1" x14ac:dyDescent="0.25">
      <c r="A54" s="33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25"/>
      <c r="S55" s="34"/>
      <c r="T55" s="34"/>
      <c r="U55" s="35" t="s">
        <v>65</v>
      </c>
      <c r="V55" s="320">
        <v>1000</v>
      </c>
      <c r="W55" s="321">
        <f>IFERROR(IF(V55="",0,CEILING((V55/$H55),1)*$H55),"")</f>
        <v>1004.4000000000001</v>
      </c>
      <c r="X55" s="36">
        <f>IFERROR(IF(W55=0,"",ROUNDUP(W55/H55,0)*0.02175),"")</f>
        <v>2.0227499999999998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4" t="s">
        <v>108</v>
      </c>
      <c r="O56" s="332"/>
      <c r="P56" s="332"/>
      <c r="Q56" s="332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25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32"/>
      <c r="P58" s="332"/>
      <c r="Q58" s="332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5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46"/>
      <c r="N59" s="328" t="s">
        <v>66</v>
      </c>
      <c r="O59" s="329"/>
      <c r="P59" s="329"/>
      <c r="Q59" s="329"/>
      <c r="R59" s="329"/>
      <c r="S59" s="329"/>
      <c r="T59" s="330"/>
      <c r="U59" s="37" t="s">
        <v>67</v>
      </c>
      <c r="V59" s="322">
        <f>IFERROR(V55/H55,"0")+IFERROR(V56/H56,"0")+IFERROR(V57/H57,"0")+IFERROR(V58/H58,"0")</f>
        <v>92.592592592592581</v>
      </c>
      <c r="W59" s="322">
        <f>IFERROR(W55/H55,"0")+IFERROR(W56/H56,"0")+IFERROR(W57/H57,"0")+IFERROR(W58/H58,"0")</f>
        <v>93</v>
      </c>
      <c r="X59" s="322">
        <f>IFERROR(IF(X55="",0,X55),"0")+IFERROR(IF(X56="",0,X56),"0")+IFERROR(IF(X57="",0,X57),"0")+IFERROR(IF(X58="",0,X58),"0")</f>
        <v>2.0227499999999998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46"/>
      <c r="N60" s="328" t="s">
        <v>66</v>
      </c>
      <c r="O60" s="329"/>
      <c r="P60" s="329"/>
      <c r="Q60" s="329"/>
      <c r="R60" s="329"/>
      <c r="S60" s="329"/>
      <c r="T60" s="330"/>
      <c r="U60" s="37" t="s">
        <v>65</v>
      </c>
      <c r="V60" s="322">
        <f>IFERROR(SUM(V55:V58),"0")</f>
        <v>1000</v>
      </c>
      <c r="W60" s="322">
        <f>IFERROR(SUM(W55:W58),"0")</f>
        <v>1004.4000000000001</v>
      </c>
      <c r="X60" s="37"/>
      <c r="Y60" s="323"/>
      <c r="Z60" s="323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5"/>
      <c r="Z61" s="315"/>
    </row>
    <row r="62" spans="1:53" ht="14.25" hidden="1" customHeight="1" x14ac:dyDescent="0.25">
      <c r="A62" s="33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6"/>
      <c r="Z62" s="316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32"/>
      <c r="P63" s="332"/>
      <c r="Q63" s="332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0" t="s">
        <v>120</v>
      </c>
      <c r="O64" s="332"/>
      <c r="P64" s="332"/>
      <c r="Q64" s="332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5" t="s">
        <v>123</v>
      </c>
      <c r="O65" s="332"/>
      <c r="P65" s="332"/>
      <c r="Q65" s="332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6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2"/>
      <c r="P66" s="332"/>
      <c r="Q66" s="332"/>
      <c r="R66" s="325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73" t="s">
        <v>129</v>
      </c>
      <c r="O67" s="332"/>
      <c r="P67" s="332"/>
      <c r="Q67" s="332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2"/>
      <c r="P68" s="332"/>
      <c r="Q68" s="332"/>
      <c r="R68" s="325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2"/>
      <c r="P70" s="332"/>
      <c r="Q70" s="332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2"/>
      <c r="P71" s="332"/>
      <c r="Q71" s="332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2"/>
      <c r="P72" s="332"/>
      <c r="Q72" s="332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32"/>
      <c r="P73" s="332"/>
      <c r="Q73" s="332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2"/>
      <c r="P74" s="332"/>
      <c r="Q74" s="332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2"/>
      <c r="P75" s="332"/>
      <c r="Q75" s="332"/>
      <c r="R75" s="325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2" t="s">
        <v>149</v>
      </c>
      <c r="O76" s="332"/>
      <c r="P76" s="332"/>
      <c r="Q76" s="332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610" t="s">
        <v>152</v>
      </c>
      <c r="O77" s="332"/>
      <c r="P77" s="332"/>
      <c r="Q77" s="332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45" t="s">
        <v>155</v>
      </c>
      <c r="O78" s="332"/>
      <c r="P78" s="332"/>
      <c r="Q78" s="332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2"/>
      <c r="P79" s="332"/>
      <c r="Q79" s="332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2"/>
      <c r="P80" s="332"/>
      <c r="Q80" s="332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2"/>
      <c r="P81" s="332"/>
      <c r="Q81" s="332"/>
      <c r="R81" s="325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2"/>
      <c r="P82" s="332"/>
      <c r="Q82" s="332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45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46"/>
      <c r="N83" s="328" t="s">
        <v>66</v>
      </c>
      <c r="O83" s="329"/>
      <c r="P83" s="329"/>
      <c r="Q83" s="329"/>
      <c r="R83" s="329"/>
      <c r="S83" s="329"/>
      <c r="T83" s="330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46"/>
      <c r="N84" s="328" t="s">
        <v>66</v>
      </c>
      <c r="O84" s="329"/>
      <c r="P84" s="329"/>
      <c r="Q84" s="329"/>
      <c r="R84" s="329"/>
      <c r="S84" s="329"/>
      <c r="T84" s="330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hidden="1" customHeight="1" x14ac:dyDescent="0.25">
      <c r="A85" s="335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6"/>
      <c r="Z85" s="316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2"/>
      <c r="P86" s="332"/>
      <c r="Q86" s="332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8" t="s">
        <v>168</v>
      </c>
      <c r="O87" s="332"/>
      <c r="P87" s="332"/>
      <c r="Q87" s="332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2" t="s">
        <v>171</v>
      </c>
      <c r="O88" s="332"/>
      <c r="P88" s="332"/>
      <c r="Q88" s="332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11" t="s">
        <v>175</v>
      </c>
      <c r="O89" s="332"/>
      <c r="P89" s="332"/>
      <c r="Q89" s="332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2"/>
      <c r="P90" s="332"/>
      <c r="Q90" s="332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5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46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46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5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6"/>
      <c r="Z93" s="316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2"/>
      <c r="P94" s="332"/>
      <c r="Q94" s="332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2"/>
      <c r="P95" s="332"/>
      <c r="Q95" s="332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5" t="s">
        <v>194</v>
      </c>
      <c r="O101" s="332"/>
      <c r="P101" s="332"/>
      <c r="Q101" s="332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0" t="s">
        <v>194</v>
      </c>
      <c r="O102" s="332"/>
      <c r="P102" s="332"/>
      <c r="Q102" s="332"/>
      <c r="R102" s="325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5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46"/>
      <c r="N103" s="328" t="s">
        <v>66</v>
      </c>
      <c r="O103" s="329"/>
      <c r="P103" s="329"/>
      <c r="Q103" s="329"/>
      <c r="R103" s="329"/>
      <c r="S103" s="329"/>
      <c r="T103" s="330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46"/>
      <c r="N104" s="328" t="s">
        <v>66</v>
      </c>
      <c r="O104" s="329"/>
      <c r="P104" s="329"/>
      <c r="Q104" s="329"/>
      <c r="R104" s="329"/>
      <c r="S104" s="329"/>
      <c r="T104" s="330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5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6"/>
      <c r="Z105" s="316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70" t="s">
        <v>198</v>
      </c>
      <c r="O106" s="332"/>
      <c r="P106" s="332"/>
      <c r="Q106" s="332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6" t="s">
        <v>200</v>
      </c>
      <c r="O107" s="332"/>
      <c r="P107" s="332"/>
      <c r="Q107" s="332"/>
      <c r="R107" s="325"/>
      <c r="S107" s="34"/>
      <c r="T107" s="34"/>
      <c r="U107" s="35" t="s">
        <v>65</v>
      </c>
      <c r="V107" s="320">
        <v>440</v>
      </c>
      <c r="W107" s="321">
        <f t="shared" si="5"/>
        <v>445.20000000000005</v>
      </c>
      <c r="X107" s="36">
        <f>IFERROR(IF(W107=0,"",ROUNDUP(W107/H107,0)*0.02175),"")</f>
        <v>1.1527499999999999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4" t="s">
        <v>203</v>
      </c>
      <c r="O108" s="332"/>
      <c r="P108" s="332"/>
      <c r="Q108" s="332"/>
      <c r="R108" s="325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35" t="s">
        <v>208</v>
      </c>
      <c r="O110" s="332"/>
      <c r="P110" s="332"/>
      <c r="Q110" s="332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4" t="s">
        <v>210</v>
      </c>
      <c r="O111" s="332"/>
      <c r="P111" s="332"/>
      <c r="Q111" s="332"/>
      <c r="R111" s="325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9" t="s">
        <v>213</v>
      </c>
      <c r="O112" s="332"/>
      <c r="P112" s="332"/>
      <c r="Q112" s="332"/>
      <c r="R112" s="325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32"/>
      <c r="P113" s="332"/>
      <c r="Q113" s="332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9" t="s">
        <v>219</v>
      </c>
      <c r="O114" s="332"/>
      <c r="P114" s="332"/>
      <c r="Q114" s="332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25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82" t="s">
        <v>224</v>
      </c>
      <c r="O116" s="332"/>
      <c r="P116" s="332"/>
      <c r="Q116" s="332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5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46"/>
      <c r="N117" s="328" t="s">
        <v>66</v>
      </c>
      <c r="O117" s="329"/>
      <c r="P117" s="329"/>
      <c r="Q117" s="329"/>
      <c r="R117" s="329"/>
      <c r="S117" s="329"/>
      <c r="T117" s="330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52.38095238095238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1.1527499999999999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46"/>
      <c r="N118" s="328" t="s">
        <v>66</v>
      </c>
      <c r="O118" s="329"/>
      <c r="P118" s="329"/>
      <c r="Q118" s="329"/>
      <c r="R118" s="329"/>
      <c r="S118" s="329"/>
      <c r="T118" s="330"/>
      <c r="U118" s="37" t="s">
        <v>65</v>
      </c>
      <c r="V118" s="322">
        <f>IFERROR(SUM(V106:V116),"0")</f>
        <v>440</v>
      </c>
      <c r="W118" s="322">
        <f>IFERROR(SUM(W106:W116),"0")</f>
        <v>445.20000000000005</v>
      </c>
      <c r="X118" s="37"/>
      <c r="Y118" s="323"/>
      <c r="Z118" s="323"/>
    </row>
    <row r="119" spans="1:53" ht="14.25" hidden="1" customHeight="1" x14ac:dyDescent="0.25">
      <c r="A119" s="335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6"/>
      <c r="Z119" s="316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1" t="s">
        <v>230</v>
      </c>
      <c r="O121" s="332"/>
      <c r="P121" s="332"/>
      <c r="Q121" s="332"/>
      <c r="R121" s="325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91" t="s">
        <v>233</v>
      </c>
      <c r="O122" s="332"/>
      <c r="P122" s="332"/>
      <c r="Q122" s="332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45" t="s">
        <v>236</v>
      </c>
      <c r="O123" s="332"/>
      <c r="P123" s="332"/>
      <c r="Q123" s="332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45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46"/>
      <c r="N124" s="328" t="s">
        <v>66</v>
      </c>
      <c r="O124" s="329"/>
      <c r="P124" s="329"/>
      <c r="Q124" s="329"/>
      <c r="R124" s="329"/>
      <c r="S124" s="329"/>
      <c r="T124" s="330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46"/>
      <c r="N125" s="328" t="s">
        <v>66</v>
      </c>
      <c r="O125" s="329"/>
      <c r="P125" s="329"/>
      <c r="Q125" s="329"/>
      <c r="R125" s="329"/>
      <c r="S125" s="329"/>
      <c r="T125" s="330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26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5"/>
      <c r="Z126" s="315"/>
    </row>
    <row r="127" spans="1:53" ht="14.25" hidden="1" customHeight="1" x14ac:dyDescent="0.25">
      <c r="A127" s="335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17" t="s">
        <v>240</v>
      </c>
      <c r="O128" s="332"/>
      <c r="P128" s="332"/>
      <c r="Q128" s="332"/>
      <c r="R128" s="325"/>
      <c r="S128" s="34"/>
      <c r="T128" s="34"/>
      <c r="U128" s="35" t="s">
        <v>65</v>
      </c>
      <c r="V128" s="320">
        <v>100</v>
      </c>
      <c r="W128" s="321">
        <f>IFERROR(IF(V128="",0,CEILING((V128/$H128),1)*$H128),"")</f>
        <v>100.80000000000001</v>
      </c>
      <c r="X128" s="36">
        <f>IFERROR(IF(W128=0,"",ROUNDUP(W128/H128,0)*0.02175),"")</f>
        <v>0.26100000000000001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2"/>
      <c r="P129" s="332"/>
      <c r="Q129" s="332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2"/>
      <c r="P130" s="332"/>
      <c r="Q130" s="332"/>
      <c r="R130" s="325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45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46"/>
      <c r="N131" s="328" t="s">
        <v>66</v>
      </c>
      <c r="O131" s="329"/>
      <c r="P131" s="329"/>
      <c r="Q131" s="329"/>
      <c r="R131" s="329"/>
      <c r="S131" s="329"/>
      <c r="T131" s="330"/>
      <c r="U131" s="37" t="s">
        <v>67</v>
      </c>
      <c r="V131" s="322">
        <f>IFERROR(V128/H128,"0")+IFERROR(V129/H129,"0")+IFERROR(V130/H130,"0")</f>
        <v>11.904761904761905</v>
      </c>
      <c r="W131" s="322">
        <f>IFERROR(W128/H128,"0")+IFERROR(W129/H129,"0")+IFERROR(W130/H130,"0")</f>
        <v>12</v>
      </c>
      <c r="X131" s="322">
        <f>IFERROR(IF(X128="",0,X128),"0")+IFERROR(IF(X129="",0,X129),"0")+IFERROR(IF(X130="",0,X130),"0")</f>
        <v>0.26100000000000001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46"/>
      <c r="N132" s="328" t="s">
        <v>66</v>
      </c>
      <c r="O132" s="329"/>
      <c r="P132" s="329"/>
      <c r="Q132" s="329"/>
      <c r="R132" s="329"/>
      <c r="S132" s="329"/>
      <c r="T132" s="330"/>
      <c r="U132" s="37" t="s">
        <v>65</v>
      </c>
      <c r="V132" s="322">
        <f>IFERROR(SUM(V128:V130),"0")</f>
        <v>100</v>
      </c>
      <c r="W132" s="322">
        <f>IFERROR(SUM(W128:W130),"0")</f>
        <v>100.80000000000001</v>
      </c>
      <c r="X132" s="37"/>
      <c r="Y132" s="323"/>
      <c r="Z132" s="323"/>
    </row>
    <row r="133" spans="1:53" ht="27.75" hidden="1" customHeight="1" x14ac:dyDescent="0.2">
      <c r="A133" s="341" t="s">
        <v>245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48"/>
      <c r="Z133" s="48"/>
    </row>
    <row r="134" spans="1:53" ht="16.5" hidden="1" customHeight="1" x14ac:dyDescent="0.25">
      <c r="A134" s="326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5"/>
      <c r="Z134" s="315"/>
    </row>
    <row r="135" spans="1:53" ht="14.25" hidden="1" customHeight="1" x14ac:dyDescent="0.25">
      <c r="A135" s="335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6"/>
      <c r="Z135" s="316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2"/>
      <c r="P136" s="332"/>
      <c r="Q136" s="332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2"/>
      <c r="P137" s="332"/>
      <c r="Q137" s="332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2"/>
      <c r="P138" s="332"/>
      <c r="Q138" s="332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45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46"/>
      <c r="N139" s="328" t="s">
        <v>66</v>
      </c>
      <c r="O139" s="329"/>
      <c r="P139" s="329"/>
      <c r="Q139" s="329"/>
      <c r="R139" s="329"/>
      <c r="S139" s="329"/>
      <c r="T139" s="330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46"/>
      <c r="N140" s="328" t="s">
        <v>66</v>
      </c>
      <c r="O140" s="329"/>
      <c r="P140" s="329"/>
      <c r="Q140" s="329"/>
      <c r="R140" s="329"/>
      <c r="S140" s="329"/>
      <c r="T140" s="330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26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5"/>
      <c r="Z141" s="315"/>
    </row>
    <row r="142" spans="1:53" ht="14.25" hidden="1" customHeight="1" x14ac:dyDescent="0.25">
      <c r="A142" s="335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6"/>
      <c r="Z142" s="316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2"/>
      <c r="P143" s="332"/>
      <c r="Q143" s="332"/>
      <c r="R143" s="325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2"/>
      <c r="P144" s="332"/>
      <c r="Q144" s="332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2"/>
      <c r="P145" s="332"/>
      <c r="Q145" s="332"/>
      <c r="R145" s="325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2"/>
      <c r="P146" s="332"/>
      <c r="Q146" s="332"/>
      <c r="R146" s="325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2"/>
      <c r="P147" s="332"/>
      <c r="Q147" s="332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2"/>
      <c r="P148" s="332"/>
      <c r="Q148" s="332"/>
      <c r="R148" s="325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3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2"/>
      <c r="P149" s="332"/>
      <c r="Q149" s="332"/>
      <c r="R149" s="325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2"/>
      <c r="P150" s="332"/>
      <c r="Q150" s="332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4" t="s">
        <v>272</v>
      </c>
      <c r="O151" s="332"/>
      <c r="P151" s="332"/>
      <c r="Q151" s="332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45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46"/>
      <c r="N152" s="328" t="s">
        <v>66</v>
      </c>
      <c r="O152" s="329"/>
      <c r="P152" s="329"/>
      <c r="Q152" s="329"/>
      <c r="R152" s="329"/>
      <c r="S152" s="329"/>
      <c r="T152" s="330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46"/>
      <c r="N153" s="328" t="s">
        <v>66</v>
      </c>
      <c r="O153" s="329"/>
      <c r="P153" s="329"/>
      <c r="Q153" s="329"/>
      <c r="R153" s="329"/>
      <c r="S153" s="329"/>
      <c r="T153" s="330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26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5"/>
      <c r="Z154" s="315"/>
    </row>
    <row r="155" spans="1:53" ht="14.25" hidden="1" customHeight="1" x14ac:dyDescent="0.25">
      <c r="A155" s="335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6"/>
      <c r="Z155" s="316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2"/>
      <c r="P156" s="332"/>
      <c r="Q156" s="332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2"/>
      <c r="P157" s="332"/>
      <c r="Q157" s="332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45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46"/>
      <c r="N158" s="328" t="s">
        <v>66</v>
      </c>
      <c r="O158" s="329"/>
      <c r="P158" s="329"/>
      <c r="Q158" s="329"/>
      <c r="R158" s="329"/>
      <c r="S158" s="329"/>
      <c r="T158" s="330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46"/>
      <c r="N159" s="328" t="s">
        <v>66</v>
      </c>
      <c r="O159" s="329"/>
      <c r="P159" s="329"/>
      <c r="Q159" s="329"/>
      <c r="R159" s="329"/>
      <c r="S159" s="329"/>
      <c r="T159" s="330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5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6"/>
      <c r="Z160" s="316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77" t="s">
        <v>280</v>
      </c>
      <c r="O161" s="332"/>
      <c r="P161" s="332"/>
      <c r="Q161" s="332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2"/>
      <c r="P162" s="332"/>
      <c r="Q162" s="332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45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46"/>
      <c r="N163" s="328" t="s">
        <v>66</v>
      </c>
      <c r="O163" s="329"/>
      <c r="P163" s="329"/>
      <c r="Q163" s="329"/>
      <c r="R163" s="329"/>
      <c r="S163" s="329"/>
      <c r="T163" s="330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46"/>
      <c r="N164" s="328" t="s">
        <v>66</v>
      </c>
      <c r="O164" s="329"/>
      <c r="P164" s="329"/>
      <c r="Q164" s="329"/>
      <c r="R164" s="329"/>
      <c r="S164" s="329"/>
      <c r="T164" s="330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5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6"/>
      <c r="Z165" s="316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2"/>
      <c r="P166" s="332"/>
      <c r="Q166" s="332"/>
      <c r="R166" s="325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2"/>
      <c r="P167" s="332"/>
      <c r="Q167" s="332"/>
      <c r="R167" s="325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2"/>
      <c r="P168" s="332"/>
      <c r="Q168" s="332"/>
      <c r="R168" s="325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2"/>
      <c r="P169" s="332"/>
      <c r="Q169" s="332"/>
      <c r="R169" s="325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45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46"/>
      <c r="N170" s="328" t="s">
        <v>66</v>
      </c>
      <c r="O170" s="329"/>
      <c r="P170" s="329"/>
      <c r="Q170" s="329"/>
      <c r="R170" s="329"/>
      <c r="S170" s="329"/>
      <c r="T170" s="330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46"/>
      <c r="N171" s="328" t="s">
        <v>66</v>
      </c>
      <c r="O171" s="329"/>
      <c r="P171" s="329"/>
      <c r="Q171" s="329"/>
      <c r="R171" s="329"/>
      <c r="S171" s="329"/>
      <c r="T171" s="330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5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6"/>
      <c r="Z172" s="316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2"/>
      <c r="P173" s="332"/>
      <c r="Q173" s="332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5" t="s">
        <v>295</v>
      </c>
      <c r="O174" s="332"/>
      <c r="P174" s="332"/>
      <c r="Q174" s="332"/>
      <c r="R174" s="325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2"/>
      <c r="P175" s="332"/>
      <c r="Q175" s="332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7" t="s">
        <v>300</v>
      </c>
      <c r="O176" s="332"/>
      <c r="P176" s="332"/>
      <c r="Q176" s="332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2"/>
      <c r="P177" s="332"/>
      <c r="Q177" s="332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4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2"/>
      <c r="P178" s="332"/>
      <c r="Q178" s="332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5" t="s">
        <v>307</v>
      </c>
      <c r="O179" s="332"/>
      <c r="P179" s="332"/>
      <c r="Q179" s="332"/>
      <c r="R179" s="325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5" t="s">
        <v>310</v>
      </c>
      <c r="O180" s="332"/>
      <c r="P180" s="332"/>
      <c r="Q180" s="332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2"/>
      <c r="P181" s="332"/>
      <c r="Q181" s="332"/>
      <c r="R181" s="325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2"/>
      <c r="P182" s="332"/>
      <c r="Q182" s="332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2"/>
      <c r="P183" s="332"/>
      <c r="Q183" s="332"/>
      <c r="R183" s="325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2"/>
      <c r="P184" s="332"/>
      <c r="Q184" s="332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2"/>
      <c r="P185" s="332"/>
      <c r="Q185" s="332"/>
      <c r="R185" s="325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2"/>
      <c r="P186" s="332"/>
      <c r="Q186" s="332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4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2"/>
      <c r="P187" s="332"/>
      <c r="Q187" s="332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2"/>
      <c r="P188" s="332"/>
      <c r="Q188" s="332"/>
      <c r="R188" s="325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2"/>
      <c r="P189" s="332"/>
      <c r="Q189" s="332"/>
      <c r="R189" s="325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45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46"/>
      <c r="N190" s="328" t="s">
        <v>66</v>
      </c>
      <c r="O190" s="329"/>
      <c r="P190" s="329"/>
      <c r="Q190" s="329"/>
      <c r="R190" s="329"/>
      <c r="S190" s="329"/>
      <c r="T190" s="330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46"/>
      <c r="N191" s="328" t="s">
        <v>66</v>
      </c>
      <c r="O191" s="329"/>
      <c r="P191" s="329"/>
      <c r="Q191" s="329"/>
      <c r="R191" s="329"/>
      <c r="S191" s="329"/>
      <c r="T191" s="330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5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6"/>
      <c r="Z192" s="316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4" t="s">
        <v>331</v>
      </c>
      <c r="O193" s="332"/>
      <c r="P193" s="332"/>
      <c r="Q193" s="332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1" t="s">
        <v>334</v>
      </c>
      <c r="O194" s="332"/>
      <c r="P194" s="332"/>
      <c r="Q194" s="332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2"/>
      <c r="P195" s="332"/>
      <c r="Q195" s="332"/>
      <c r="R195" s="325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2"/>
      <c r="P196" s="332"/>
      <c r="Q196" s="332"/>
      <c r="R196" s="325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45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46"/>
      <c r="N197" s="328" t="s">
        <v>66</v>
      </c>
      <c r="O197" s="329"/>
      <c r="P197" s="329"/>
      <c r="Q197" s="329"/>
      <c r="R197" s="329"/>
      <c r="S197" s="329"/>
      <c r="T197" s="330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46"/>
      <c r="N198" s="328" t="s">
        <v>66</v>
      </c>
      <c r="O198" s="329"/>
      <c r="P198" s="329"/>
      <c r="Q198" s="329"/>
      <c r="R198" s="329"/>
      <c r="S198" s="329"/>
      <c r="T198" s="330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26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5"/>
      <c r="Z199" s="315"/>
    </row>
    <row r="200" spans="1:53" ht="14.25" hidden="1" customHeight="1" x14ac:dyDescent="0.25">
      <c r="A200" s="335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6"/>
      <c r="Z200" s="316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2"/>
      <c r="P201" s="332"/>
      <c r="Q201" s="332"/>
      <c r="R201" s="325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45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46"/>
      <c r="N202" s="328" t="s">
        <v>66</v>
      </c>
      <c r="O202" s="329"/>
      <c r="P202" s="329"/>
      <c r="Q202" s="329"/>
      <c r="R202" s="329"/>
      <c r="S202" s="329"/>
      <c r="T202" s="330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46"/>
      <c r="N203" s="328" t="s">
        <v>66</v>
      </c>
      <c r="O203" s="329"/>
      <c r="P203" s="329"/>
      <c r="Q203" s="329"/>
      <c r="R203" s="329"/>
      <c r="S203" s="329"/>
      <c r="T203" s="330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26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5"/>
      <c r="Z204" s="315"/>
    </row>
    <row r="205" spans="1:53" ht="14.25" hidden="1" customHeight="1" x14ac:dyDescent="0.25">
      <c r="A205" s="335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6"/>
      <c r="Z205" s="316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2"/>
      <c r="P206" s="332"/>
      <c r="Q206" s="332"/>
      <c r="R206" s="325"/>
      <c r="S206" s="34"/>
      <c r="T206" s="34"/>
      <c r="U206" s="35" t="s">
        <v>65</v>
      </c>
      <c r="V206" s="320">
        <v>600</v>
      </c>
      <c r="W206" s="321">
        <f t="shared" ref="W206:W220" si="9">IFERROR(IF(V206="",0,CEILING((V206/$H206),1)*$H206),"")</f>
        <v>603</v>
      </c>
      <c r="X206" s="36">
        <f>IFERROR(IF(W206=0,"",ROUNDUP(W206/H206,0)*0.02175),"")</f>
        <v>1.4572499999999999</v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4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2"/>
      <c r="P207" s="332"/>
      <c r="Q207" s="332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2"/>
      <c r="P208" s="332"/>
      <c r="Q208" s="332"/>
      <c r="R208" s="325"/>
      <c r="S208" s="34"/>
      <c r="T208" s="34"/>
      <c r="U208" s="35" t="s">
        <v>65</v>
      </c>
      <c r="V208" s="320">
        <v>3800</v>
      </c>
      <c r="W208" s="321">
        <f t="shared" si="9"/>
        <v>3801.6000000000004</v>
      </c>
      <c r="X208" s="36">
        <f>IFERROR(IF(W208=0,"",ROUNDUP(W208/H208,0)*0.02175),"")</f>
        <v>7.6559999999999997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2"/>
      <c r="P209" s="332"/>
      <c r="Q209" s="332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2"/>
      <c r="P210" s="332"/>
      <c r="Q210" s="332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2"/>
      <c r="P211" s="332"/>
      <c r="Q211" s="332"/>
      <c r="R211" s="325"/>
      <c r="S211" s="34"/>
      <c r="T211" s="34"/>
      <c r="U211" s="35" t="s">
        <v>65</v>
      </c>
      <c r="V211" s="320">
        <v>50</v>
      </c>
      <c r="W211" s="321">
        <f t="shared" si="9"/>
        <v>54</v>
      </c>
      <c r="X211" s="36">
        <f>IFERROR(IF(W211=0,"",ROUNDUP(W211/H211,0)*0.02175),"")</f>
        <v>0.10874999999999999</v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2"/>
      <c r="P212" s="332"/>
      <c r="Q212" s="332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2"/>
      <c r="P213" s="332"/>
      <c r="Q213" s="332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2"/>
      <c r="P214" s="332"/>
      <c r="Q214" s="332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2"/>
      <c r="P215" s="332"/>
      <c r="Q215" s="332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2"/>
      <c r="P216" s="332"/>
      <c r="Q216" s="332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4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2"/>
      <c r="P217" s="332"/>
      <c r="Q217" s="332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2"/>
      <c r="P218" s="332"/>
      <c r="Q218" s="332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2"/>
      <c r="P219" s="332"/>
      <c r="Q219" s="332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2"/>
      <c r="P220" s="332"/>
      <c r="Q220" s="332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45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46"/>
      <c r="N221" s="328" t="s">
        <v>66</v>
      </c>
      <c r="O221" s="329"/>
      <c r="P221" s="329"/>
      <c r="Q221" s="329"/>
      <c r="R221" s="329"/>
      <c r="S221" s="329"/>
      <c r="T221" s="330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423.14814814814815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424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9.2219999999999995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46"/>
      <c r="N222" s="328" t="s">
        <v>66</v>
      </c>
      <c r="O222" s="329"/>
      <c r="P222" s="329"/>
      <c r="Q222" s="329"/>
      <c r="R222" s="329"/>
      <c r="S222" s="329"/>
      <c r="T222" s="330"/>
      <c r="U222" s="37" t="s">
        <v>65</v>
      </c>
      <c r="V222" s="322">
        <f>IFERROR(SUM(V206:V220),"0")</f>
        <v>4450</v>
      </c>
      <c r="W222" s="322">
        <f>IFERROR(SUM(W206:W220),"0")</f>
        <v>4458.6000000000004</v>
      </c>
      <c r="X222" s="37"/>
      <c r="Y222" s="323"/>
      <c r="Z222" s="323"/>
    </row>
    <row r="223" spans="1:53" ht="14.25" hidden="1" customHeight="1" x14ac:dyDescent="0.25">
      <c r="A223" s="335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6"/>
      <c r="Z223" s="316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2"/>
      <c r="P224" s="332"/>
      <c r="Q224" s="332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45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46"/>
      <c r="N225" s="328" t="s">
        <v>66</v>
      </c>
      <c r="O225" s="329"/>
      <c r="P225" s="329"/>
      <c r="Q225" s="329"/>
      <c r="R225" s="329"/>
      <c r="S225" s="329"/>
      <c r="T225" s="330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46"/>
      <c r="N226" s="328" t="s">
        <v>66</v>
      </c>
      <c r="O226" s="329"/>
      <c r="P226" s="329"/>
      <c r="Q226" s="329"/>
      <c r="R226" s="329"/>
      <c r="S226" s="329"/>
      <c r="T226" s="330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5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6"/>
      <c r="Z227" s="316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2"/>
      <c r="P228" s="332"/>
      <c r="Q228" s="332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2"/>
      <c r="P229" s="332"/>
      <c r="Q229" s="332"/>
      <c r="R229" s="325"/>
      <c r="S229" s="34"/>
      <c r="T229" s="34"/>
      <c r="U229" s="35" t="s">
        <v>65</v>
      </c>
      <c r="V229" s="320">
        <v>750</v>
      </c>
      <c r="W229" s="321">
        <f>IFERROR(IF(V229="",0,CEILING((V229/$H229),1)*$H229),"")</f>
        <v>751.80000000000007</v>
      </c>
      <c r="X229" s="36">
        <f>IFERROR(IF(W229=0,"",ROUNDUP(W229/H229,0)*0.00753),"")</f>
        <v>1.3478700000000001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2"/>
      <c r="P230" s="332"/>
      <c r="Q230" s="332"/>
      <c r="R230" s="325"/>
      <c r="S230" s="34"/>
      <c r="T230" s="34"/>
      <c r="U230" s="35" t="s">
        <v>65</v>
      </c>
      <c r="V230" s="320">
        <v>42</v>
      </c>
      <c r="W230" s="321">
        <f>IFERROR(IF(V230="",0,CEILING((V230/$H230),1)*$H230),"")</f>
        <v>42</v>
      </c>
      <c r="X230" s="36">
        <f>IFERROR(IF(W230=0,"",ROUNDUP(W230/H230,0)*0.00502),"")</f>
        <v>0.1004</v>
      </c>
      <c r="Y230" s="56"/>
      <c r="Z230" s="57"/>
      <c r="AD230" s="58"/>
      <c r="BA230" s="187" t="s">
        <v>1</v>
      </c>
    </row>
    <row r="231" spans="1:53" x14ac:dyDescent="0.2">
      <c r="A231" s="345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46"/>
      <c r="N231" s="328" t="s">
        <v>66</v>
      </c>
      <c r="O231" s="329"/>
      <c r="P231" s="329"/>
      <c r="Q231" s="329"/>
      <c r="R231" s="329"/>
      <c r="S231" s="329"/>
      <c r="T231" s="330"/>
      <c r="U231" s="37" t="s">
        <v>67</v>
      </c>
      <c r="V231" s="322">
        <f>IFERROR(V228/H228,"0")+IFERROR(V229/H229,"0")+IFERROR(V230/H230,"0")</f>
        <v>198.57142857142856</v>
      </c>
      <c r="W231" s="322">
        <f>IFERROR(W228/H228,"0")+IFERROR(W229/H229,"0")+IFERROR(W230/H230,"0")</f>
        <v>199</v>
      </c>
      <c r="X231" s="322">
        <f>IFERROR(IF(X228="",0,X228),"0")+IFERROR(IF(X229="",0,X229),"0")+IFERROR(IF(X230="",0,X230),"0")</f>
        <v>1.4482700000000002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46"/>
      <c r="N232" s="328" t="s">
        <v>66</v>
      </c>
      <c r="O232" s="329"/>
      <c r="P232" s="329"/>
      <c r="Q232" s="329"/>
      <c r="R232" s="329"/>
      <c r="S232" s="329"/>
      <c r="T232" s="330"/>
      <c r="U232" s="37" t="s">
        <v>65</v>
      </c>
      <c r="V232" s="322">
        <f>IFERROR(SUM(V228:V230),"0")</f>
        <v>792</v>
      </c>
      <c r="W232" s="322">
        <f>IFERROR(SUM(W228:W230),"0")</f>
        <v>793.80000000000007</v>
      </c>
      <c r="X232" s="37"/>
      <c r="Y232" s="323"/>
      <c r="Z232" s="323"/>
    </row>
    <row r="233" spans="1:53" ht="14.25" hidden="1" customHeight="1" x14ac:dyDescent="0.25">
      <c r="A233" s="335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6"/>
      <c r="Z233" s="316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2"/>
      <c r="P234" s="332"/>
      <c r="Q234" s="332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2"/>
      <c r="P235" s="332"/>
      <c r="Q235" s="332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2"/>
      <c r="P236" s="332"/>
      <c r="Q236" s="332"/>
      <c r="R236" s="325"/>
      <c r="S236" s="34"/>
      <c r="T236" s="34"/>
      <c r="U236" s="35" t="s">
        <v>65</v>
      </c>
      <c r="V236" s="320">
        <v>300</v>
      </c>
      <c r="W236" s="321">
        <f t="shared" si="11"/>
        <v>307.8</v>
      </c>
      <c r="X236" s="36">
        <f>IFERROR(IF(W236=0,"",ROUNDUP(W236/H236,0)*0.02175),"")</f>
        <v>0.8264999999999999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3" t="s">
        <v>387</v>
      </c>
      <c r="O237" s="332"/>
      <c r="P237" s="332"/>
      <c r="Q237" s="332"/>
      <c r="R237" s="325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3" t="s">
        <v>390</v>
      </c>
      <c r="O238" s="332"/>
      <c r="P238" s="332"/>
      <c r="Q238" s="332"/>
      <c r="R238" s="325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2"/>
      <c r="P239" s="332"/>
      <c r="Q239" s="332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2"/>
      <c r="P240" s="332"/>
      <c r="Q240" s="332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2"/>
      <c r="P241" s="332"/>
      <c r="Q241" s="332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2"/>
      <c r="P242" s="332"/>
      <c r="Q242" s="332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45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46"/>
      <c r="N243" s="328" t="s">
        <v>66</v>
      </c>
      <c r="O243" s="329"/>
      <c r="P243" s="329"/>
      <c r="Q243" s="329"/>
      <c r="R243" s="329"/>
      <c r="S243" s="329"/>
      <c r="T243" s="330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37.037037037037038</v>
      </c>
      <c r="W243" s="322">
        <f>IFERROR(W234/H234,"0")+IFERROR(W235/H235,"0")+IFERROR(W236/H236,"0")+IFERROR(W237/H237,"0")+IFERROR(W238/H238,"0")+IFERROR(W239/H239,"0")+IFERROR(W240/H240,"0")+IFERROR(W241/H241,"0")+IFERROR(W242/H242,"0")</f>
        <v>38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0.8264999999999999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46"/>
      <c r="N244" s="328" t="s">
        <v>66</v>
      </c>
      <c r="O244" s="329"/>
      <c r="P244" s="329"/>
      <c r="Q244" s="329"/>
      <c r="R244" s="329"/>
      <c r="S244" s="329"/>
      <c r="T244" s="330"/>
      <c r="U244" s="37" t="s">
        <v>65</v>
      </c>
      <c r="V244" s="322">
        <f>IFERROR(SUM(V234:V242),"0")</f>
        <v>300</v>
      </c>
      <c r="W244" s="322">
        <f>IFERROR(SUM(W234:W242),"0")</f>
        <v>307.8</v>
      </c>
      <c r="X244" s="37"/>
      <c r="Y244" s="323"/>
      <c r="Z244" s="323"/>
    </row>
    <row r="245" spans="1:53" ht="14.25" hidden="1" customHeight="1" x14ac:dyDescent="0.25">
      <c r="A245" s="335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6"/>
      <c r="Z245" s="316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2"/>
      <c r="P246" s="332"/>
      <c r="Q246" s="332"/>
      <c r="R246" s="325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2"/>
      <c r="P247" s="332"/>
      <c r="Q247" s="332"/>
      <c r="R247" s="325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2"/>
      <c r="P248" s="332"/>
      <c r="Q248" s="332"/>
      <c r="R248" s="325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45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46"/>
      <c r="N249" s="328" t="s">
        <v>66</v>
      </c>
      <c r="O249" s="329"/>
      <c r="P249" s="329"/>
      <c r="Q249" s="329"/>
      <c r="R249" s="329"/>
      <c r="S249" s="329"/>
      <c r="T249" s="330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46"/>
      <c r="N250" s="328" t="s">
        <v>66</v>
      </c>
      <c r="O250" s="329"/>
      <c r="P250" s="329"/>
      <c r="Q250" s="329"/>
      <c r="R250" s="329"/>
      <c r="S250" s="329"/>
      <c r="T250" s="330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5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6"/>
      <c r="Z251" s="316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2" t="s">
        <v>407</v>
      </c>
      <c r="O252" s="332"/>
      <c r="P252" s="332"/>
      <c r="Q252" s="332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18" t="s">
        <v>410</v>
      </c>
      <c r="O253" s="332"/>
      <c r="P253" s="332"/>
      <c r="Q253" s="332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2"/>
      <c r="P254" s="332"/>
      <c r="Q254" s="332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45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46"/>
      <c r="N255" s="328" t="s">
        <v>66</v>
      </c>
      <c r="O255" s="329"/>
      <c r="P255" s="329"/>
      <c r="Q255" s="329"/>
      <c r="R255" s="329"/>
      <c r="S255" s="329"/>
      <c r="T255" s="330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46"/>
      <c r="N256" s="328" t="s">
        <v>66</v>
      </c>
      <c r="O256" s="329"/>
      <c r="P256" s="329"/>
      <c r="Q256" s="329"/>
      <c r="R256" s="329"/>
      <c r="S256" s="329"/>
      <c r="T256" s="330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5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6"/>
      <c r="Z257" s="316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2"/>
      <c r="P258" s="332"/>
      <c r="Q258" s="332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2"/>
      <c r="P259" s="332"/>
      <c r="Q259" s="332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2"/>
      <c r="P260" s="332"/>
      <c r="Q260" s="332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45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46"/>
      <c r="N261" s="328" t="s">
        <v>66</v>
      </c>
      <c r="O261" s="329"/>
      <c r="P261" s="329"/>
      <c r="Q261" s="329"/>
      <c r="R261" s="329"/>
      <c r="S261" s="329"/>
      <c r="T261" s="330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46"/>
      <c r="N262" s="328" t="s">
        <v>66</v>
      </c>
      <c r="O262" s="329"/>
      <c r="P262" s="329"/>
      <c r="Q262" s="329"/>
      <c r="R262" s="329"/>
      <c r="S262" s="329"/>
      <c r="T262" s="330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26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5"/>
      <c r="Z263" s="315"/>
    </row>
    <row r="264" spans="1:53" ht="14.25" hidden="1" customHeight="1" x14ac:dyDescent="0.25">
      <c r="A264" s="335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6"/>
      <c r="Z264" s="316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6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2"/>
      <c r="P265" s="332"/>
      <c r="Q265" s="332"/>
      <c r="R265" s="325"/>
      <c r="S265" s="34"/>
      <c r="T265" s="34"/>
      <c r="U265" s="35" t="s">
        <v>65</v>
      </c>
      <c r="V265" s="320">
        <v>1000</v>
      </c>
      <c r="W265" s="321">
        <f t="shared" ref="W265:W271" si="12">IFERROR(IF(V265="",0,CEILING((V265/$H265),1)*$H265),"")</f>
        <v>1004.4000000000001</v>
      </c>
      <c r="X265" s="36">
        <f>IFERROR(IF(W265=0,"",ROUNDUP(W265/H265,0)*0.02175),"")</f>
        <v>2.0227499999999998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2"/>
      <c r="P266" s="332"/>
      <c r="Q266" s="332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3" t="s">
        <v>428</v>
      </c>
      <c r="O267" s="332"/>
      <c r="P267" s="332"/>
      <c r="Q267" s="332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2"/>
      <c r="P268" s="332"/>
      <c r="Q268" s="332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2"/>
      <c r="P269" s="332"/>
      <c r="Q269" s="332"/>
      <c r="R269" s="325"/>
      <c r="S269" s="34"/>
      <c r="T269" s="34"/>
      <c r="U269" s="35" t="s">
        <v>65</v>
      </c>
      <c r="V269" s="320">
        <v>100</v>
      </c>
      <c r="W269" s="321">
        <f t="shared" si="12"/>
        <v>108</v>
      </c>
      <c r="X269" s="36">
        <f>IFERROR(IF(W269=0,"",ROUNDUP(W269/H269,0)*0.02175),"")</f>
        <v>0.21749999999999997</v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2"/>
      <c r="P270" s="332"/>
      <c r="Q270" s="332"/>
      <c r="R270" s="325"/>
      <c r="S270" s="34"/>
      <c r="T270" s="34"/>
      <c r="U270" s="35" t="s">
        <v>65</v>
      </c>
      <c r="V270" s="320">
        <v>60</v>
      </c>
      <c r="W270" s="321">
        <f t="shared" si="12"/>
        <v>60</v>
      </c>
      <c r="X270" s="36">
        <f>IFERROR(IF(W270=0,"",ROUNDUP(W270/H270,0)*0.00937),"")</f>
        <v>0.11244</v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2"/>
      <c r="P271" s="332"/>
      <c r="Q271" s="332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45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46"/>
      <c r="N272" s="328" t="s">
        <v>66</v>
      </c>
      <c r="O272" s="329"/>
      <c r="P272" s="329"/>
      <c r="Q272" s="329"/>
      <c r="R272" s="329"/>
      <c r="S272" s="329"/>
      <c r="T272" s="330"/>
      <c r="U272" s="37" t="s">
        <v>67</v>
      </c>
      <c r="V272" s="322">
        <f>IFERROR(V265/H265,"0")+IFERROR(V266/H266,"0")+IFERROR(V267/H267,"0")+IFERROR(V268/H268,"0")+IFERROR(V269/H269,"0")+IFERROR(V270/H270,"0")+IFERROR(V271/H271,"0")</f>
        <v>113.85185185185185</v>
      </c>
      <c r="W272" s="322">
        <f>IFERROR(W265/H265,"0")+IFERROR(W266/H266,"0")+IFERROR(W267/H267,"0")+IFERROR(W268/H268,"0")+IFERROR(W269/H269,"0")+IFERROR(W270/H270,"0")+IFERROR(W271/H271,"0")</f>
        <v>115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2.3526899999999995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46"/>
      <c r="N273" s="328" t="s">
        <v>66</v>
      </c>
      <c r="O273" s="329"/>
      <c r="P273" s="329"/>
      <c r="Q273" s="329"/>
      <c r="R273" s="329"/>
      <c r="S273" s="329"/>
      <c r="T273" s="330"/>
      <c r="U273" s="37" t="s">
        <v>65</v>
      </c>
      <c r="V273" s="322">
        <f>IFERROR(SUM(V265:V271),"0")</f>
        <v>1160</v>
      </c>
      <c r="W273" s="322">
        <f>IFERROR(SUM(W265:W271),"0")</f>
        <v>1172.4000000000001</v>
      </c>
      <c r="X273" s="37"/>
      <c r="Y273" s="323"/>
      <c r="Z273" s="323"/>
    </row>
    <row r="274" spans="1:53" ht="14.25" hidden="1" customHeight="1" x14ac:dyDescent="0.25">
      <c r="A274" s="335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6"/>
      <c r="Z274" s="316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2"/>
      <c r="P275" s="332"/>
      <c r="Q275" s="332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2"/>
      <c r="P276" s="332"/>
      <c r="Q276" s="332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45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46"/>
      <c r="N277" s="328" t="s">
        <v>66</v>
      </c>
      <c r="O277" s="329"/>
      <c r="P277" s="329"/>
      <c r="Q277" s="329"/>
      <c r="R277" s="329"/>
      <c r="S277" s="329"/>
      <c r="T277" s="330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46"/>
      <c r="N278" s="328" t="s">
        <v>66</v>
      </c>
      <c r="O278" s="329"/>
      <c r="P278" s="329"/>
      <c r="Q278" s="329"/>
      <c r="R278" s="329"/>
      <c r="S278" s="329"/>
      <c r="T278" s="330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26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5"/>
      <c r="Z279" s="315"/>
    </row>
    <row r="280" spans="1:53" ht="14.25" hidden="1" customHeight="1" x14ac:dyDescent="0.25">
      <c r="A280" s="335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6"/>
      <c r="Z280" s="316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2"/>
      <c r="P281" s="332"/>
      <c r="Q281" s="332"/>
      <c r="R281" s="325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45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46"/>
      <c r="N282" s="328" t="s">
        <v>66</v>
      </c>
      <c r="O282" s="329"/>
      <c r="P282" s="329"/>
      <c r="Q282" s="329"/>
      <c r="R282" s="329"/>
      <c r="S282" s="329"/>
      <c r="T282" s="330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46"/>
      <c r="N283" s="328" t="s">
        <v>66</v>
      </c>
      <c r="O283" s="329"/>
      <c r="P283" s="329"/>
      <c r="Q283" s="329"/>
      <c r="R283" s="329"/>
      <c r="S283" s="329"/>
      <c r="T283" s="330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5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6"/>
      <c r="Z284" s="316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2"/>
      <c r="P285" s="332"/>
      <c r="Q285" s="332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45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46"/>
      <c r="N286" s="328" t="s">
        <v>66</v>
      </c>
      <c r="O286" s="329"/>
      <c r="P286" s="329"/>
      <c r="Q286" s="329"/>
      <c r="R286" s="329"/>
      <c r="S286" s="329"/>
      <c r="T286" s="330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46"/>
      <c r="N287" s="328" t="s">
        <v>66</v>
      </c>
      <c r="O287" s="329"/>
      <c r="P287" s="329"/>
      <c r="Q287" s="329"/>
      <c r="R287" s="329"/>
      <c r="S287" s="329"/>
      <c r="T287" s="330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5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6"/>
      <c r="Z288" s="316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2"/>
      <c r="P289" s="332"/>
      <c r="Q289" s="332"/>
      <c r="R289" s="325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45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46"/>
      <c r="N290" s="328" t="s">
        <v>66</v>
      </c>
      <c r="O290" s="329"/>
      <c r="P290" s="329"/>
      <c r="Q290" s="329"/>
      <c r="R290" s="329"/>
      <c r="S290" s="329"/>
      <c r="T290" s="330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46"/>
      <c r="N291" s="328" t="s">
        <v>66</v>
      </c>
      <c r="O291" s="329"/>
      <c r="P291" s="329"/>
      <c r="Q291" s="329"/>
      <c r="R291" s="329"/>
      <c r="S291" s="329"/>
      <c r="T291" s="330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5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6"/>
      <c r="Z292" s="316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2"/>
      <c r="P293" s="332"/>
      <c r="Q293" s="332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45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46"/>
      <c r="N294" s="328" t="s">
        <v>66</v>
      </c>
      <c r="O294" s="329"/>
      <c r="P294" s="329"/>
      <c r="Q294" s="329"/>
      <c r="R294" s="329"/>
      <c r="S294" s="329"/>
      <c r="T294" s="330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46"/>
      <c r="N295" s="328" t="s">
        <v>66</v>
      </c>
      <c r="O295" s="329"/>
      <c r="P295" s="329"/>
      <c r="Q295" s="329"/>
      <c r="R295" s="329"/>
      <c r="S295" s="329"/>
      <c r="T295" s="330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341" t="s">
        <v>449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48"/>
      <c r="Z296" s="48"/>
    </row>
    <row r="297" spans="1:53" ht="16.5" hidden="1" customHeight="1" x14ac:dyDescent="0.25">
      <c r="A297" s="326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5"/>
      <c r="Z297" s="315"/>
    </row>
    <row r="298" spans="1:53" ht="14.25" hidden="1" customHeight="1" x14ac:dyDescent="0.25">
      <c r="A298" s="335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2"/>
      <c r="P299" s="332"/>
      <c r="Q299" s="332"/>
      <c r="R299" s="325"/>
      <c r="S299" s="34"/>
      <c r="T299" s="34"/>
      <c r="U299" s="35" t="s">
        <v>65</v>
      </c>
      <c r="V299" s="320">
        <v>400</v>
      </c>
      <c r="W299" s="321">
        <f t="shared" ref="W299:W306" si="13">IFERROR(IF(V299="",0,CEILING((V299/$H299),1)*$H299),"")</f>
        <v>405</v>
      </c>
      <c r="X299" s="36">
        <f>IFERROR(IF(W299=0,"",ROUNDUP(W299/H299,0)*0.02175),"")</f>
        <v>0.58724999999999994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2"/>
      <c r="P300" s="332"/>
      <c r="Q300" s="332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2"/>
      <c r="P301" s="332"/>
      <c r="Q301" s="332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2"/>
      <c r="P302" s="332"/>
      <c r="Q302" s="332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5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2"/>
      <c r="P303" s="332"/>
      <c r="Q303" s="332"/>
      <c r="R303" s="325"/>
      <c r="S303" s="34"/>
      <c r="T303" s="34"/>
      <c r="U303" s="35" t="s">
        <v>65</v>
      </c>
      <c r="V303" s="320">
        <v>1000</v>
      </c>
      <c r="W303" s="321">
        <f t="shared" si="13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88" t="s">
        <v>460</v>
      </c>
      <c r="O304" s="332"/>
      <c r="P304" s="332"/>
      <c r="Q304" s="332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2"/>
      <c r="P305" s="332"/>
      <c r="Q305" s="332"/>
      <c r="R305" s="325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2"/>
      <c r="P306" s="332"/>
      <c r="Q306" s="332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45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46"/>
      <c r="N307" s="328" t="s">
        <v>66</v>
      </c>
      <c r="O307" s="329"/>
      <c r="P307" s="329"/>
      <c r="Q307" s="329"/>
      <c r="R307" s="329"/>
      <c r="S307" s="329"/>
      <c r="T307" s="330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93.333333333333343</v>
      </c>
      <c r="W307" s="322">
        <f>IFERROR(W299/H299,"0")+IFERROR(W300/H300,"0")+IFERROR(W301/H301,"0")+IFERROR(W302/H302,"0")+IFERROR(W303/H303,"0")+IFERROR(W304/H304,"0")+IFERROR(W305/H305,"0")+IFERROR(W306/H306,"0")</f>
        <v>94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2.0444999999999998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46"/>
      <c r="N308" s="328" t="s">
        <v>66</v>
      </c>
      <c r="O308" s="329"/>
      <c r="P308" s="329"/>
      <c r="Q308" s="329"/>
      <c r="R308" s="329"/>
      <c r="S308" s="329"/>
      <c r="T308" s="330"/>
      <c r="U308" s="37" t="s">
        <v>65</v>
      </c>
      <c r="V308" s="322">
        <f>IFERROR(SUM(V299:V306),"0")</f>
        <v>1400</v>
      </c>
      <c r="W308" s="322">
        <f>IFERROR(SUM(W299:W306),"0")</f>
        <v>1410</v>
      </c>
      <c r="X308" s="37"/>
      <c r="Y308" s="323"/>
      <c r="Z308" s="323"/>
    </row>
    <row r="309" spans="1:53" ht="14.25" hidden="1" customHeight="1" x14ac:dyDescent="0.25">
      <c r="A309" s="335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2"/>
      <c r="P310" s="332"/>
      <c r="Q310" s="332"/>
      <c r="R310" s="325"/>
      <c r="S310" s="34"/>
      <c r="T310" s="34"/>
      <c r="U310" s="35" t="s">
        <v>65</v>
      </c>
      <c r="V310" s="320">
        <v>200</v>
      </c>
      <c r="W310" s="321">
        <f>IFERROR(IF(V310="",0,CEILING((V310/$H310),1)*$H310),"")</f>
        <v>210</v>
      </c>
      <c r="X310" s="36">
        <f>IFERROR(IF(W310=0,"",ROUNDUP(W310/H310,0)*0.02175),"")</f>
        <v>0.30449999999999999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7" t="s">
        <v>469</v>
      </c>
      <c r="O311" s="332"/>
      <c r="P311" s="332"/>
      <c r="Q311" s="332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2"/>
      <c r="P312" s="332"/>
      <c r="Q312" s="332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45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46"/>
      <c r="N313" s="328" t="s">
        <v>66</v>
      </c>
      <c r="O313" s="329"/>
      <c r="P313" s="329"/>
      <c r="Q313" s="329"/>
      <c r="R313" s="329"/>
      <c r="S313" s="329"/>
      <c r="T313" s="330"/>
      <c r="U313" s="37" t="s">
        <v>67</v>
      </c>
      <c r="V313" s="322">
        <f>IFERROR(V310/H310,"0")+IFERROR(V311/H311,"0")+IFERROR(V312/H312,"0")</f>
        <v>13.333333333333334</v>
      </c>
      <c r="W313" s="322">
        <f>IFERROR(W310/H310,"0")+IFERROR(W311/H311,"0")+IFERROR(W312/H312,"0")</f>
        <v>14</v>
      </c>
      <c r="X313" s="322">
        <f>IFERROR(IF(X310="",0,X310),"0")+IFERROR(IF(X311="",0,X311),"0")+IFERROR(IF(X312="",0,X312),"0")</f>
        <v>0.30449999999999999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46"/>
      <c r="N314" s="328" t="s">
        <v>66</v>
      </c>
      <c r="O314" s="329"/>
      <c r="P314" s="329"/>
      <c r="Q314" s="329"/>
      <c r="R314" s="329"/>
      <c r="S314" s="329"/>
      <c r="T314" s="330"/>
      <c r="U314" s="37" t="s">
        <v>65</v>
      </c>
      <c r="V314" s="322">
        <f>IFERROR(SUM(V310:V312),"0")</f>
        <v>200</v>
      </c>
      <c r="W314" s="322">
        <f>IFERROR(SUM(W310:W312),"0")</f>
        <v>210</v>
      </c>
      <c r="X314" s="37"/>
      <c r="Y314" s="323"/>
      <c r="Z314" s="323"/>
    </row>
    <row r="315" spans="1:53" ht="14.25" hidden="1" customHeight="1" x14ac:dyDescent="0.25">
      <c r="A315" s="335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6"/>
      <c r="Z315" s="316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7" t="s">
        <v>474</v>
      </c>
      <c r="O316" s="332"/>
      <c r="P316" s="332"/>
      <c r="Q316" s="332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2"/>
      <c r="P317" s="332"/>
      <c r="Q317" s="332"/>
      <c r="R317" s="325"/>
      <c r="S317" s="34"/>
      <c r="T317" s="34"/>
      <c r="U317" s="35" t="s">
        <v>65</v>
      </c>
      <c r="V317" s="320">
        <v>1500</v>
      </c>
      <c r="W317" s="321">
        <f>IFERROR(IF(V317="",0,CEILING((V317/$H317),1)*$H317),"")</f>
        <v>1505.3999999999999</v>
      </c>
      <c r="X317" s="36">
        <f>IFERROR(IF(W317=0,"",ROUNDUP(W317/H317,0)*0.02175),"")</f>
        <v>4.1977500000000001</v>
      </c>
      <c r="Y317" s="56"/>
      <c r="Z317" s="57"/>
      <c r="AD317" s="58"/>
      <c r="BA317" s="231" t="s">
        <v>1</v>
      </c>
    </row>
    <row r="318" spans="1:53" x14ac:dyDescent="0.2">
      <c r="A318" s="345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46"/>
      <c r="N318" s="328" t="s">
        <v>66</v>
      </c>
      <c r="O318" s="329"/>
      <c r="P318" s="329"/>
      <c r="Q318" s="329"/>
      <c r="R318" s="329"/>
      <c r="S318" s="329"/>
      <c r="T318" s="330"/>
      <c r="U318" s="37" t="s">
        <v>67</v>
      </c>
      <c r="V318" s="322">
        <f>IFERROR(V316/H316,"0")+IFERROR(V317/H317,"0")</f>
        <v>192.30769230769232</v>
      </c>
      <c r="W318" s="322">
        <f>IFERROR(W316/H316,"0")+IFERROR(W317/H317,"0")</f>
        <v>193</v>
      </c>
      <c r="X318" s="322">
        <f>IFERROR(IF(X316="",0,X316),"0")+IFERROR(IF(X317="",0,X317),"0")</f>
        <v>4.1977500000000001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46"/>
      <c r="N319" s="328" t="s">
        <v>66</v>
      </c>
      <c r="O319" s="329"/>
      <c r="P319" s="329"/>
      <c r="Q319" s="329"/>
      <c r="R319" s="329"/>
      <c r="S319" s="329"/>
      <c r="T319" s="330"/>
      <c r="U319" s="37" t="s">
        <v>65</v>
      </c>
      <c r="V319" s="322">
        <f>IFERROR(SUM(V316:V317),"0")</f>
        <v>1500</v>
      </c>
      <c r="W319" s="322">
        <f>IFERROR(SUM(W316:W317),"0")</f>
        <v>1505.3999999999999</v>
      </c>
      <c r="X319" s="37"/>
      <c r="Y319" s="323"/>
      <c r="Z319" s="323"/>
    </row>
    <row r="320" spans="1:53" ht="14.25" hidden="1" customHeight="1" x14ac:dyDescent="0.25">
      <c r="A320" s="335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6"/>
      <c r="Z320" s="316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2"/>
      <c r="P321" s="332"/>
      <c r="Q321" s="332"/>
      <c r="R321" s="325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45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46"/>
      <c r="N322" s="328" t="s">
        <v>66</v>
      </c>
      <c r="O322" s="329"/>
      <c r="P322" s="329"/>
      <c r="Q322" s="329"/>
      <c r="R322" s="329"/>
      <c r="S322" s="329"/>
      <c r="T322" s="330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46"/>
      <c r="N323" s="328" t="s">
        <v>66</v>
      </c>
      <c r="O323" s="329"/>
      <c r="P323" s="329"/>
      <c r="Q323" s="329"/>
      <c r="R323" s="329"/>
      <c r="S323" s="329"/>
      <c r="T323" s="330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26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5"/>
      <c r="Z324" s="315"/>
    </row>
    <row r="325" spans="1:53" ht="14.25" hidden="1" customHeight="1" x14ac:dyDescent="0.25">
      <c r="A325" s="335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6"/>
      <c r="Z325" s="316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2"/>
      <c r="P326" s="332"/>
      <c r="Q326" s="332"/>
      <c r="R326" s="325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2"/>
      <c r="P327" s="332"/>
      <c r="Q327" s="332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2"/>
      <c r="P328" s="332"/>
      <c r="Q328" s="332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9" t="s">
        <v>488</v>
      </c>
      <c r="O329" s="332"/>
      <c r="P329" s="332"/>
      <c r="Q329" s="332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2"/>
      <c r="P330" s="332"/>
      <c r="Q330" s="332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45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46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46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5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6"/>
      <c r="Z333" s="316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2"/>
      <c r="P334" s="332"/>
      <c r="Q334" s="332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2"/>
      <c r="P335" s="332"/>
      <c r="Q335" s="332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5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46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46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5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6"/>
      <c r="Z338" s="316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2"/>
      <c r="P339" s="332"/>
      <c r="Q339" s="332"/>
      <c r="R339" s="325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2"/>
      <c r="P340" s="332"/>
      <c r="Q340" s="332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2"/>
      <c r="P341" s="332"/>
      <c r="Q341" s="332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2"/>
      <c r="P342" s="332"/>
      <c r="Q342" s="332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5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46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46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5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6"/>
      <c r="Z345" s="316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2"/>
      <c r="P346" s="332"/>
      <c r="Q346" s="332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5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46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46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41" t="s">
        <v>506</v>
      </c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48"/>
      <c r="Z349" s="48"/>
    </row>
    <row r="350" spans="1:53" ht="16.5" hidden="1" customHeight="1" x14ac:dyDescent="0.25">
      <c r="A350" s="326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5"/>
      <c r="Z350" s="315"/>
    </row>
    <row r="351" spans="1:53" ht="14.25" hidden="1" customHeight="1" x14ac:dyDescent="0.25">
      <c r="A351" s="335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6"/>
      <c r="Z351" s="316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2"/>
      <c r="P352" s="332"/>
      <c r="Q352" s="332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2"/>
      <c r="P353" s="332"/>
      <c r="Q353" s="332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5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46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46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5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6"/>
      <c r="Z356" s="316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2"/>
      <c r="P357" s="332"/>
      <c r="Q357" s="332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2"/>
      <c r="P358" s="332"/>
      <c r="Q358" s="332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2"/>
      <c r="P359" s="332"/>
      <c r="Q359" s="332"/>
      <c r="R359" s="325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2"/>
      <c r="P360" s="332"/>
      <c r="Q360" s="332"/>
      <c r="R360" s="325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2"/>
      <c r="P361" s="332"/>
      <c r="Q361" s="332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2"/>
      <c r="P362" s="332"/>
      <c r="Q362" s="332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2"/>
      <c r="P363" s="332"/>
      <c r="Q363" s="332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2"/>
      <c r="P364" s="332"/>
      <c r="Q364" s="332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2"/>
      <c r="P365" s="332"/>
      <c r="Q365" s="332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2"/>
      <c r="P366" s="332"/>
      <c r="Q366" s="332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2"/>
      <c r="P367" s="332"/>
      <c r="Q367" s="332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3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2"/>
      <c r="P368" s="332"/>
      <c r="Q368" s="332"/>
      <c r="R368" s="325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29" t="s">
        <v>538</v>
      </c>
      <c r="O369" s="332"/>
      <c r="P369" s="332"/>
      <c r="Q369" s="332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45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46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3"/>
      <c r="Z370" s="323"/>
    </row>
    <row r="371" spans="1:53" hidden="1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46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22">
        <f>IFERROR(SUM(V357:V369),"0")</f>
        <v>0</v>
      </c>
      <c r="W371" s="322">
        <f>IFERROR(SUM(W357:W369),"0")</f>
        <v>0</v>
      </c>
      <c r="X371" s="37"/>
      <c r="Y371" s="323"/>
      <c r="Z371" s="323"/>
    </row>
    <row r="372" spans="1:53" ht="14.25" hidden="1" customHeight="1" x14ac:dyDescent="0.25">
      <c r="A372" s="335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6"/>
      <c r="Z372" s="316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2"/>
      <c r="P373" s="332"/>
      <c r="Q373" s="332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2"/>
      <c r="P374" s="332"/>
      <c r="Q374" s="332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5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2"/>
      <c r="P375" s="332"/>
      <c r="Q375" s="332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3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2"/>
      <c r="P376" s="332"/>
      <c r="Q376" s="332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5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46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46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5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6"/>
      <c r="Z379" s="316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2"/>
      <c r="P380" s="332"/>
      <c r="Q380" s="332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5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46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46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5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6"/>
      <c r="Z383" s="316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87" t="s">
        <v>553</v>
      </c>
      <c r="O384" s="332"/>
      <c r="P384" s="332"/>
      <c r="Q384" s="332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44" t="s">
        <v>556</v>
      </c>
      <c r="O385" s="332"/>
      <c r="P385" s="332"/>
      <c r="Q385" s="332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78" t="s">
        <v>559</v>
      </c>
      <c r="O386" s="332"/>
      <c r="P386" s="332"/>
      <c r="Q386" s="332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5" t="s">
        <v>562</v>
      </c>
      <c r="O387" s="332"/>
      <c r="P387" s="332"/>
      <c r="Q387" s="332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5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46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46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26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5"/>
      <c r="Z390" s="315"/>
    </row>
    <row r="391" spans="1:53" ht="14.25" hidden="1" customHeight="1" x14ac:dyDescent="0.25">
      <c r="A391" s="335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6"/>
      <c r="Z391" s="316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2"/>
      <c r="P392" s="332"/>
      <c r="Q392" s="332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2"/>
      <c r="P393" s="332"/>
      <c r="Q393" s="332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45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46"/>
      <c r="N394" s="328" t="s">
        <v>66</v>
      </c>
      <c r="O394" s="329"/>
      <c r="P394" s="329"/>
      <c r="Q394" s="329"/>
      <c r="R394" s="329"/>
      <c r="S394" s="329"/>
      <c r="T394" s="330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46"/>
      <c r="N395" s="328" t="s">
        <v>66</v>
      </c>
      <c r="O395" s="329"/>
      <c r="P395" s="329"/>
      <c r="Q395" s="329"/>
      <c r="R395" s="329"/>
      <c r="S395" s="329"/>
      <c r="T395" s="330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5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6"/>
      <c r="Z396" s="316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2"/>
      <c r="P397" s="332"/>
      <c r="Q397" s="332"/>
      <c r="R397" s="325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2"/>
      <c r="P398" s="332"/>
      <c r="Q398" s="332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4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2"/>
      <c r="P399" s="332"/>
      <c r="Q399" s="332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31" t="s">
        <v>576</v>
      </c>
      <c r="O400" s="332"/>
      <c r="P400" s="332"/>
      <c r="Q400" s="332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2"/>
      <c r="P401" s="332"/>
      <c r="Q401" s="332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2"/>
      <c r="P402" s="332"/>
      <c r="Q402" s="332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2"/>
      <c r="P403" s="332"/>
      <c r="Q403" s="332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45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46"/>
      <c r="N404" s="328" t="s">
        <v>66</v>
      </c>
      <c r="O404" s="329"/>
      <c r="P404" s="329"/>
      <c r="Q404" s="329"/>
      <c r="R404" s="329"/>
      <c r="S404" s="329"/>
      <c r="T404" s="330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46"/>
      <c r="N405" s="328" t="s">
        <v>66</v>
      </c>
      <c r="O405" s="329"/>
      <c r="P405" s="329"/>
      <c r="Q405" s="329"/>
      <c r="R405" s="329"/>
      <c r="S405" s="329"/>
      <c r="T405" s="330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5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6"/>
      <c r="Z406" s="316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21" t="s">
        <v>585</v>
      </c>
      <c r="O407" s="332"/>
      <c r="P407" s="332"/>
      <c r="Q407" s="332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45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46"/>
      <c r="N408" s="328" t="s">
        <v>66</v>
      </c>
      <c r="O408" s="329"/>
      <c r="P408" s="329"/>
      <c r="Q408" s="329"/>
      <c r="R408" s="329"/>
      <c r="S408" s="329"/>
      <c r="T408" s="330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46"/>
      <c r="N409" s="328" t="s">
        <v>66</v>
      </c>
      <c r="O409" s="329"/>
      <c r="P409" s="329"/>
      <c r="Q409" s="329"/>
      <c r="R409" s="329"/>
      <c r="S409" s="329"/>
      <c r="T409" s="330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5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6"/>
      <c r="Z410" s="316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56" t="s">
        <v>589</v>
      </c>
      <c r="O411" s="332"/>
      <c r="P411" s="332"/>
      <c r="Q411" s="332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45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46"/>
      <c r="N412" s="328" t="s">
        <v>66</v>
      </c>
      <c r="O412" s="329"/>
      <c r="P412" s="329"/>
      <c r="Q412" s="329"/>
      <c r="R412" s="329"/>
      <c r="S412" s="329"/>
      <c r="T412" s="330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46"/>
      <c r="N413" s="328" t="s">
        <v>66</v>
      </c>
      <c r="O413" s="329"/>
      <c r="P413" s="329"/>
      <c r="Q413" s="329"/>
      <c r="R413" s="329"/>
      <c r="S413" s="329"/>
      <c r="T413" s="330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5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6"/>
      <c r="Z414" s="316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382" t="s">
        <v>593</v>
      </c>
      <c r="O415" s="332"/>
      <c r="P415" s="332"/>
      <c r="Q415" s="332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45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46"/>
      <c r="N416" s="328" t="s">
        <v>66</v>
      </c>
      <c r="O416" s="329"/>
      <c r="P416" s="329"/>
      <c r="Q416" s="329"/>
      <c r="R416" s="329"/>
      <c r="S416" s="329"/>
      <c r="T416" s="330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46"/>
      <c r="N417" s="328" t="s">
        <v>66</v>
      </c>
      <c r="O417" s="329"/>
      <c r="P417" s="329"/>
      <c r="Q417" s="329"/>
      <c r="R417" s="329"/>
      <c r="S417" s="329"/>
      <c r="T417" s="330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341" t="s">
        <v>594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48"/>
      <c r="Z418" s="48"/>
    </row>
    <row r="419" spans="1:53" ht="16.5" hidden="1" customHeight="1" x14ac:dyDescent="0.25">
      <c r="A419" s="326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5"/>
      <c r="Z419" s="315"/>
    </row>
    <row r="420" spans="1:53" ht="14.25" hidden="1" customHeight="1" x14ac:dyDescent="0.25">
      <c r="A420" s="335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6"/>
      <c r="Z420" s="316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2"/>
      <c r="P421" s="332"/>
      <c r="Q421" s="332"/>
      <c r="R421" s="325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2"/>
      <c r="P422" s="332"/>
      <c r="Q422" s="332"/>
      <c r="R422" s="325"/>
      <c r="S422" s="34"/>
      <c r="T422" s="34"/>
      <c r="U422" s="35" t="s">
        <v>65</v>
      </c>
      <c r="V422" s="320">
        <v>1500</v>
      </c>
      <c r="W422" s="321">
        <f t="shared" si="17"/>
        <v>1504.8000000000002</v>
      </c>
      <c r="X422" s="36">
        <f>IFERROR(IF(W422=0,"",ROUNDUP(W422/H422,0)*0.01196),"")</f>
        <v>3.4085999999999999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2"/>
      <c r="P423" s="332"/>
      <c r="Q423" s="332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2"/>
      <c r="P424" s="332"/>
      <c r="Q424" s="332"/>
      <c r="R424" s="325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2"/>
      <c r="P425" s="332"/>
      <c r="Q425" s="332"/>
      <c r="R425" s="325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2"/>
      <c r="P426" s="332"/>
      <c r="Q426" s="332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2"/>
      <c r="P427" s="332"/>
      <c r="Q427" s="332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2"/>
      <c r="P428" s="332"/>
      <c r="Q428" s="332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2"/>
      <c r="P429" s="332"/>
      <c r="Q429" s="332"/>
      <c r="R429" s="325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45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46"/>
      <c r="N430" s="328" t="s">
        <v>66</v>
      </c>
      <c r="O430" s="329"/>
      <c r="P430" s="329"/>
      <c r="Q430" s="329"/>
      <c r="R430" s="329"/>
      <c r="S430" s="329"/>
      <c r="T430" s="330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284.09090909090907</v>
      </c>
      <c r="W430" s="322">
        <f>IFERROR(W421/H421,"0")+IFERROR(W422/H422,"0")+IFERROR(W423/H423,"0")+IFERROR(W424/H424,"0")+IFERROR(W425/H425,"0")+IFERROR(W426/H426,"0")+IFERROR(W427/H427,"0")+IFERROR(W428/H428,"0")+IFERROR(W429/H429,"0")</f>
        <v>285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3.4085999999999999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46"/>
      <c r="N431" s="328" t="s">
        <v>66</v>
      </c>
      <c r="O431" s="329"/>
      <c r="P431" s="329"/>
      <c r="Q431" s="329"/>
      <c r="R431" s="329"/>
      <c r="S431" s="329"/>
      <c r="T431" s="330"/>
      <c r="U431" s="37" t="s">
        <v>65</v>
      </c>
      <c r="V431" s="322">
        <f>IFERROR(SUM(V421:V429),"0")</f>
        <v>1500</v>
      </c>
      <c r="W431" s="322">
        <f>IFERROR(SUM(W421:W429),"0")</f>
        <v>1504.8000000000002</v>
      </c>
      <c r="X431" s="37"/>
      <c r="Y431" s="323"/>
      <c r="Z431" s="323"/>
    </row>
    <row r="432" spans="1:53" ht="14.25" hidden="1" customHeight="1" x14ac:dyDescent="0.25">
      <c r="A432" s="335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6"/>
      <c r="Z432" s="316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2"/>
      <c r="P433" s="332"/>
      <c r="Q433" s="332"/>
      <c r="R433" s="325"/>
      <c r="S433" s="34"/>
      <c r="T433" s="34"/>
      <c r="U433" s="35" t="s">
        <v>65</v>
      </c>
      <c r="V433" s="320">
        <v>1000</v>
      </c>
      <c r="W433" s="321">
        <f>IFERROR(IF(V433="",0,CEILING((V433/$H433),1)*$H433),"")</f>
        <v>1003.2</v>
      </c>
      <c r="X433" s="36">
        <f>IFERROR(IF(W433=0,"",ROUNDUP(W433/H433,0)*0.01196),"")</f>
        <v>2.2724000000000002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2"/>
      <c r="P434" s="332"/>
      <c r="Q434" s="332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45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46"/>
      <c r="N435" s="328" t="s">
        <v>66</v>
      </c>
      <c r="O435" s="329"/>
      <c r="P435" s="329"/>
      <c r="Q435" s="329"/>
      <c r="R435" s="329"/>
      <c r="S435" s="329"/>
      <c r="T435" s="330"/>
      <c r="U435" s="37" t="s">
        <v>67</v>
      </c>
      <c r="V435" s="322">
        <f>IFERROR(V433/H433,"0")+IFERROR(V434/H434,"0")</f>
        <v>189.39393939393938</v>
      </c>
      <c r="W435" s="322">
        <f>IFERROR(W433/H433,"0")+IFERROR(W434/H434,"0")</f>
        <v>190</v>
      </c>
      <c r="X435" s="322">
        <f>IFERROR(IF(X433="",0,X433),"0")+IFERROR(IF(X434="",0,X434),"0")</f>
        <v>2.2724000000000002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46"/>
      <c r="N436" s="328" t="s">
        <v>66</v>
      </c>
      <c r="O436" s="329"/>
      <c r="P436" s="329"/>
      <c r="Q436" s="329"/>
      <c r="R436" s="329"/>
      <c r="S436" s="329"/>
      <c r="T436" s="330"/>
      <c r="U436" s="37" t="s">
        <v>65</v>
      </c>
      <c r="V436" s="322">
        <f>IFERROR(SUM(V433:V434),"0")</f>
        <v>1000</v>
      </c>
      <c r="W436" s="322">
        <f>IFERROR(SUM(W433:W434),"0")</f>
        <v>1003.2</v>
      </c>
      <c r="X436" s="37"/>
      <c r="Y436" s="323"/>
      <c r="Z436" s="323"/>
    </row>
    <row r="437" spans="1:53" ht="14.25" hidden="1" customHeight="1" x14ac:dyDescent="0.25">
      <c r="A437" s="335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6"/>
      <c r="Z437" s="316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2"/>
      <c r="P438" s="332"/>
      <c r="Q438" s="332"/>
      <c r="R438" s="325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2"/>
      <c r="P439" s="332"/>
      <c r="Q439" s="332"/>
      <c r="R439" s="325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2"/>
      <c r="P440" s="332"/>
      <c r="Q440" s="332"/>
      <c r="R440" s="325"/>
      <c r="S440" s="34"/>
      <c r="T440" s="34"/>
      <c r="U440" s="35" t="s">
        <v>65</v>
      </c>
      <c r="V440" s="320">
        <v>70</v>
      </c>
      <c r="W440" s="321">
        <f t="shared" si="18"/>
        <v>73.92</v>
      </c>
      <c r="X440" s="36">
        <f>IFERROR(IF(W440=0,"",ROUNDUP(W440/H440,0)*0.01196),"")</f>
        <v>0.16744000000000001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7" t="s">
        <v>625</v>
      </c>
      <c r="O441" s="332"/>
      <c r="P441" s="332"/>
      <c r="Q441" s="332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7" t="s">
        <v>628</v>
      </c>
      <c r="O442" s="332"/>
      <c r="P442" s="332"/>
      <c r="Q442" s="332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9" t="s">
        <v>631</v>
      </c>
      <c r="O443" s="332"/>
      <c r="P443" s="332"/>
      <c r="Q443" s="332"/>
      <c r="R443" s="325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45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46"/>
      <c r="N444" s="328" t="s">
        <v>66</v>
      </c>
      <c r="O444" s="329"/>
      <c r="P444" s="329"/>
      <c r="Q444" s="329"/>
      <c r="R444" s="329"/>
      <c r="S444" s="329"/>
      <c r="T444" s="330"/>
      <c r="U444" s="37" t="s">
        <v>67</v>
      </c>
      <c r="V444" s="322">
        <f>IFERROR(V438/H438,"0")+IFERROR(V439/H439,"0")+IFERROR(V440/H440,"0")+IFERROR(V441/H441,"0")+IFERROR(V442/H442,"0")+IFERROR(V443/H443,"0")</f>
        <v>13.257575757575758</v>
      </c>
      <c r="W444" s="322">
        <f>IFERROR(W438/H438,"0")+IFERROR(W439/H439,"0")+IFERROR(W440/H440,"0")+IFERROR(W441/H441,"0")+IFERROR(W442/H442,"0")+IFERROR(W443/H443,"0")</f>
        <v>14</v>
      </c>
      <c r="X444" s="322">
        <f>IFERROR(IF(X438="",0,X438),"0")+IFERROR(IF(X439="",0,X439),"0")+IFERROR(IF(X440="",0,X440),"0")+IFERROR(IF(X441="",0,X441),"0")+IFERROR(IF(X442="",0,X442),"0")+IFERROR(IF(X443="",0,X443),"0")</f>
        <v>0.16744000000000001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46"/>
      <c r="N445" s="328" t="s">
        <v>66</v>
      </c>
      <c r="O445" s="329"/>
      <c r="P445" s="329"/>
      <c r="Q445" s="329"/>
      <c r="R445" s="329"/>
      <c r="S445" s="329"/>
      <c r="T445" s="330"/>
      <c r="U445" s="37" t="s">
        <v>65</v>
      </c>
      <c r="V445" s="322">
        <f>IFERROR(SUM(V438:V443),"0")</f>
        <v>70</v>
      </c>
      <c r="W445" s="322">
        <f>IFERROR(SUM(W438:W443),"0")</f>
        <v>73.92</v>
      </c>
      <c r="X445" s="37"/>
      <c r="Y445" s="323"/>
      <c r="Z445" s="323"/>
    </row>
    <row r="446" spans="1:53" ht="14.25" hidden="1" customHeight="1" x14ac:dyDescent="0.25">
      <c r="A446" s="335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6"/>
      <c r="Z446" s="316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2"/>
      <c r="P447" s="332"/>
      <c r="Q447" s="332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2"/>
      <c r="P448" s="332"/>
      <c r="Q448" s="332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45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46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46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41" t="s">
        <v>636</v>
      </c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48"/>
      <c r="Z451" s="48"/>
    </row>
    <row r="452" spans="1:53" ht="16.5" hidden="1" customHeight="1" x14ac:dyDescent="0.25">
      <c r="A452" s="326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5"/>
      <c r="Z452" s="315"/>
    </row>
    <row r="453" spans="1:53" ht="14.25" hidden="1" customHeight="1" x14ac:dyDescent="0.25">
      <c r="A453" s="335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6"/>
      <c r="Z453" s="316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65" t="s">
        <v>640</v>
      </c>
      <c r="O454" s="332"/>
      <c r="P454" s="332"/>
      <c r="Q454" s="332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6" t="s">
        <v>643</v>
      </c>
      <c r="O455" s="332"/>
      <c r="P455" s="332"/>
      <c r="Q455" s="332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45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46"/>
      <c r="N456" s="328" t="s">
        <v>66</v>
      </c>
      <c r="O456" s="329"/>
      <c r="P456" s="329"/>
      <c r="Q456" s="329"/>
      <c r="R456" s="329"/>
      <c r="S456" s="329"/>
      <c r="T456" s="330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46"/>
      <c r="N457" s="328" t="s">
        <v>66</v>
      </c>
      <c r="O457" s="329"/>
      <c r="P457" s="329"/>
      <c r="Q457" s="329"/>
      <c r="R457" s="329"/>
      <c r="S457" s="329"/>
      <c r="T457" s="330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5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6"/>
      <c r="Z458" s="316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78" t="s">
        <v>646</v>
      </c>
      <c r="O459" s="332"/>
      <c r="P459" s="332"/>
      <c r="Q459" s="332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4" t="s">
        <v>649</v>
      </c>
      <c r="O460" s="332"/>
      <c r="P460" s="332"/>
      <c r="Q460" s="332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45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46"/>
      <c r="N461" s="328" t="s">
        <v>66</v>
      </c>
      <c r="O461" s="329"/>
      <c r="P461" s="329"/>
      <c r="Q461" s="329"/>
      <c r="R461" s="329"/>
      <c r="S461" s="329"/>
      <c r="T461" s="330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46"/>
      <c r="N462" s="328" t="s">
        <v>66</v>
      </c>
      <c r="O462" s="329"/>
      <c r="P462" s="329"/>
      <c r="Q462" s="329"/>
      <c r="R462" s="329"/>
      <c r="S462" s="329"/>
      <c r="T462" s="330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5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6"/>
      <c r="Z463" s="316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7" t="s">
        <v>652</v>
      </c>
      <c r="O464" s="332"/>
      <c r="P464" s="332"/>
      <c r="Q464" s="332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2" t="s">
        <v>655</v>
      </c>
      <c r="O465" s="332"/>
      <c r="P465" s="332"/>
      <c r="Q465" s="332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90" t="s">
        <v>658</v>
      </c>
      <c r="O466" s="332"/>
      <c r="P466" s="332"/>
      <c r="Q466" s="332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66" t="s">
        <v>661</v>
      </c>
      <c r="O467" s="332"/>
      <c r="P467" s="332"/>
      <c r="Q467" s="332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45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46"/>
      <c r="N468" s="328" t="s">
        <v>66</v>
      </c>
      <c r="O468" s="329"/>
      <c r="P468" s="329"/>
      <c r="Q468" s="329"/>
      <c r="R468" s="329"/>
      <c r="S468" s="329"/>
      <c r="T468" s="330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46"/>
      <c r="N469" s="328" t="s">
        <v>66</v>
      </c>
      <c r="O469" s="329"/>
      <c r="P469" s="329"/>
      <c r="Q469" s="329"/>
      <c r="R469" s="329"/>
      <c r="S469" s="329"/>
      <c r="T469" s="330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5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6"/>
      <c r="Z470" s="316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21" t="s">
        <v>664</v>
      </c>
      <c r="O471" s="332"/>
      <c r="P471" s="332"/>
      <c r="Q471" s="332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49" t="s">
        <v>667</v>
      </c>
      <c r="O472" s="332"/>
      <c r="P472" s="332"/>
      <c r="Q472" s="332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2"/>
      <c r="P473" s="332"/>
      <c r="Q473" s="332"/>
      <c r="R473" s="325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12" t="s">
        <v>672</v>
      </c>
      <c r="O474" s="332"/>
      <c r="P474" s="332"/>
      <c r="Q474" s="332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71" t="s">
        <v>675</v>
      </c>
      <c r="O475" s="332"/>
      <c r="P475" s="332"/>
      <c r="Q475" s="332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45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46"/>
      <c r="N476" s="328" t="s">
        <v>66</v>
      </c>
      <c r="O476" s="329"/>
      <c r="P476" s="329"/>
      <c r="Q476" s="329"/>
      <c r="R476" s="329"/>
      <c r="S476" s="329"/>
      <c r="T476" s="330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46"/>
      <c r="N477" s="328" t="s">
        <v>66</v>
      </c>
      <c r="O477" s="329"/>
      <c r="P477" s="329"/>
      <c r="Q477" s="329"/>
      <c r="R477" s="329"/>
      <c r="S477" s="329"/>
      <c r="T477" s="330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565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407"/>
      <c r="N478" s="336" t="s">
        <v>676</v>
      </c>
      <c r="O478" s="337"/>
      <c r="P478" s="337"/>
      <c r="Q478" s="337"/>
      <c r="R478" s="337"/>
      <c r="S478" s="337"/>
      <c r="T478" s="338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14312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14400.720000000003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407"/>
      <c r="N479" s="336" t="s">
        <v>677</v>
      </c>
      <c r="O479" s="337"/>
      <c r="P479" s="337"/>
      <c r="Q479" s="337"/>
      <c r="R479" s="337"/>
      <c r="S479" s="337"/>
      <c r="T479" s="338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15079.427541347543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15172.697999999999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407"/>
      <c r="N480" s="336" t="s">
        <v>678</v>
      </c>
      <c r="O480" s="337"/>
      <c r="P480" s="337"/>
      <c r="Q480" s="337"/>
      <c r="R480" s="337"/>
      <c r="S480" s="337"/>
      <c r="T480" s="338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26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26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407"/>
      <c r="N481" s="336" t="s">
        <v>680</v>
      </c>
      <c r="O481" s="337"/>
      <c r="P481" s="337"/>
      <c r="Q481" s="337"/>
      <c r="R481" s="337"/>
      <c r="S481" s="337"/>
      <c r="T481" s="338"/>
      <c r="U481" s="37" t="s">
        <v>65</v>
      </c>
      <c r="V481" s="322">
        <f>GrossWeightTotal+PalletQtyTotal*25</f>
        <v>15729.427541347543</v>
      </c>
      <c r="W481" s="322">
        <f>GrossWeightTotalR+PalletQtyTotalR*25</f>
        <v>15822.697999999999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407"/>
      <c r="N482" s="336" t="s">
        <v>681</v>
      </c>
      <c r="O482" s="337"/>
      <c r="P482" s="337"/>
      <c r="Q482" s="337"/>
      <c r="R482" s="337"/>
      <c r="S482" s="337"/>
      <c r="T482" s="338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1752.2405927405928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1762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407"/>
      <c r="N483" s="336" t="s">
        <v>682</v>
      </c>
      <c r="O483" s="337"/>
      <c r="P483" s="337"/>
      <c r="Q483" s="337"/>
      <c r="R483" s="337"/>
      <c r="S483" s="337"/>
      <c r="T483" s="338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30.507649999999998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51" t="s">
        <v>93</v>
      </c>
      <c r="D485" s="352"/>
      <c r="E485" s="352"/>
      <c r="F485" s="353"/>
      <c r="G485" s="351" t="s">
        <v>245</v>
      </c>
      <c r="H485" s="352"/>
      <c r="I485" s="352"/>
      <c r="J485" s="352"/>
      <c r="K485" s="352"/>
      <c r="L485" s="352"/>
      <c r="M485" s="352"/>
      <c r="N485" s="353"/>
      <c r="O485" s="351" t="s">
        <v>449</v>
      </c>
      <c r="P485" s="353"/>
      <c r="Q485" s="351" t="s">
        <v>506</v>
      </c>
      <c r="R485" s="353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516" t="s">
        <v>685</v>
      </c>
      <c r="B486" s="351" t="s">
        <v>59</v>
      </c>
      <c r="C486" s="351" t="s">
        <v>94</v>
      </c>
      <c r="D486" s="351" t="s">
        <v>102</v>
      </c>
      <c r="E486" s="351" t="s">
        <v>93</v>
      </c>
      <c r="F486" s="351" t="s">
        <v>237</v>
      </c>
      <c r="G486" s="351" t="s">
        <v>246</v>
      </c>
      <c r="H486" s="351" t="s">
        <v>253</v>
      </c>
      <c r="I486" s="351" t="s">
        <v>273</v>
      </c>
      <c r="J486" s="351" t="s">
        <v>339</v>
      </c>
      <c r="K486" s="318"/>
      <c r="L486" s="351" t="s">
        <v>342</v>
      </c>
      <c r="M486" s="351" t="s">
        <v>422</v>
      </c>
      <c r="N486" s="351" t="s">
        <v>440</v>
      </c>
      <c r="O486" s="351" t="s">
        <v>450</v>
      </c>
      <c r="P486" s="351" t="s">
        <v>479</v>
      </c>
      <c r="Q486" s="351" t="s">
        <v>507</v>
      </c>
      <c r="R486" s="351" t="s">
        <v>563</v>
      </c>
      <c r="S486" s="351" t="s">
        <v>594</v>
      </c>
      <c r="T486" s="351" t="s">
        <v>637</v>
      </c>
      <c r="U486" s="318"/>
      <c r="Z486" s="52"/>
      <c r="AC486" s="318"/>
    </row>
    <row r="487" spans="1:29" ht="13.5" customHeight="1" thickBot="1" x14ac:dyDescent="0.25">
      <c r="A487" s="517"/>
      <c r="B487" s="359"/>
      <c r="C487" s="359"/>
      <c r="D487" s="359"/>
      <c r="E487" s="359"/>
      <c r="F487" s="359"/>
      <c r="G487" s="359"/>
      <c r="H487" s="359"/>
      <c r="I487" s="359"/>
      <c r="J487" s="359"/>
      <c r="K487" s="318"/>
      <c r="L487" s="359"/>
      <c r="M487" s="359"/>
      <c r="N487" s="359"/>
      <c r="O487" s="359"/>
      <c r="P487" s="359"/>
      <c r="Q487" s="359"/>
      <c r="R487" s="359"/>
      <c r="S487" s="359"/>
      <c r="T487" s="359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410.40000000000003</v>
      </c>
      <c r="D488" s="46">
        <f>IFERROR(W55*1,"0")+IFERROR(W56*1,"0")+IFERROR(W57*1,"0")+IFERROR(W58*1,"0")</f>
        <v>1004.4000000000001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445.20000000000005</v>
      </c>
      <c r="F488" s="46">
        <f>IFERROR(W128*1,"0")+IFERROR(W129*1,"0")+IFERROR(W130*1,"0")</f>
        <v>100.80000000000001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5560.2000000000007</v>
      </c>
      <c r="M488" s="46">
        <f>IFERROR(W265*1,"0")+IFERROR(W266*1,"0")+IFERROR(W267*1,"0")+IFERROR(W268*1,"0")+IFERROR(W269*1,"0")+IFERROR(W270*1,"0")+IFERROR(W271*1,"0")+IFERROR(W275*1,"0")+IFERROR(W276*1,"0")</f>
        <v>1172.4000000000001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3125.3999999999996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2581.92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60,00"/>
        <filter val="1 400,00"/>
        <filter val="1 500,00"/>
        <filter val="1 752,24"/>
        <filter val="100,00"/>
        <filter val="11,90"/>
        <filter val="113,85"/>
        <filter val="13,26"/>
        <filter val="13,33"/>
        <filter val="14 312,00"/>
        <filter val="15 079,43"/>
        <filter val="15 729,43"/>
        <filter val="189,39"/>
        <filter val="192,31"/>
        <filter val="198,57"/>
        <filter val="200,00"/>
        <filter val="26"/>
        <filter val="284,09"/>
        <filter val="3 800,00"/>
        <filter val="300,00"/>
        <filter val="37,04"/>
        <filter val="4 450,00"/>
        <filter val="400,00"/>
        <filter val="42,00"/>
        <filter val="423,15"/>
        <filter val="440,00"/>
        <filter val="50,00"/>
        <filter val="52,38"/>
        <filter val="60,00"/>
        <filter val="600,00"/>
        <filter val="70,00"/>
        <filter val="750,00"/>
        <filter val="792,00"/>
        <filter val="92,59"/>
        <filter val="93,33"/>
      </filters>
    </filterColumn>
  </autoFilter>
  <mergeCells count="868"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373:E373"/>
    <mergeCell ref="D58:E58"/>
    <mergeCell ref="N273:T273"/>
    <mergeCell ref="N52:T52"/>
    <mergeCell ref="N337:T337"/>
    <mergeCell ref="D358:E358"/>
    <mergeCell ref="N381:T381"/>
    <mergeCell ref="D176:E176"/>
    <mergeCell ref="D285:E285"/>
    <mergeCell ref="D114:E114"/>
    <mergeCell ref="N168:R168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44:T444"/>
    <mergeCell ref="N442:R442"/>
    <mergeCell ref="A446:X446"/>
    <mergeCell ref="A410:X410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A331:M332"/>
    <mergeCell ref="A42:X42"/>
    <mergeCell ref="D39:E39"/>
    <mergeCell ref="N97:R97"/>
    <mergeCell ref="N208:R208"/>
    <mergeCell ref="N300:R300"/>
    <mergeCell ref="N183:R183"/>
    <mergeCell ref="A117:M118"/>
    <mergeCell ref="N103:T103"/>
    <mergeCell ref="D150:E150"/>
    <mergeCell ref="N243:T24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459:R459"/>
    <mergeCell ref="D438:E438"/>
    <mergeCell ref="A416:M417"/>
    <mergeCell ref="D386:E386"/>
    <mergeCell ref="D299:E299"/>
    <mergeCell ref="N206:R20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N68:R68"/>
    <mergeCell ref="M17:M18"/>
    <mergeCell ref="N67:R67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N41:T41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393:R393"/>
    <mergeCell ref="D138:E138"/>
    <mergeCell ref="D374:E374"/>
    <mergeCell ref="N330:R330"/>
    <mergeCell ref="N268:R268"/>
    <mergeCell ref="N283:T283"/>
    <mergeCell ref="N277:T277"/>
    <mergeCell ref="D181:E181"/>
    <mergeCell ref="N404:T404"/>
    <mergeCell ref="N323:T323"/>
    <mergeCell ref="N123:R123"/>
    <mergeCell ref="N421:R421"/>
    <mergeCell ref="A290:M291"/>
    <mergeCell ref="N187:R187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269:E269"/>
    <mergeCell ref="N104:T104"/>
    <mergeCell ref="N98:R98"/>
    <mergeCell ref="D75:E75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465:E465"/>
    <mergeCell ref="N91:T91"/>
    <mergeCell ref="N389:T389"/>
    <mergeCell ref="N256:T256"/>
    <mergeCell ref="A468:M469"/>
    <mergeCell ref="A449:M450"/>
    <mergeCell ref="N229:R229"/>
    <mergeCell ref="N387:R387"/>
    <mergeCell ref="A486:A487"/>
    <mergeCell ref="N249:T249"/>
    <mergeCell ref="C486:C487"/>
    <mergeCell ref="A205:X205"/>
    <mergeCell ref="E486:E487"/>
    <mergeCell ref="D440:E440"/>
    <mergeCell ref="D427:E427"/>
    <mergeCell ref="D206:E206"/>
    <mergeCell ref="N457:T457"/>
    <mergeCell ref="N483:T483"/>
    <mergeCell ref="S486:S487"/>
    <mergeCell ref="B486:B487"/>
    <mergeCell ref="N423:R423"/>
    <mergeCell ref="N472:R472"/>
    <mergeCell ref="D393:E393"/>
    <mergeCell ref="N254:R254"/>
    <mergeCell ref="N216:R216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N260:R260"/>
    <mergeCell ref="N89:R89"/>
    <mergeCell ref="D178:E178"/>
    <mergeCell ref="D275:E275"/>
    <mergeCell ref="D219:E219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N86:R86"/>
    <mergeCell ref="N384:R384"/>
    <mergeCell ref="N213:R213"/>
    <mergeCell ref="D330:E330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A190:M191"/>
    <mergeCell ref="A261:M262"/>
    <mergeCell ref="N258:R258"/>
    <mergeCell ref="N138:R138"/>
    <mergeCell ref="D424:E424"/>
    <mergeCell ref="D399:E399"/>
    <mergeCell ref="A383:X383"/>
    <mergeCell ref="D122:E122"/>
    <mergeCell ref="N352:R352"/>
    <mergeCell ref="N416:T416"/>
    <mergeCell ref="D224:E224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480:T480"/>
    <mergeCell ref="N476:T476"/>
    <mergeCell ref="N479:T479"/>
    <mergeCell ref="N468:T468"/>
    <mergeCell ref="A470:X470"/>
    <mergeCell ref="N474:R474"/>
    <mergeCell ref="D340:E340"/>
    <mergeCell ref="N169:R169"/>
    <mergeCell ref="D185:E185"/>
    <mergeCell ref="N281:R281"/>
    <mergeCell ref="N430:T430"/>
    <mergeCell ref="A461:M462"/>
    <mergeCell ref="D230:E230"/>
    <mergeCell ref="D339:E339"/>
    <mergeCell ref="D168:E168"/>
    <mergeCell ref="D466:E466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116:E116"/>
    <mergeCell ref="D352:E352"/>
    <mergeCell ref="N219:R219"/>
    <mergeCell ref="N194:R194"/>
    <mergeCell ref="A336:M337"/>
    <mergeCell ref="D147:E147"/>
    <mergeCell ref="N116:R116"/>
    <mergeCell ref="D301:E301"/>
    <mergeCell ref="D87:E87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N15:R16"/>
    <mergeCell ref="D162:E162"/>
    <mergeCell ref="N377:T377"/>
    <mergeCell ref="D398:E398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13:M314"/>
    <mergeCell ref="N203:T203"/>
    <mergeCell ref="N445:T445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D235:E235"/>
    <mergeCell ref="A23:M24"/>
    <mergeCell ref="N278:T278"/>
    <mergeCell ref="N78:R78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D387:E387"/>
    <mergeCell ref="A298:X298"/>
    <mergeCell ref="D210:E210"/>
    <mergeCell ref="D145:E1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R6:S9"/>
    <mergeCell ref="D365:E365"/>
    <mergeCell ref="N207:R207"/>
    <mergeCell ref="A170:M171"/>
    <mergeCell ref="N2:U3"/>
    <mergeCell ref="N334:R334"/>
    <mergeCell ref="D79:E79"/>
    <mergeCell ref="A61:X61"/>
    <mergeCell ref="N332:T332"/>
    <mergeCell ref="D8:L8"/>
    <mergeCell ref="N287:T287"/>
    <mergeCell ref="N39:R39"/>
    <mergeCell ref="N166:R166"/>
    <mergeCell ref="D5:E5"/>
    <mergeCell ref="D303:E303"/>
    <mergeCell ref="D94:E94"/>
    <mergeCell ref="D361:E361"/>
    <mergeCell ref="A296:X296"/>
    <mergeCell ref="D69:E69"/>
    <mergeCell ref="O10:P10"/>
    <mergeCell ref="N342:R342"/>
    <mergeCell ref="A243:M244"/>
    <mergeCell ref="N75:R75"/>
    <mergeCell ref="N102:R102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209:E209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A390:X390"/>
    <mergeCell ref="N343:T343"/>
    <mergeCell ref="A85:X85"/>
    <mergeCell ref="N176:R176"/>
    <mergeCell ref="D214:E214"/>
    <mergeCell ref="A133:X133"/>
    <mergeCell ref="D187:E187"/>
    <mergeCell ref="N302:R302"/>
    <mergeCell ref="D423:E423"/>
    <mergeCell ref="N202:T202"/>
    <mergeCell ref="D174:E174"/>
    <mergeCell ref="D380:E380"/>
    <mergeCell ref="N402:R402"/>
    <mergeCell ref="N399:R399"/>
    <mergeCell ref="A404:M405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  <mergeCell ref="N461:T461"/>
    <mergeCell ref="D443:E443"/>
    <mergeCell ref="N371:T371"/>
    <mergeCell ref="A412:M413"/>
    <mergeCell ref="A307:M308"/>
    <mergeCell ref="N400:R400"/>
    <mergeCell ref="D316:E3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