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59D88A-DB87-4DCD-9A7C-6F85B7BC74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W469" i="1" s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V443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N415" i="1"/>
  <c r="W414" i="1"/>
  <c r="X414" i="1" s="1"/>
  <c r="N414" i="1"/>
  <c r="V410" i="1"/>
  <c r="V409" i="1"/>
  <c r="W408" i="1"/>
  <c r="W410" i="1" s="1"/>
  <c r="V406" i="1"/>
  <c r="V405" i="1"/>
  <c r="W404" i="1"/>
  <c r="V402" i="1"/>
  <c r="V401" i="1"/>
  <c r="W400" i="1"/>
  <c r="W402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V348" i="1"/>
  <c r="V347" i="1"/>
  <c r="W346" i="1"/>
  <c r="X346" i="1" s="1"/>
  <c r="N346" i="1"/>
  <c r="W345" i="1"/>
  <c r="W347" i="1" s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N333" i="1"/>
  <c r="W332" i="1"/>
  <c r="X332" i="1" s="1"/>
  <c r="N332" i="1"/>
  <c r="V330" i="1"/>
  <c r="V329" i="1"/>
  <c r="W328" i="1"/>
  <c r="X328" i="1" s="1"/>
  <c r="N328" i="1"/>
  <c r="X327" i="1"/>
  <c r="X329" i="1" s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X310" i="1" s="1"/>
  <c r="N310" i="1"/>
  <c r="X309" i="1"/>
  <c r="X311" i="1" s="1"/>
  <c r="W309" i="1"/>
  <c r="V307" i="1"/>
  <c r="V306" i="1"/>
  <c r="W305" i="1"/>
  <c r="X305" i="1" s="1"/>
  <c r="N305" i="1"/>
  <c r="X304" i="1"/>
  <c r="W304" i="1"/>
  <c r="X303" i="1"/>
  <c r="X306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V288" i="1"/>
  <c r="W287" i="1"/>
  <c r="V287" i="1"/>
  <c r="X286" i="1"/>
  <c r="X287" i="1" s="1"/>
  <c r="W286" i="1"/>
  <c r="W288" i="1" s="1"/>
  <c r="N286" i="1"/>
  <c r="V284" i="1"/>
  <c r="W283" i="1"/>
  <c r="V283" i="1"/>
  <c r="X282" i="1"/>
  <c r="X283" i="1" s="1"/>
  <c r="W282" i="1"/>
  <c r="W284" i="1" s="1"/>
  <c r="N282" i="1"/>
  <c r="V280" i="1"/>
  <c r="W279" i="1"/>
  <c r="V279" i="1"/>
  <c r="X278" i="1"/>
  <c r="X279" i="1" s="1"/>
  <c r="W278" i="1"/>
  <c r="W280" i="1" s="1"/>
  <c r="N278" i="1"/>
  <c r="V276" i="1"/>
  <c r="W275" i="1"/>
  <c r="V275" i="1"/>
  <c r="X274" i="1"/>
  <c r="X275" i="1" s="1"/>
  <c r="W274" i="1"/>
  <c r="N481" i="1" s="1"/>
  <c r="N274" i="1"/>
  <c r="V271" i="1"/>
  <c r="W270" i="1"/>
  <c r="V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X253" i="1"/>
  <c r="W253" i="1"/>
  <c r="N253" i="1"/>
  <c r="W252" i="1"/>
  <c r="X252" i="1" s="1"/>
  <c r="N252" i="1"/>
  <c r="W251" i="1"/>
  <c r="W255" i="1" s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X187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W156" i="1" s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W132" i="1" s="1"/>
  <c r="N129" i="1"/>
  <c r="V125" i="1"/>
  <c r="V124" i="1"/>
  <c r="W123" i="1"/>
  <c r="X123" i="1" s="1"/>
  <c r="N123" i="1"/>
  <c r="W122" i="1"/>
  <c r="X122" i="1" s="1"/>
  <c r="N122" i="1"/>
  <c r="X121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475" i="1" s="1"/>
  <c r="W22" i="1"/>
  <c r="N22" i="1"/>
  <c r="H10" i="1"/>
  <c r="A9" i="1"/>
  <c r="A10" i="1" s="1"/>
  <c r="D7" i="1"/>
  <c r="O6" i="1"/>
  <c r="N2" i="1"/>
  <c r="X59" i="1" l="1"/>
  <c r="X129" i="1"/>
  <c r="X145" i="1"/>
  <c r="X194" i="1"/>
  <c r="X195" i="1" s="1"/>
  <c r="W195" i="1"/>
  <c r="X217" i="1"/>
  <c r="X218" i="1" s="1"/>
  <c r="W218" i="1"/>
  <c r="X363" i="1"/>
  <c r="X373" i="1"/>
  <c r="X374" i="1" s="1"/>
  <c r="W374" i="1"/>
  <c r="X400" i="1"/>
  <c r="X401" i="1" s="1"/>
  <c r="W401" i="1"/>
  <c r="X408" i="1"/>
  <c r="X409" i="1" s="1"/>
  <c r="W409" i="1"/>
  <c r="X98" i="1"/>
  <c r="X163" i="1"/>
  <c r="X242" i="1"/>
  <c r="W254" i="1"/>
  <c r="X300" i="1"/>
  <c r="X80" i="1"/>
  <c r="X124" i="1"/>
  <c r="X190" i="1"/>
  <c r="X224" i="1"/>
  <c r="X265" i="1"/>
  <c r="X397" i="1"/>
  <c r="B481" i="1"/>
  <c r="W32" i="1"/>
  <c r="W237" i="1"/>
  <c r="X251" i="1"/>
  <c r="W306" i="1"/>
  <c r="W311" i="1"/>
  <c r="X464" i="1"/>
  <c r="X469" i="1" s="1"/>
  <c r="F9" i="1"/>
  <c r="J9" i="1"/>
  <c r="F10" i="1"/>
  <c r="X22" i="1"/>
  <c r="X23" i="1" s="1"/>
  <c r="W23" i="1"/>
  <c r="V471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481" i="1"/>
  <c r="W52" i="1"/>
  <c r="X49" i="1"/>
  <c r="X51" i="1" s="1"/>
  <c r="W59" i="1"/>
  <c r="W60" i="1"/>
  <c r="W99" i="1"/>
  <c r="W98" i="1"/>
  <c r="W110" i="1"/>
  <c r="X101" i="1"/>
  <c r="X110" i="1" s="1"/>
  <c r="W111" i="1"/>
  <c r="W117" i="1"/>
  <c r="X113" i="1"/>
  <c r="X117" i="1" s="1"/>
  <c r="F481" i="1"/>
  <c r="W124" i="1"/>
  <c r="X132" i="1"/>
  <c r="W145" i="1"/>
  <c r="W157" i="1"/>
  <c r="X154" i="1"/>
  <c r="X156" i="1" s="1"/>
  <c r="W163" i="1"/>
  <c r="W164" i="1"/>
  <c r="W183" i="1"/>
  <c r="X166" i="1"/>
  <c r="X183" i="1" s="1"/>
  <c r="W191" i="1"/>
  <c r="W190" i="1"/>
  <c r="X214" i="1"/>
  <c r="W225" i="1"/>
  <c r="W224" i="1"/>
  <c r="X236" i="1"/>
  <c r="W243" i="1"/>
  <c r="W242" i="1"/>
  <c r="W249" i="1"/>
  <c r="X245" i="1"/>
  <c r="X248" i="1" s="1"/>
  <c r="W248" i="1"/>
  <c r="X254" i="1"/>
  <c r="W265" i="1"/>
  <c r="W266" i="1"/>
  <c r="W271" i="1"/>
  <c r="X268" i="1"/>
  <c r="X270" i="1" s="1"/>
  <c r="O481" i="1"/>
  <c r="W300" i="1"/>
  <c r="W307" i="1"/>
  <c r="W312" i="1"/>
  <c r="W315" i="1"/>
  <c r="X314" i="1"/>
  <c r="X315" i="1" s="1"/>
  <c r="W316" i="1"/>
  <c r="P481" i="1"/>
  <c r="W325" i="1"/>
  <c r="X319" i="1"/>
  <c r="X324" i="1" s="1"/>
  <c r="W450" i="1"/>
  <c r="W461" i="1"/>
  <c r="X457" i="1"/>
  <c r="X461" i="1" s="1"/>
  <c r="W462" i="1"/>
  <c r="W472" i="1"/>
  <c r="W473" i="1"/>
  <c r="D481" i="1"/>
  <c r="M481" i="1"/>
  <c r="H9" i="1"/>
  <c r="W24" i="1"/>
  <c r="W81" i="1"/>
  <c r="W89" i="1"/>
  <c r="X83" i="1"/>
  <c r="X88" i="1" s="1"/>
  <c r="W88" i="1"/>
  <c r="W118" i="1"/>
  <c r="W146" i="1"/>
  <c r="I481" i="1"/>
  <c r="W152" i="1"/>
  <c r="X149" i="1"/>
  <c r="X151" i="1" s="1"/>
  <c r="W184" i="1"/>
  <c r="W214" i="1"/>
  <c r="W236" i="1"/>
  <c r="W324" i="1"/>
  <c r="X336" i="1"/>
  <c r="X333" i="1"/>
  <c r="W337" i="1"/>
  <c r="W364" i="1"/>
  <c r="W371" i="1"/>
  <c r="X366" i="1"/>
  <c r="X370" i="1" s="1"/>
  <c r="W370" i="1"/>
  <c r="W381" i="1"/>
  <c r="X377" i="1"/>
  <c r="X381" i="1" s="1"/>
  <c r="W382" i="1"/>
  <c r="W398" i="1"/>
  <c r="W405" i="1"/>
  <c r="X404" i="1"/>
  <c r="X405" i="1" s="1"/>
  <c r="W406" i="1"/>
  <c r="X423" i="1"/>
  <c r="X415" i="1"/>
  <c r="S481" i="1"/>
  <c r="W423" i="1"/>
  <c r="W429" i="1"/>
  <c r="W437" i="1"/>
  <c r="X431" i="1"/>
  <c r="X437" i="1" s="1"/>
  <c r="W438" i="1"/>
  <c r="W443" i="1"/>
  <c r="X440" i="1"/>
  <c r="X442" i="1" s="1"/>
  <c r="W442" i="1"/>
  <c r="H481" i="1"/>
  <c r="Q481" i="1"/>
  <c r="E481" i="1"/>
  <c r="W80" i="1"/>
  <c r="W125" i="1"/>
  <c r="G481" i="1"/>
  <c r="W133" i="1"/>
  <c r="W196" i="1"/>
  <c r="L481" i="1"/>
  <c r="W215" i="1"/>
  <c r="W276" i="1"/>
  <c r="W301" i="1"/>
  <c r="W330" i="1"/>
  <c r="W329" i="1"/>
  <c r="W336" i="1"/>
  <c r="W340" i="1"/>
  <c r="X339" i="1"/>
  <c r="X340" i="1" s="1"/>
  <c r="W341" i="1"/>
  <c r="W348" i="1"/>
  <c r="X345" i="1"/>
  <c r="X347" i="1" s="1"/>
  <c r="W363" i="1"/>
  <c r="R481" i="1"/>
  <c r="W388" i="1"/>
  <c r="X385" i="1"/>
  <c r="X387" i="1" s="1"/>
  <c r="W397" i="1"/>
  <c r="W424" i="1"/>
  <c r="W428" i="1"/>
  <c r="T481" i="1"/>
  <c r="W449" i="1"/>
  <c r="X447" i="1"/>
  <c r="X449" i="1" s="1"/>
  <c r="W470" i="1"/>
  <c r="W471" i="1" l="1"/>
  <c r="W474" i="1"/>
  <c r="X476" i="1"/>
  <c r="W475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<sst xmlns="http://schemas.openxmlformats.org/spreadsheetml/2006/main" count="2016" uniqueCount="703">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</sst>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0" fillId="0" borderId="19" xfId="0" applyBorder="1"/>
    <xf numFmtId="0" fontId="3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26" t="s">
        <v>0</v>
      </c>
      <c r="E1" s="427"/>
      <c r="F1" s="427"/>
      <c r="G1" s="12" t="s">
        <v>1</v>
      </c>
      <c r="H1" s="426" t="s">
        <v>2</v>
      </c>
      <c r="I1" s="427"/>
      <c r="J1" s="427"/>
      <c r="K1" s="427"/>
      <c r="L1" s="427"/>
      <c r="M1" s="427"/>
      <c r="N1" s="427"/>
      <c r="O1" s="427"/>
      <c r="P1" s="648" t="s">
        <v>3</v>
      </c>
      <c r="Q1" s="427"/>
      <c r="R1" s="4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59" t="s">
        <v>8</v>
      </c>
      <c r="B5" s="353"/>
      <c r="C5" s="354"/>
      <c r="D5" s="360"/>
      <c r="E5" s="362"/>
      <c r="F5" s="652" t="s">
        <v>9</v>
      </c>
      <c r="G5" s="354"/>
      <c r="H5" s="360" t="s">
        <v>702</v>
      </c>
      <c r="I5" s="361"/>
      <c r="J5" s="361"/>
      <c r="K5" s="361"/>
      <c r="L5" s="362"/>
      <c r="N5" s="24" t="s">
        <v>10</v>
      </c>
      <c r="O5" s="532">
        <v>45310</v>
      </c>
      <c r="P5" s="407"/>
      <c r="R5" s="631" t="s">
        <v>11</v>
      </c>
      <c r="S5" s="384"/>
      <c r="T5" s="488" t="s">
        <v>12</v>
      </c>
      <c r="U5" s="407"/>
      <c r="Z5" s="51"/>
      <c r="AA5" s="51"/>
      <c r="AB5" s="51"/>
    </row>
    <row r="6" spans="1:29" s="311" customFormat="1" ht="24" customHeight="1" x14ac:dyDescent="0.2">
      <c r="A6" s="459" t="s">
        <v>13</v>
      </c>
      <c r="B6" s="353"/>
      <c r="C6" s="354"/>
      <c r="D6" s="601" t="s">
        <v>14</v>
      </c>
      <c r="E6" s="602"/>
      <c r="F6" s="602"/>
      <c r="G6" s="602"/>
      <c r="H6" s="602"/>
      <c r="I6" s="602"/>
      <c r="J6" s="602"/>
      <c r="K6" s="602"/>
      <c r="L6" s="407"/>
      <c r="N6" s="24" t="s">
        <v>15</v>
      </c>
      <c r="O6" s="442" t="str">
        <f>IF(O5=0," ",CHOOSE(WEEKDAY(O5,2),"Понедельник","Вторник","Среда","Четверг","Пятница","Суббота","Воскресенье"))</f>
        <v>Пятница</v>
      </c>
      <c r="P6" s="320"/>
      <c r="R6" s="383" t="s">
        <v>16</v>
      </c>
      <c r="S6" s="384"/>
      <c r="T6" s="493" t="s">
        <v>17</v>
      </c>
      <c r="U6" s="374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586"/>
      <c r="N7" s="24"/>
      <c r="O7" s="42"/>
      <c r="P7" s="42"/>
      <c r="R7" s="318"/>
      <c r="S7" s="384"/>
      <c r="T7" s="494"/>
      <c r="U7" s="495"/>
      <c r="Z7" s="51"/>
      <c r="AA7" s="51"/>
      <c r="AB7" s="51"/>
    </row>
    <row r="8" spans="1:29" s="311" customFormat="1" ht="25.5" customHeight="1" x14ac:dyDescent="0.2">
      <c r="A8" s="639" t="s">
        <v>18</v>
      </c>
      <c r="B8" s="322"/>
      <c r="C8" s="323"/>
      <c r="D8" s="413"/>
      <c r="E8" s="414"/>
      <c r="F8" s="414"/>
      <c r="G8" s="414"/>
      <c r="H8" s="414"/>
      <c r="I8" s="414"/>
      <c r="J8" s="414"/>
      <c r="K8" s="414"/>
      <c r="L8" s="415"/>
      <c r="N8" s="24" t="s">
        <v>19</v>
      </c>
      <c r="O8" s="406">
        <v>0.41666666666666669</v>
      </c>
      <c r="P8" s="407"/>
      <c r="R8" s="318"/>
      <c r="S8" s="384"/>
      <c r="T8" s="494"/>
      <c r="U8" s="495"/>
      <c r="Z8" s="51"/>
      <c r="AA8" s="51"/>
      <c r="AB8" s="51"/>
    </row>
    <row r="9" spans="1:29" s="311" customFormat="1" ht="39.950000000000003" customHeight="1" x14ac:dyDescent="0.2">
      <c r="A9" s="4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569"/>
      <c r="E9" s="331"/>
      <c r="F9" s="4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N9" s="26" t="s">
        <v>20</v>
      </c>
      <c r="O9" s="532"/>
      <c r="P9" s="407"/>
      <c r="R9" s="318"/>
      <c r="S9" s="384"/>
      <c r="T9" s="496"/>
      <c r="U9" s="497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569"/>
      <c r="E10" s="331"/>
      <c r="F10" s="4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5" t="str">
        <f>IFERROR(VLOOKUP($D$10,Proxy,2,FALSE),"")</f>
        <v/>
      </c>
      <c r="I10" s="318"/>
      <c r="J10" s="318"/>
      <c r="K10" s="318"/>
      <c r="L10" s="318"/>
      <c r="N10" s="26" t="s">
        <v>21</v>
      </c>
      <c r="O10" s="406"/>
      <c r="P10" s="407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593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585"/>
      <c r="P12" s="586"/>
      <c r="Q12" s="23"/>
      <c r="S12" s="24"/>
      <c r="T12" s="427"/>
      <c r="U12" s="318"/>
      <c r="Z12" s="51"/>
      <c r="AA12" s="51"/>
      <c r="AB12" s="51"/>
    </row>
    <row r="13" spans="1:29" s="311" customFormat="1" ht="23.25" customHeight="1" x14ac:dyDescent="0.2">
      <c r="A13" s="593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593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596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483" t="s">
        <v>34</v>
      </c>
      <c r="O15" s="427"/>
      <c r="P15" s="427"/>
      <c r="Q15" s="427"/>
      <c r="R15" s="4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4"/>
      <c r="O16" s="484"/>
      <c r="P16" s="484"/>
      <c r="Q16" s="484"/>
      <c r="R16" s="48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74" t="s">
        <v>37</v>
      </c>
      <c r="D17" s="366" t="s">
        <v>38</v>
      </c>
      <c r="E17" s="435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4"/>
      <c r="P17" s="434"/>
      <c r="Q17" s="434"/>
      <c r="R17" s="435"/>
      <c r="S17" s="641" t="s">
        <v>48</v>
      </c>
      <c r="T17" s="354"/>
      <c r="U17" s="366" t="s">
        <v>49</v>
      </c>
      <c r="V17" s="366" t="s">
        <v>50</v>
      </c>
      <c r="W17" s="448" t="s">
        <v>51</v>
      </c>
      <c r="X17" s="366" t="s">
        <v>52</v>
      </c>
      <c r="Y17" s="393" t="s">
        <v>53</v>
      </c>
      <c r="Z17" s="393" t="s">
        <v>54</v>
      </c>
      <c r="AA17" s="393" t="s">
        <v>55</v>
      </c>
      <c r="AB17" s="394"/>
      <c r="AC17" s="395"/>
      <c r="AD17" s="463"/>
      <c r="BA17" s="387" t="s">
        <v>56</v>
      </c>
    </row>
    <row r="18" spans="1:53" ht="14.25" customHeight="1" x14ac:dyDescent="0.2">
      <c r="A18" s="367"/>
      <c r="B18" s="367"/>
      <c r="C18" s="367"/>
      <c r="D18" s="436"/>
      <c r="E18" s="438"/>
      <c r="F18" s="367"/>
      <c r="G18" s="367"/>
      <c r="H18" s="367"/>
      <c r="I18" s="367"/>
      <c r="J18" s="367"/>
      <c r="K18" s="367"/>
      <c r="L18" s="367"/>
      <c r="M18" s="367"/>
      <c r="N18" s="436"/>
      <c r="O18" s="437"/>
      <c r="P18" s="437"/>
      <c r="Q18" s="437"/>
      <c r="R18" s="438"/>
      <c r="S18" s="310" t="s">
        <v>57</v>
      </c>
      <c r="T18" s="310" t="s">
        <v>58</v>
      </c>
      <c r="U18" s="367"/>
      <c r="V18" s="367"/>
      <c r="W18" s="449"/>
      <c r="X18" s="367"/>
      <c r="Y18" s="536"/>
      <c r="Z18" s="536"/>
      <c r="AA18" s="396"/>
      <c r="AB18" s="397"/>
      <c r="AC18" s="398"/>
      <c r="AD18" s="464"/>
      <c r="BA18" s="318"/>
    </row>
    <row r="19" spans="1:53" ht="27.75" hidden="1" customHeight="1" x14ac:dyDescent="0.2">
      <c r="A19" s="408" t="s">
        <v>59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8"/>
      <c r="Z19" s="48"/>
    </row>
    <row r="20" spans="1:53" ht="16.5" hidden="1" customHeight="1" x14ac:dyDescent="0.25">
      <c r="A20" s="31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9"/>
      <c r="Z20" s="309"/>
    </row>
    <row r="21" spans="1:53" ht="14.25" hidden="1" customHeight="1" x14ac:dyDescent="0.25">
      <c r="A21" s="326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0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5"/>
      <c r="N23" s="321" t="s">
        <v>66</v>
      </c>
      <c r="O23" s="322"/>
      <c r="P23" s="322"/>
      <c r="Q23" s="322"/>
      <c r="R23" s="322"/>
      <c r="S23" s="322"/>
      <c r="T23" s="323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5"/>
      <c r="N24" s="321" t="s">
        <v>66</v>
      </c>
      <c r="O24" s="322"/>
      <c r="P24" s="322"/>
      <c r="Q24" s="322"/>
      <c r="R24" s="322"/>
      <c r="S24" s="322"/>
      <c r="T24" s="323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26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0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0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20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0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20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3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0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20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0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20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0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4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5"/>
      <c r="N32" s="321" t="s">
        <v>66</v>
      </c>
      <c r="O32" s="322"/>
      <c r="P32" s="322"/>
      <c r="Q32" s="322"/>
      <c r="R32" s="322"/>
      <c r="S32" s="322"/>
      <c r="T32" s="323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5"/>
      <c r="N33" s="321" t="s">
        <v>66</v>
      </c>
      <c r="O33" s="322"/>
      <c r="P33" s="322"/>
      <c r="Q33" s="322"/>
      <c r="R33" s="322"/>
      <c r="S33" s="322"/>
      <c r="T33" s="323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26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20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0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4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5"/>
      <c r="N36" s="321" t="s">
        <v>66</v>
      </c>
      <c r="O36" s="322"/>
      <c r="P36" s="322"/>
      <c r="Q36" s="322"/>
      <c r="R36" s="322"/>
      <c r="S36" s="322"/>
      <c r="T36" s="323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5"/>
      <c r="N37" s="321" t="s">
        <v>66</v>
      </c>
      <c r="O37" s="322"/>
      <c r="P37" s="322"/>
      <c r="Q37" s="322"/>
      <c r="R37" s="322"/>
      <c r="S37" s="322"/>
      <c r="T37" s="323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26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20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0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4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5"/>
      <c r="N40" s="321" t="s">
        <v>66</v>
      </c>
      <c r="O40" s="322"/>
      <c r="P40" s="322"/>
      <c r="Q40" s="322"/>
      <c r="R40" s="322"/>
      <c r="S40" s="322"/>
      <c r="T40" s="323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5"/>
      <c r="N41" s="321" t="s">
        <v>66</v>
      </c>
      <c r="O41" s="322"/>
      <c r="P41" s="322"/>
      <c r="Q41" s="322"/>
      <c r="R41" s="322"/>
      <c r="S41" s="322"/>
      <c r="T41" s="323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26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20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0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4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5"/>
      <c r="N44" s="321" t="s">
        <v>66</v>
      </c>
      <c r="O44" s="322"/>
      <c r="P44" s="322"/>
      <c r="Q44" s="322"/>
      <c r="R44" s="322"/>
      <c r="S44" s="322"/>
      <c r="T44" s="323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5"/>
      <c r="N45" s="321" t="s">
        <v>66</v>
      </c>
      <c r="O45" s="322"/>
      <c r="P45" s="322"/>
      <c r="Q45" s="322"/>
      <c r="R45" s="322"/>
      <c r="S45" s="322"/>
      <c r="T45" s="323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408" t="s">
        <v>93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8"/>
      <c r="Z46" s="48"/>
    </row>
    <row r="47" spans="1:53" ht="16.5" hidden="1" customHeight="1" x14ac:dyDescent="0.25">
      <c r="A47" s="31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9"/>
      <c r="Z47" s="309"/>
    </row>
    <row r="48" spans="1:53" ht="14.25" hidden="1" customHeight="1" x14ac:dyDescent="0.25">
      <c r="A48" s="326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20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0"/>
      <c r="S49" s="34"/>
      <c r="T49" s="34"/>
      <c r="U49" s="35" t="s">
        <v>65</v>
      </c>
      <c r="V49" s="313">
        <v>94</v>
      </c>
      <c r="W49" s="314">
        <f>IFERROR(IF(V49="",0,CEILING((V49/$H49),1)*$H49),"")</f>
        <v>97.2</v>
      </c>
      <c r="X49" s="36">
        <f>IFERROR(IF(W49=0,"",ROUNDUP(W49/H49,0)*0.02175),"")</f>
        <v>0.19574999999999998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20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0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5"/>
      <c r="N51" s="321" t="s">
        <v>66</v>
      </c>
      <c r="O51" s="322"/>
      <c r="P51" s="322"/>
      <c r="Q51" s="322"/>
      <c r="R51" s="322"/>
      <c r="S51" s="322"/>
      <c r="T51" s="323"/>
      <c r="U51" s="37" t="s">
        <v>67</v>
      </c>
      <c r="V51" s="315">
        <f>IFERROR(V49/H49,"0")+IFERROR(V50/H50,"0")</f>
        <v>8.7037037037037024</v>
      </c>
      <c r="W51" s="315">
        <f>IFERROR(W49/H49,"0")+IFERROR(W50/H50,"0")</f>
        <v>9</v>
      </c>
      <c r="X51" s="315">
        <f>IFERROR(IF(X49="",0,X49),"0")+IFERROR(IF(X50="",0,X50),"0")</f>
        <v>0.19574999999999998</v>
      </c>
      <c r="Y51" s="316"/>
      <c r="Z51" s="316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25"/>
      <c r="N52" s="321" t="s">
        <v>66</v>
      </c>
      <c r="O52" s="322"/>
      <c r="P52" s="322"/>
      <c r="Q52" s="322"/>
      <c r="R52" s="322"/>
      <c r="S52" s="322"/>
      <c r="T52" s="323"/>
      <c r="U52" s="37" t="s">
        <v>65</v>
      </c>
      <c r="V52" s="315">
        <f>IFERROR(SUM(V49:V50),"0")</f>
        <v>94</v>
      </c>
      <c r="W52" s="315">
        <f>IFERROR(SUM(W49:W50),"0")</f>
        <v>97.2</v>
      </c>
      <c r="X52" s="37"/>
      <c r="Y52" s="316"/>
      <c r="Z52" s="316"/>
    </row>
    <row r="53" spans="1:53" ht="16.5" hidden="1" customHeight="1" x14ac:dyDescent="0.25">
      <c r="A53" s="317" t="s">
        <v>102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9"/>
      <c r="Z53" s="309"/>
    </row>
    <row r="54" spans="1:53" ht="14.25" hidden="1" customHeight="1" x14ac:dyDescent="0.25">
      <c r="A54" s="326" t="s">
        <v>103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20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0"/>
      <c r="S55" s="34"/>
      <c r="T55" s="34"/>
      <c r="U55" s="35" t="s">
        <v>65</v>
      </c>
      <c r="V55" s="313">
        <v>20</v>
      </c>
      <c r="W55" s="314">
        <f>IFERROR(IF(V55="",0,CEILING((V55/$H55),1)*$H55),"")</f>
        <v>21.6</v>
      </c>
      <c r="X55" s="36">
        <f>IFERROR(IF(W55=0,"",ROUNDUP(W55/H55,0)*0.02175),"")</f>
        <v>4.3499999999999997E-2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20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8"/>
      <c r="P56" s="328"/>
      <c r="Q56" s="328"/>
      <c r="R56" s="320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20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0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20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0" t="s">
        <v>113</v>
      </c>
      <c r="O58" s="328"/>
      <c r="P58" s="328"/>
      <c r="Q58" s="328"/>
      <c r="R58" s="320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5"/>
      <c r="N59" s="321" t="s">
        <v>66</v>
      </c>
      <c r="O59" s="322"/>
      <c r="P59" s="322"/>
      <c r="Q59" s="322"/>
      <c r="R59" s="322"/>
      <c r="S59" s="322"/>
      <c r="T59" s="323"/>
      <c r="U59" s="37" t="s">
        <v>67</v>
      </c>
      <c r="V59" s="315">
        <f>IFERROR(V55/H55,"0")+IFERROR(V56/H56,"0")+IFERROR(V57/H57,"0")+IFERROR(V58/H58,"0")</f>
        <v>1.8518518518518516</v>
      </c>
      <c r="W59" s="315">
        <f>IFERROR(W55/H55,"0")+IFERROR(W56/H56,"0")+IFERROR(W57/H57,"0")+IFERROR(W58/H58,"0")</f>
        <v>2</v>
      </c>
      <c r="X59" s="315">
        <f>IFERROR(IF(X55="",0,X55),"0")+IFERROR(IF(X56="",0,X56),"0")+IFERROR(IF(X57="",0,X57),"0")+IFERROR(IF(X58="",0,X58),"0")</f>
        <v>4.3499999999999997E-2</v>
      </c>
      <c r="Y59" s="316"/>
      <c r="Z59" s="316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25"/>
      <c r="N60" s="321" t="s">
        <v>66</v>
      </c>
      <c r="O60" s="322"/>
      <c r="P60" s="322"/>
      <c r="Q60" s="322"/>
      <c r="R60" s="322"/>
      <c r="S60" s="322"/>
      <c r="T60" s="323"/>
      <c r="U60" s="37" t="s">
        <v>65</v>
      </c>
      <c r="V60" s="315">
        <f>IFERROR(SUM(V55:V58),"0")</f>
        <v>20</v>
      </c>
      <c r="W60" s="315">
        <f>IFERROR(SUM(W55:W58),"0")</f>
        <v>21.6</v>
      </c>
      <c r="X60" s="37"/>
      <c r="Y60" s="316"/>
      <c r="Z60" s="316"/>
    </row>
    <row r="61" spans="1:53" ht="16.5" hidden="1" customHeight="1" x14ac:dyDescent="0.25">
      <c r="A61" s="317" t="s">
        <v>93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9"/>
      <c r="Z61" s="309"/>
    </row>
    <row r="62" spans="1:53" ht="14.25" hidden="1" customHeight="1" x14ac:dyDescent="0.25">
      <c r="A62" s="326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20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28"/>
      <c r="P63" s="328"/>
      <c r="Q63" s="328"/>
      <c r="R63" s="320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20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0" t="s">
        <v>120</v>
      </c>
      <c r="O64" s="328"/>
      <c r="P64" s="328"/>
      <c r="Q64" s="328"/>
      <c r="R64" s="320"/>
      <c r="S64" s="34"/>
      <c r="T64" s="34"/>
      <c r="U64" s="35" t="s">
        <v>65</v>
      </c>
      <c r="V64" s="313">
        <v>35</v>
      </c>
      <c r="W64" s="314">
        <f t="shared" si="2"/>
        <v>44.8</v>
      </c>
      <c r="X64" s="36">
        <f>IFERROR(IF(W64=0,"",ROUNDUP(W64/H64,0)*0.02175),"")</f>
        <v>8.6999999999999994E-2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19">
        <v>4680115883956</v>
      </c>
      <c r="E65" s="320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1" t="s">
        <v>123</v>
      </c>
      <c r="O65" s="328"/>
      <c r="P65" s="328"/>
      <c r="Q65" s="328"/>
      <c r="R65" s="320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19">
        <v>4680115881327</v>
      </c>
      <c r="E66" s="320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8"/>
      <c r="P66" s="328"/>
      <c r="Q66" s="328"/>
      <c r="R66" s="320"/>
      <c r="S66" s="34"/>
      <c r="T66" s="34"/>
      <c r="U66" s="35" t="s">
        <v>65</v>
      </c>
      <c r="V66" s="313">
        <v>154</v>
      </c>
      <c r="W66" s="314">
        <f t="shared" si="2"/>
        <v>162</v>
      </c>
      <c r="X66" s="36">
        <f>IFERROR(IF(W66=0,"",ROUNDUP(W66/H66,0)*0.02175),"")</f>
        <v>0.32624999999999998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19">
        <v>4680115882133</v>
      </c>
      <c r="E67" s="320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54" t="s">
        <v>129</v>
      </c>
      <c r="O67" s="328"/>
      <c r="P67" s="328"/>
      <c r="Q67" s="328"/>
      <c r="R67" s="320"/>
      <c r="S67" s="34"/>
      <c r="T67" s="34"/>
      <c r="U67" s="35" t="s">
        <v>65</v>
      </c>
      <c r="V67" s="313">
        <v>29</v>
      </c>
      <c r="W67" s="314">
        <f t="shared" si="2"/>
        <v>33.599999999999994</v>
      </c>
      <c r="X67" s="36">
        <f>IFERROR(IF(W67=0,"",ROUNDUP(W67/H67,0)*0.02175),"")</f>
        <v>6.5250000000000002E-2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19">
        <v>4607091382952</v>
      </c>
      <c r="E68" s="320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8"/>
      <c r="P68" s="328"/>
      <c r="Q68" s="328"/>
      <c r="R68" s="320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19">
        <v>4680115882539</v>
      </c>
      <c r="E69" s="320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8"/>
      <c r="P69" s="328"/>
      <c r="Q69" s="328"/>
      <c r="R69" s="320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19">
        <v>4607091385687</v>
      </c>
      <c r="E70" s="320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8"/>
      <c r="P70" s="328"/>
      <c r="Q70" s="328"/>
      <c r="R70" s="320"/>
      <c r="S70" s="34"/>
      <c r="T70" s="34"/>
      <c r="U70" s="35" t="s">
        <v>65</v>
      </c>
      <c r="V70" s="313">
        <v>8</v>
      </c>
      <c r="W70" s="314">
        <f t="shared" si="2"/>
        <v>8</v>
      </c>
      <c r="X70" s="36">
        <f t="shared" si="3"/>
        <v>1.874E-2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19">
        <v>4607091384604</v>
      </c>
      <c r="E71" s="320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8"/>
      <c r="P71" s="328"/>
      <c r="Q71" s="328"/>
      <c r="R71" s="320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19">
        <v>4680115880283</v>
      </c>
      <c r="E72" s="320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8"/>
      <c r="P72" s="328"/>
      <c r="Q72" s="328"/>
      <c r="R72" s="320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19">
        <v>4680115883949</v>
      </c>
      <c r="E73" s="320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3" t="s">
        <v>142</v>
      </c>
      <c r="O73" s="328"/>
      <c r="P73" s="328"/>
      <c r="Q73" s="328"/>
      <c r="R73" s="320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19">
        <v>4680115881303</v>
      </c>
      <c r="E74" s="320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8"/>
      <c r="P74" s="328"/>
      <c r="Q74" s="328"/>
      <c r="R74" s="320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19">
        <v>4680115882720</v>
      </c>
      <c r="E75" s="320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10" t="s">
        <v>147</v>
      </c>
      <c r="O75" s="328"/>
      <c r="P75" s="328"/>
      <c r="Q75" s="328"/>
      <c r="R75" s="320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19">
        <v>4607091388466</v>
      </c>
      <c r="E76" s="320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0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19">
        <v>4680115880269</v>
      </c>
      <c r="E77" s="320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6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0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19">
        <v>4680115880429</v>
      </c>
      <c r="E78" s="320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0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19">
        <v>4680115881457</v>
      </c>
      <c r="E79" s="320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0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25"/>
      <c r="N80" s="321" t="s">
        <v>66</v>
      </c>
      <c r="O80" s="322"/>
      <c r="P80" s="322"/>
      <c r="Q80" s="322"/>
      <c r="R80" s="322"/>
      <c r="S80" s="322"/>
      <c r="T80" s="323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21.973544973544975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24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0.49724000000000002</v>
      </c>
      <c r="Y80" s="316"/>
      <c r="Z80" s="316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25"/>
      <c r="N81" s="321" t="s">
        <v>66</v>
      </c>
      <c r="O81" s="322"/>
      <c r="P81" s="322"/>
      <c r="Q81" s="322"/>
      <c r="R81" s="322"/>
      <c r="S81" s="322"/>
      <c r="T81" s="323"/>
      <c r="U81" s="37" t="s">
        <v>65</v>
      </c>
      <c r="V81" s="315">
        <f>IFERROR(SUM(V63:V79),"0")</f>
        <v>226</v>
      </c>
      <c r="W81" s="315">
        <f>IFERROR(SUM(W63:W79),"0")</f>
        <v>248.4</v>
      </c>
      <c r="X81" s="37"/>
      <c r="Y81" s="316"/>
      <c r="Z81" s="316"/>
    </row>
    <row r="82" spans="1:53" ht="14.25" hidden="1" customHeight="1" x14ac:dyDescent="0.25">
      <c r="A82" s="326" t="s">
        <v>95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8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9">
        <v>4680115881488</v>
      </c>
      <c r="E83" s="320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8"/>
      <c r="P83" s="328"/>
      <c r="Q83" s="328"/>
      <c r="R83" s="320"/>
      <c r="S83" s="34"/>
      <c r="T83" s="34"/>
      <c r="U83" s="35" t="s">
        <v>65</v>
      </c>
      <c r="V83" s="313">
        <v>44</v>
      </c>
      <c r="W83" s="314">
        <f>IFERROR(IF(V83="",0,CEILING((V83/$H83),1)*$H83),"")</f>
        <v>54</v>
      </c>
      <c r="X83" s="36">
        <f>IFERROR(IF(W83=0,"",ROUNDUP(W83/H83,0)*0.02175),"")</f>
        <v>0.10874999999999999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19">
        <v>4607091384765</v>
      </c>
      <c r="E84" s="320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7" t="s">
        <v>160</v>
      </c>
      <c r="O84" s="328"/>
      <c r="P84" s="328"/>
      <c r="Q84" s="328"/>
      <c r="R84" s="320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19">
        <v>4680115882751</v>
      </c>
      <c r="E85" s="320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163</v>
      </c>
      <c r="O85" s="328"/>
      <c r="P85" s="328"/>
      <c r="Q85" s="328"/>
      <c r="R85" s="320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19">
        <v>4680115882775</v>
      </c>
      <c r="E86" s="320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79" t="s">
        <v>167</v>
      </c>
      <c r="O86" s="328"/>
      <c r="P86" s="328"/>
      <c r="Q86" s="328"/>
      <c r="R86" s="320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19">
        <v>4680115880658</v>
      </c>
      <c r="E87" s="320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8"/>
      <c r="P87" s="328"/>
      <c r="Q87" s="328"/>
      <c r="R87" s="320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24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5"/>
      <c r="N88" s="321" t="s">
        <v>66</v>
      </c>
      <c r="O88" s="322"/>
      <c r="P88" s="322"/>
      <c r="Q88" s="322"/>
      <c r="R88" s="322"/>
      <c r="S88" s="322"/>
      <c r="T88" s="323"/>
      <c r="U88" s="37" t="s">
        <v>67</v>
      </c>
      <c r="V88" s="315">
        <f>IFERROR(V83/H83,"0")+IFERROR(V84/H84,"0")+IFERROR(V85/H85,"0")+IFERROR(V86/H86,"0")+IFERROR(V87/H87,"0")</f>
        <v>4.0740740740740735</v>
      </c>
      <c r="W88" s="315">
        <f>IFERROR(W83/H83,"0")+IFERROR(W84/H84,"0")+IFERROR(W85/H85,"0")+IFERROR(W86/H86,"0")+IFERROR(W87/H87,"0")</f>
        <v>5</v>
      </c>
      <c r="X88" s="315">
        <f>IFERROR(IF(X83="",0,X83),"0")+IFERROR(IF(X84="",0,X84),"0")+IFERROR(IF(X85="",0,X85),"0")+IFERROR(IF(X86="",0,X86),"0")+IFERROR(IF(X87="",0,X87),"0")</f>
        <v>0.10874999999999999</v>
      </c>
      <c r="Y88" s="316"/>
      <c r="Z88" s="316"/>
    </row>
    <row r="89" spans="1:53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25"/>
      <c r="N89" s="321" t="s">
        <v>66</v>
      </c>
      <c r="O89" s="322"/>
      <c r="P89" s="322"/>
      <c r="Q89" s="322"/>
      <c r="R89" s="322"/>
      <c r="S89" s="322"/>
      <c r="T89" s="323"/>
      <c r="U89" s="37" t="s">
        <v>65</v>
      </c>
      <c r="V89" s="315">
        <f>IFERROR(SUM(V83:V87),"0")</f>
        <v>44</v>
      </c>
      <c r="W89" s="315">
        <f>IFERROR(SUM(W83:W87),"0")</f>
        <v>54</v>
      </c>
      <c r="X89" s="37"/>
      <c r="Y89" s="316"/>
      <c r="Z89" s="316"/>
    </row>
    <row r="90" spans="1:53" ht="14.25" hidden="1" customHeight="1" x14ac:dyDescent="0.25">
      <c r="A90" s="326" t="s">
        <v>60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18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19">
        <v>4607091387667</v>
      </c>
      <c r="E91" s="320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28"/>
      <c r="P91" s="328"/>
      <c r="Q91" s="328"/>
      <c r="R91" s="320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19">
        <v>4607091387636</v>
      </c>
      <c r="E92" s="320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3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28"/>
      <c r="P92" s="328"/>
      <c r="Q92" s="328"/>
      <c r="R92" s="320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19">
        <v>4607091386745</v>
      </c>
      <c r="E93" s="320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8"/>
      <c r="P93" s="328"/>
      <c r="Q93" s="328"/>
      <c r="R93" s="320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19">
        <v>4607091382426</v>
      </c>
      <c r="E94" s="320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8"/>
      <c r="P94" s="328"/>
      <c r="Q94" s="328"/>
      <c r="R94" s="320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19">
        <v>4607091386547</v>
      </c>
      <c r="E95" s="320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8"/>
      <c r="P95" s="328"/>
      <c r="Q95" s="328"/>
      <c r="R95" s="320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19">
        <v>4607091384734</v>
      </c>
      <c r="E96" s="320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8"/>
      <c r="P96" s="328"/>
      <c r="Q96" s="328"/>
      <c r="R96" s="320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19">
        <v>4607091382464</v>
      </c>
      <c r="E97" s="320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8"/>
      <c r="P97" s="328"/>
      <c r="Q97" s="328"/>
      <c r="R97" s="320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4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5"/>
      <c r="N98" s="321" t="s">
        <v>66</v>
      </c>
      <c r="O98" s="322"/>
      <c r="P98" s="322"/>
      <c r="Q98" s="322"/>
      <c r="R98" s="322"/>
      <c r="S98" s="322"/>
      <c r="T98" s="323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5"/>
      <c r="N99" s="321" t="s">
        <v>66</v>
      </c>
      <c r="O99" s="322"/>
      <c r="P99" s="322"/>
      <c r="Q99" s="322"/>
      <c r="R99" s="322"/>
      <c r="S99" s="322"/>
      <c r="T99" s="323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26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19">
        <v>4607091386967</v>
      </c>
      <c r="E101" s="320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359" t="s">
        <v>186</v>
      </c>
      <c r="O101" s="328"/>
      <c r="P101" s="328"/>
      <c r="Q101" s="328"/>
      <c r="R101" s="320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19">
        <v>4607091386967</v>
      </c>
      <c r="E102" s="320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12" t="s">
        <v>188</v>
      </c>
      <c r="O102" s="328"/>
      <c r="P102" s="328"/>
      <c r="Q102" s="328"/>
      <c r="R102" s="320"/>
      <c r="S102" s="34"/>
      <c r="T102" s="34"/>
      <c r="U102" s="35" t="s">
        <v>65</v>
      </c>
      <c r="V102" s="313">
        <v>58</v>
      </c>
      <c r="W102" s="314">
        <f t="shared" si="5"/>
        <v>58.800000000000004</v>
      </c>
      <c r="X102" s="36">
        <f>IFERROR(IF(W102=0,"",ROUNDUP(W102/H102,0)*0.02175),"")</f>
        <v>0.15225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19">
        <v>4607091385304</v>
      </c>
      <c r="E103" s="320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19" t="s">
        <v>191</v>
      </c>
      <c r="O103" s="328"/>
      <c r="P103" s="328"/>
      <c r="Q103" s="328"/>
      <c r="R103" s="320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19">
        <v>4607091386264</v>
      </c>
      <c r="E104" s="320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8"/>
      <c r="P104" s="328"/>
      <c r="Q104" s="328"/>
      <c r="R104" s="320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19">
        <v>4607091385731</v>
      </c>
      <c r="E105" s="320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66" t="s">
        <v>196</v>
      </c>
      <c r="O105" s="328"/>
      <c r="P105" s="328"/>
      <c r="Q105" s="328"/>
      <c r="R105" s="320"/>
      <c r="S105" s="34"/>
      <c r="T105" s="34"/>
      <c r="U105" s="35" t="s">
        <v>65</v>
      </c>
      <c r="V105" s="313">
        <v>60</v>
      </c>
      <c r="W105" s="314">
        <f t="shared" si="5"/>
        <v>62.1</v>
      </c>
      <c r="X105" s="36">
        <f>IFERROR(IF(W105=0,"",ROUNDUP(W105/H105,0)*0.00753),"")</f>
        <v>0.17319000000000001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19">
        <v>4680115880214</v>
      </c>
      <c r="E106" s="320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9" t="s">
        <v>199</v>
      </c>
      <c r="O106" s="328"/>
      <c r="P106" s="328"/>
      <c r="Q106" s="328"/>
      <c r="R106" s="320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19">
        <v>4680115880894</v>
      </c>
      <c r="E107" s="320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202</v>
      </c>
      <c r="O107" s="328"/>
      <c r="P107" s="328"/>
      <c r="Q107" s="328"/>
      <c r="R107" s="320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203</v>
      </c>
      <c r="B108" s="54" t="s">
        <v>204</v>
      </c>
      <c r="C108" s="31">
        <v>4301051313</v>
      </c>
      <c r="D108" s="319">
        <v>4607091385427</v>
      </c>
      <c r="E108" s="320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8"/>
      <c r="P108" s="328"/>
      <c r="Q108" s="328"/>
      <c r="R108" s="320"/>
      <c r="S108" s="34"/>
      <c r="T108" s="34"/>
      <c r="U108" s="35" t="s">
        <v>65</v>
      </c>
      <c r="V108" s="313">
        <v>7</v>
      </c>
      <c r="W108" s="314">
        <f t="shared" si="5"/>
        <v>9</v>
      </c>
      <c r="X108" s="36">
        <f>IFERROR(IF(W108=0,"",ROUNDUP(W108/H108,0)*0.00753),"")</f>
        <v>2.2589999999999999E-2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19">
        <v>4680115882645</v>
      </c>
      <c r="E109" s="320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0" t="s">
        <v>207</v>
      </c>
      <c r="O109" s="328"/>
      <c r="P109" s="328"/>
      <c r="Q109" s="328"/>
      <c r="R109" s="320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4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5"/>
      <c r="N110" s="321" t="s">
        <v>66</v>
      </c>
      <c r="O110" s="322"/>
      <c r="P110" s="322"/>
      <c r="Q110" s="322"/>
      <c r="R110" s="322"/>
      <c r="S110" s="322"/>
      <c r="T110" s="323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31.460317460317459</v>
      </c>
      <c r="W110" s="315">
        <f>IFERROR(W101/H101,"0")+IFERROR(W102/H102,"0")+IFERROR(W103/H103,"0")+IFERROR(W104/H104,"0")+IFERROR(W105/H105,"0")+IFERROR(W106/H106,"0")+IFERROR(W107/H107,"0")+IFERROR(W108/H108,"0")+IFERROR(W109/H109,"0")</f>
        <v>33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0.34803000000000001</v>
      </c>
      <c r="Y110" s="316"/>
      <c r="Z110" s="316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5"/>
      <c r="N111" s="321" t="s">
        <v>66</v>
      </c>
      <c r="O111" s="322"/>
      <c r="P111" s="322"/>
      <c r="Q111" s="322"/>
      <c r="R111" s="322"/>
      <c r="S111" s="322"/>
      <c r="T111" s="323"/>
      <c r="U111" s="37" t="s">
        <v>65</v>
      </c>
      <c r="V111" s="315">
        <f>IFERROR(SUM(V101:V109),"0")</f>
        <v>125</v>
      </c>
      <c r="W111" s="315">
        <f>IFERROR(SUM(W101:W109),"0")</f>
        <v>129.9</v>
      </c>
      <c r="X111" s="37"/>
      <c r="Y111" s="316"/>
      <c r="Z111" s="316"/>
    </row>
    <row r="112" spans="1:53" ht="14.25" hidden="1" customHeight="1" x14ac:dyDescent="0.25">
      <c r="A112" s="326" t="s">
        <v>208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19">
        <v>4607091383065</v>
      </c>
      <c r="E113" s="320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8"/>
      <c r="P113" s="328"/>
      <c r="Q113" s="328"/>
      <c r="R113" s="320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19">
        <v>4680115881532</v>
      </c>
      <c r="E114" s="320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35" t="s">
        <v>213</v>
      </c>
      <c r="O114" s="328"/>
      <c r="P114" s="328"/>
      <c r="Q114" s="328"/>
      <c r="R114" s="320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214</v>
      </c>
      <c r="B115" s="54" t="s">
        <v>215</v>
      </c>
      <c r="C115" s="31">
        <v>4301060356</v>
      </c>
      <c r="D115" s="319">
        <v>4680115882652</v>
      </c>
      <c r="E115" s="320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1" t="s">
        <v>216</v>
      </c>
      <c r="O115" s="328"/>
      <c r="P115" s="328"/>
      <c r="Q115" s="328"/>
      <c r="R115" s="320"/>
      <c r="S115" s="34"/>
      <c r="T115" s="34"/>
      <c r="U115" s="35" t="s">
        <v>65</v>
      </c>
      <c r="V115" s="313">
        <v>7</v>
      </c>
      <c r="W115" s="314">
        <f>IFERROR(IF(V115="",0,CEILING((V115/$H115),1)*$H115),"")</f>
        <v>7.92</v>
      </c>
      <c r="X115" s="36">
        <f>IFERROR(IF(W115=0,"",ROUNDUP(W115/H115,0)*0.00753),"")</f>
        <v>3.0120000000000001E-2</v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19">
        <v>4680115881464</v>
      </c>
      <c r="E116" s="320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18" t="s">
        <v>219</v>
      </c>
      <c r="O116" s="328"/>
      <c r="P116" s="328"/>
      <c r="Q116" s="328"/>
      <c r="R116" s="320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24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25"/>
      <c r="N117" s="321" t="s">
        <v>66</v>
      </c>
      <c r="O117" s="322"/>
      <c r="P117" s="322"/>
      <c r="Q117" s="322"/>
      <c r="R117" s="322"/>
      <c r="S117" s="322"/>
      <c r="T117" s="323"/>
      <c r="U117" s="37" t="s">
        <v>67</v>
      </c>
      <c r="V117" s="315">
        <f>IFERROR(V113/H113,"0")+IFERROR(V114/H114,"0")+IFERROR(V115/H115,"0")+IFERROR(V116/H116,"0")</f>
        <v>3.5353535353535355</v>
      </c>
      <c r="W117" s="315">
        <f>IFERROR(W113/H113,"0")+IFERROR(W114/H114,"0")+IFERROR(W115/H115,"0")+IFERROR(W116/H116,"0")</f>
        <v>4</v>
      </c>
      <c r="X117" s="315">
        <f>IFERROR(IF(X113="",0,X113),"0")+IFERROR(IF(X114="",0,X114),"0")+IFERROR(IF(X115="",0,X115),"0")+IFERROR(IF(X116="",0,X116),"0")</f>
        <v>3.0120000000000001E-2</v>
      </c>
      <c r="Y117" s="316"/>
      <c r="Z117" s="316"/>
    </row>
    <row r="118" spans="1:53" x14ac:dyDescent="0.2">
      <c r="A118" s="318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5"/>
      <c r="N118" s="321" t="s">
        <v>66</v>
      </c>
      <c r="O118" s="322"/>
      <c r="P118" s="322"/>
      <c r="Q118" s="322"/>
      <c r="R118" s="322"/>
      <c r="S118" s="322"/>
      <c r="T118" s="323"/>
      <c r="U118" s="37" t="s">
        <v>65</v>
      </c>
      <c r="V118" s="315">
        <f>IFERROR(SUM(V113:V116),"0")</f>
        <v>7</v>
      </c>
      <c r="W118" s="315">
        <f>IFERROR(SUM(W113:W116),"0")</f>
        <v>7.92</v>
      </c>
      <c r="X118" s="37"/>
      <c r="Y118" s="316"/>
      <c r="Z118" s="316"/>
    </row>
    <row r="119" spans="1:53" ht="16.5" hidden="1" customHeight="1" x14ac:dyDescent="0.25">
      <c r="A119" s="317" t="s">
        <v>220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09"/>
      <c r="Z119" s="309"/>
    </row>
    <row r="120" spans="1:53" ht="14.25" hidden="1" customHeight="1" x14ac:dyDescent="0.25">
      <c r="A120" s="326" t="s">
        <v>68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19">
        <v>4607091385168</v>
      </c>
      <c r="E121" s="320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0" t="s">
        <v>223</v>
      </c>
      <c r="O121" s="328"/>
      <c r="P121" s="328"/>
      <c r="Q121" s="328"/>
      <c r="R121" s="320"/>
      <c r="S121" s="34"/>
      <c r="T121" s="34"/>
      <c r="U121" s="35" t="s">
        <v>65</v>
      </c>
      <c r="V121" s="313">
        <v>107</v>
      </c>
      <c r="W121" s="314">
        <f>IFERROR(IF(V121="",0,CEILING((V121/$H121),1)*$H121),"")</f>
        <v>109.2</v>
      </c>
      <c r="X121" s="36">
        <f>IFERROR(IF(W121=0,"",ROUNDUP(W121/H121,0)*0.02175),"")</f>
        <v>0.28275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19">
        <v>4607091383256</v>
      </c>
      <c r="E122" s="320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28"/>
      <c r="P122" s="328"/>
      <c r="Q122" s="328"/>
      <c r="R122" s="320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19">
        <v>4607091385748</v>
      </c>
      <c r="E123" s="320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28"/>
      <c r="P123" s="328"/>
      <c r="Q123" s="328"/>
      <c r="R123" s="320"/>
      <c r="S123" s="34"/>
      <c r="T123" s="34"/>
      <c r="U123" s="35" t="s">
        <v>65</v>
      </c>
      <c r="V123" s="313">
        <v>82</v>
      </c>
      <c r="W123" s="314">
        <f>IFERROR(IF(V123="",0,CEILING((V123/$H123),1)*$H123),"")</f>
        <v>83.7</v>
      </c>
      <c r="X123" s="36">
        <f>IFERROR(IF(W123=0,"",ROUNDUP(W123/H123,0)*0.00753),"")</f>
        <v>0.23343</v>
      </c>
      <c r="Y123" s="56"/>
      <c r="Z123" s="57"/>
      <c r="AD123" s="58"/>
      <c r="BA123" s="119" t="s">
        <v>1</v>
      </c>
    </row>
    <row r="124" spans="1:53" x14ac:dyDescent="0.2">
      <c r="A124" s="324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25"/>
      <c r="N124" s="321" t="s">
        <v>66</v>
      </c>
      <c r="O124" s="322"/>
      <c r="P124" s="322"/>
      <c r="Q124" s="322"/>
      <c r="R124" s="322"/>
      <c r="S124" s="322"/>
      <c r="T124" s="323"/>
      <c r="U124" s="37" t="s">
        <v>67</v>
      </c>
      <c r="V124" s="315">
        <f>IFERROR(V121/H121,"0")+IFERROR(V122/H122,"0")+IFERROR(V123/H123,"0")</f>
        <v>43.108465608465607</v>
      </c>
      <c r="W124" s="315">
        <f>IFERROR(W121/H121,"0")+IFERROR(W122/H122,"0")+IFERROR(W123/H123,"0")</f>
        <v>44</v>
      </c>
      <c r="X124" s="315">
        <f>IFERROR(IF(X121="",0,X121),"0")+IFERROR(IF(X122="",0,X122),"0")+IFERROR(IF(X123="",0,X123),"0")</f>
        <v>0.51617999999999997</v>
      </c>
      <c r="Y124" s="316"/>
      <c r="Z124" s="316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5"/>
      <c r="N125" s="321" t="s">
        <v>66</v>
      </c>
      <c r="O125" s="322"/>
      <c r="P125" s="322"/>
      <c r="Q125" s="322"/>
      <c r="R125" s="322"/>
      <c r="S125" s="322"/>
      <c r="T125" s="323"/>
      <c r="U125" s="37" t="s">
        <v>65</v>
      </c>
      <c r="V125" s="315">
        <f>IFERROR(SUM(V121:V123),"0")</f>
        <v>189</v>
      </c>
      <c r="W125" s="315">
        <f>IFERROR(SUM(W121:W123),"0")</f>
        <v>192.9</v>
      </c>
      <c r="X125" s="37"/>
      <c r="Y125" s="316"/>
      <c r="Z125" s="316"/>
    </row>
    <row r="126" spans="1:53" ht="27.75" hidden="1" customHeight="1" x14ac:dyDescent="0.2">
      <c r="A126" s="408" t="s">
        <v>228</v>
      </c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8"/>
      <c r="Z126" s="48"/>
    </row>
    <row r="127" spans="1:53" ht="16.5" hidden="1" customHeight="1" x14ac:dyDescent="0.25">
      <c r="A127" s="317" t="s">
        <v>229</v>
      </c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18"/>
      <c r="M127" s="318"/>
      <c r="N127" s="318"/>
      <c r="O127" s="318"/>
      <c r="P127" s="318"/>
      <c r="Q127" s="318"/>
      <c r="R127" s="318"/>
      <c r="S127" s="318"/>
      <c r="T127" s="318"/>
      <c r="U127" s="318"/>
      <c r="V127" s="318"/>
      <c r="W127" s="318"/>
      <c r="X127" s="318"/>
      <c r="Y127" s="309"/>
      <c r="Z127" s="309"/>
    </row>
    <row r="128" spans="1:53" ht="14.25" hidden="1" customHeight="1" x14ac:dyDescent="0.25">
      <c r="A128" s="326" t="s">
        <v>103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19">
        <v>4607091383423</v>
      </c>
      <c r="E129" s="320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28"/>
      <c r="P129" s="328"/>
      <c r="Q129" s="328"/>
      <c r="R129" s="320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19">
        <v>4607091381405</v>
      </c>
      <c r="E130" s="320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28"/>
      <c r="P130" s="328"/>
      <c r="Q130" s="328"/>
      <c r="R130" s="320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19">
        <v>4607091386516</v>
      </c>
      <c r="E131" s="320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3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28"/>
      <c r="P131" s="328"/>
      <c r="Q131" s="328"/>
      <c r="R131" s="320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24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25"/>
      <c r="N132" s="321" t="s">
        <v>66</v>
      </c>
      <c r="O132" s="322"/>
      <c r="P132" s="322"/>
      <c r="Q132" s="322"/>
      <c r="R132" s="322"/>
      <c r="S132" s="322"/>
      <c r="T132" s="323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5"/>
      <c r="N133" s="321" t="s">
        <v>66</v>
      </c>
      <c r="O133" s="322"/>
      <c r="P133" s="322"/>
      <c r="Q133" s="322"/>
      <c r="R133" s="322"/>
      <c r="S133" s="322"/>
      <c r="T133" s="323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17" t="s">
        <v>236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18"/>
      <c r="Y134" s="309"/>
      <c r="Z134" s="309"/>
    </row>
    <row r="135" spans="1:53" ht="14.25" hidden="1" customHeight="1" x14ac:dyDescent="0.25">
      <c r="A135" s="326" t="s">
        <v>60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19">
        <v>4680115880993</v>
      </c>
      <c r="E136" s="320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28"/>
      <c r="P136" s="328"/>
      <c r="Q136" s="328"/>
      <c r="R136" s="320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19">
        <v>4680115881761</v>
      </c>
      <c r="E137" s="320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28"/>
      <c r="P137" s="328"/>
      <c r="Q137" s="328"/>
      <c r="R137" s="320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19">
        <v>4680115881563</v>
      </c>
      <c r="E138" s="320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3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28"/>
      <c r="P138" s="328"/>
      <c r="Q138" s="328"/>
      <c r="R138" s="320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19">
        <v>4680115880986</v>
      </c>
      <c r="E139" s="320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28"/>
      <c r="P139" s="328"/>
      <c r="Q139" s="328"/>
      <c r="R139" s="320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19">
        <v>4680115880207</v>
      </c>
      <c r="E140" s="320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28"/>
      <c r="P140" s="328"/>
      <c r="Q140" s="328"/>
      <c r="R140" s="320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19">
        <v>4680115881785</v>
      </c>
      <c r="E141" s="320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28"/>
      <c r="P141" s="328"/>
      <c r="Q141" s="328"/>
      <c r="R141" s="320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19">
        <v>4680115881679</v>
      </c>
      <c r="E142" s="320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28"/>
      <c r="P142" s="328"/>
      <c r="Q142" s="328"/>
      <c r="R142" s="320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19">
        <v>4680115880191</v>
      </c>
      <c r="E143" s="320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28"/>
      <c r="P143" s="328"/>
      <c r="Q143" s="328"/>
      <c r="R143" s="320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19">
        <v>4680115883963</v>
      </c>
      <c r="E144" s="320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51" t="s">
        <v>255</v>
      </c>
      <c r="O144" s="328"/>
      <c r="P144" s="328"/>
      <c r="Q144" s="328"/>
      <c r="R144" s="320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24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5"/>
      <c r="N145" s="321" t="s">
        <v>66</v>
      </c>
      <c r="O145" s="322"/>
      <c r="P145" s="322"/>
      <c r="Q145" s="322"/>
      <c r="R145" s="322"/>
      <c r="S145" s="322"/>
      <c r="T145" s="323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5"/>
      <c r="N146" s="321" t="s">
        <v>66</v>
      </c>
      <c r="O146" s="322"/>
      <c r="P146" s="322"/>
      <c r="Q146" s="322"/>
      <c r="R146" s="322"/>
      <c r="S146" s="322"/>
      <c r="T146" s="323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17" t="s">
        <v>256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9"/>
      <c r="Z147" s="309"/>
    </row>
    <row r="148" spans="1:53" ht="14.25" hidden="1" customHeight="1" x14ac:dyDescent="0.25">
      <c r="A148" s="326" t="s">
        <v>103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19">
        <v>4680115881402</v>
      </c>
      <c r="E149" s="320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8"/>
      <c r="P149" s="328"/>
      <c r="Q149" s="328"/>
      <c r="R149" s="320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19">
        <v>4680115881396</v>
      </c>
      <c r="E150" s="320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8"/>
      <c r="P150" s="328"/>
      <c r="Q150" s="328"/>
      <c r="R150" s="320"/>
      <c r="S150" s="34"/>
      <c r="T150" s="34"/>
      <c r="U150" s="35" t="s">
        <v>65</v>
      </c>
      <c r="V150" s="313">
        <v>2</v>
      </c>
      <c r="W150" s="314">
        <f>IFERROR(IF(V150="",0,CEILING((V150/$H150),1)*$H150),"")</f>
        <v>2.7</v>
      </c>
      <c r="X150" s="36">
        <f>IFERROR(IF(W150=0,"",ROUNDUP(W150/H150,0)*0.00753),"")</f>
        <v>7.5300000000000002E-3</v>
      </c>
      <c r="Y150" s="56"/>
      <c r="Z150" s="57"/>
      <c r="AD150" s="58"/>
      <c r="BA150" s="133" t="s">
        <v>1</v>
      </c>
    </row>
    <row r="151" spans="1:53" x14ac:dyDescent="0.2">
      <c r="A151" s="324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5"/>
      <c r="N151" s="321" t="s">
        <v>66</v>
      </c>
      <c r="O151" s="322"/>
      <c r="P151" s="322"/>
      <c r="Q151" s="322"/>
      <c r="R151" s="322"/>
      <c r="S151" s="322"/>
      <c r="T151" s="323"/>
      <c r="U151" s="37" t="s">
        <v>67</v>
      </c>
      <c r="V151" s="315">
        <f>IFERROR(V149/H149,"0")+IFERROR(V150/H150,"0")</f>
        <v>0.7407407407407407</v>
      </c>
      <c r="W151" s="315">
        <f>IFERROR(W149/H149,"0")+IFERROR(W150/H150,"0")</f>
        <v>1</v>
      </c>
      <c r="X151" s="315">
        <f>IFERROR(IF(X149="",0,X149),"0")+IFERROR(IF(X150="",0,X150),"0")</f>
        <v>7.5300000000000002E-3</v>
      </c>
      <c r="Y151" s="316"/>
      <c r="Z151" s="316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5"/>
      <c r="N152" s="321" t="s">
        <v>66</v>
      </c>
      <c r="O152" s="322"/>
      <c r="P152" s="322"/>
      <c r="Q152" s="322"/>
      <c r="R152" s="322"/>
      <c r="S152" s="322"/>
      <c r="T152" s="323"/>
      <c r="U152" s="37" t="s">
        <v>65</v>
      </c>
      <c r="V152" s="315">
        <f>IFERROR(SUM(V149:V150),"0")</f>
        <v>2</v>
      </c>
      <c r="W152" s="315">
        <f>IFERROR(SUM(W149:W150),"0")</f>
        <v>2.7</v>
      </c>
      <c r="X152" s="37"/>
      <c r="Y152" s="316"/>
      <c r="Z152" s="316"/>
    </row>
    <row r="153" spans="1:53" ht="14.25" hidden="1" customHeight="1" x14ac:dyDescent="0.25">
      <c r="A153" s="326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19">
        <v>4680115882935</v>
      </c>
      <c r="E154" s="320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4" t="s">
        <v>263</v>
      </c>
      <c r="O154" s="328"/>
      <c r="P154" s="328"/>
      <c r="Q154" s="328"/>
      <c r="R154" s="320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19">
        <v>4680115880764</v>
      </c>
      <c r="E155" s="320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8"/>
      <c r="P155" s="328"/>
      <c r="Q155" s="328"/>
      <c r="R155" s="320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24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5"/>
      <c r="N156" s="321" t="s">
        <v>66</v>
      </c>
      <c r="O156" s="322"/>
      <c r="P156" s="322"/>
      <c r="Q156" s="322"/>
      <c r="R156" s="322"/>
      <c r="S156" s="322"/>
      <c r="T156" s="323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5"/>
      <c r="N157" s="321" t="s">
        <v>66</v>
      </c>
      <c r="O157" s="322"/>
      <c r="P157" s="322"/>
      <c r="Q157" s="322"/>
      <c r="R157" s="322"/>
      <c r="S157" s="322"/>
      <c r="T157" s="323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26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19">
        <v>4680115882683</v>
      </c>
      <c r="E159" s="320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8"/>
      <c r="P159" s="328"/>
      <c r="Q159" s="328"/>
      <c r="R159" s="320"/>
      <c r="S159" s="34"/>
      <c r="T159" s="34"/>
      <c r="U159" s="35" t="s">
        <v>65</v>
      </c>
      <c r="V159" s="313">
        <v>130</v>
      </c>
      <c r="W159" s="314">
        <f>IFERROR(IF(V159="",0,CEILING((V159/$H159),1)*$H159),"")</f>
        <v>135</v>
      </c>
      <c r="X159" s="36">
        <f>IFERROR(IF(W159=0,"",ROUNDUP(W159/H159,0)*0.00937),"")</f>
        <v>0.23424999999999999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19">
        <v>4680115882690</v>
      </c>
      <c r="E160" s="320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8"/>
      <c r="P160" s="328"/>
      <c r="Q160" s="328"/>
      <c r="R160" s="320"/>
      <c r="S160" s="34"/>
      <c r="T160" s="34"/>
      <c r="U160" s="35" t="s">
        <v>65</v>
      </c>
      <c r="V160" s="313">
        <v>152</v>
      </c>
      <c r="W160" s="314">
        <f>IFERROR(IF(V160="",0,CEILING((V160/$H160),1)*$H160),"")</f>
        <v>156.60000000000002</v>
      </c>
      <c r="X160" s="36">
        <f>IFERROR(IF(W160=0,"",ROUNDUP(W160/H160,0)*0.00937),"")</f>
        <v>0.27172999999999997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19">
        <v>4680115882669</v>
      </c>
      <c r="E161" s="320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8"/>
      <c r="P161" s="328"/>
      <c r="Q161" s="328"/>
      <c r="R161" s="320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19">
        <v>4680115882676</v>
      </c>
      <c r="E162" s="320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8"/>
      <c r="P162" s="328"/>
      <c r="Q162" s="328"/>
      <c r="R162" s="320"/>
      <c r="S162" s="34"/>
      <c r="T162" s="34"/>
      <c r="U162" s="35" t="s">
        <v>65</v>
      </c>
      <c r="V162" s="313">
        <v>24</v>
      </c>
      <c r="W162" s="314">
        <f>IFERROR(IF(V162="",0,CEILING((V162/$H162),1)*$H162),"")</f>
        <v>27</v>
      </c>
      <c r="X162" s="36">
        <f>IFERROR(IF(W162=0,"",ROUNDUP(W162/H162,0)*0.00937),"")</f>
        <v>4.6850000000000003E-2</v>
      </c>
      <c r="Y162" s="56"/>
      <c r="Z162" s="57"/>
      <c r="AD162" s="58"/>
      <c r="BA162" s="139" t="s">
        <v>1</v>
      </c>
    </row>
    <row r="163" spans="1:53" x14ac:dyDescent="0.2">
      <c r="A163" s="324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5"/>
      <c r="N163" s="321" t="s">
        <v>66</v>
      </c>
      <c r="O163" s="322"/>
      <c r="P163" s="322"/>
      <c r="Q163" s="322"/>
      <c r="R163" s="322"/>
      <c r="S163" s="322"/>
      <c r="T163" s="323"/>
      <c r="U163" s="37" t="s">
        <v>67</v>
      </c>
      <c r="V163" s="315">
        <f>IFERROR(V159/H159,"0")+IFERROR(V160/H160,"0")+IFERROR(V161/H161,"0")+IFERROR(V162/H162,"0")</f>
        <v>56.666666666666657</v>
      </c>
      <c r="W163" s="315">
        <f>IFERROR(W159/H159,"0")+IFERROR(W160/H160,"0")+IFERROR(W161/H161,"0")+IFERROR(W162/H162,"0")</f>
        <v>59</v>
      </c>
      <c r="X163" s="315">
        <f>IFERROR(IF(X159="",0,X159),"0")+IFERROR(IF(X160="",0,X160),"0")+IFERROR(IF(X161="",0,X161),"0")+IFERROR(IF(X162="",0,X162),"0")</f>
        <v>0.55282999999999993</v>
      </c>
      <c r="Y163" s="316"/>
      <c r="Z163" s="316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5"/>
      <c r="N164" s="321" t="s">
        <v>66</v>
      </c>
      <c r="O164" s="322"/>
      <c r="P164" s="322"/>
      <c r="Q164" s="322"/>
      <c r="R164" s="322"/>
      <c r="S164" s="322"/>
      <c r="T164" s="323"/>
      <c r="U164" s="37" t="s">
        <v>65</v>
      </c>
      <c r="V164" s="315">
        <f>IFERROR(SUM(V159:V162),"0")</f>
        <v>306</v>
      </c>
      <c r="W164" s="315">
        <f>IFERROR(SUM(W159:W162),"0")</f>
        <v>318.60000000000002</v>
      </c>
      <c r="X164" s="37"/>
      <c r="Y164" s="316"/>
      <c r="Z164" s="316"/>
    </row>
    <row r="165" spans="1:53" ht="14.25" hidden="1" customHeight="1" x14ac:dyDescent="0.25">
      <c r="A165" s="326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19">
        <v>4680115881556</v>
      </c>
      <c r="E166" s="320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8"/>
      <c r="P166" s="328"/>
      <c r="Q166" s="328"/>
      <c r="R166" s="320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19">
        <v>4680115880573</v>
      </c>
      <c r="E167" s="320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7" t="s">
        <v>278</v>
      </c>
      <c r="O167" s="328"/>
      <c r="P167" s="328"/>
      <c r="Q167" s="328"/>
      <c r="R167" s="320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19">
        <v>4680115881594</v>
      </c>
      <c r="E168" s="320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8"/>
      <c r="P168" s="328"/>
      <c r="Q168" s="328"/>
      <c r="R168" s="320"/>
      <c r="S168" s="34"/>
      <c r="T168" s="34"/>
      <c r="U168" s="35" t="s">
        <v>65</v>
      </c>
      <c r="V168" s="313">
        <v>28</v>
      </c>
      <c r="W168" s="314">
        <f t="shared" si="7"/>
        <v>32.4</v>
      </c>
      <c r="X168" s="36">
        <f>IFERROR(IF(W168=0,"",ROUNDUP(W168/H168,0)*0.02175),"")</f>
        <v>8.6999999999999994E-2</v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19">
        <v>4680115881587</v>
      </c>
      <c r="E169" s="320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608" t="s">
        <v>283</v>
      </c>
      <c r="O169" s="328"/>
      <c r="P169" s="328"/>
      <c r="Q169" s="328"/>
      <c r="R169" s="320"/>
      <c r="S169" s="34"/>
      <c r="T169" s="34"/>
      <c r="U169" s="35" t="s">
        <v>65</v>
      </c>
      <c r="V169" s="313">
        <v>6</v>
      </c>
      <c r="W169" s="314">
        <f t="shared" si="7"/>
        <v>8</v>
      </c>
      <c r="X169" s="36">
        <f>IFERROR(IF(W169=0,"",ROUNDUP(W169/H169,0)*0.01196),"")</f>
        <v>2.392E-2</v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19">
        <v>4680115880962</v>
      </c>
      <c r="E170" s="320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8"/>
      <c r="P170" s="328"/>
      <c r="Q170" s="328"/>
      <c r="R170" s="320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19">
        <v>4680115881617</v>
      </c>
      <c r="E171" s="320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8"/>
      <c r="P171" s="328"/>
      <c r="Q171" s="328"/>
      <c r="R171" s="320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19">
        <v>4680115881228</v>
      </c>
      <c r="E172" s="320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2" t="s">
        <v>290</v>
      </c>
      <c r="O172" s="328"/>
      <c r="P172" s="328"/>
      <c r="Q172" s="328"/>
      <c r="R172" s="320"/>
      <c r="S172" s="34"/>
      <c r="T172" s="34"/>
      <c r="U172" s="35" t="s">
        <v>65</v>
      </c>
      <c r="V172" s="313">
        <v>130</v>
      </c>
      <c r="W172" s="314">
        <f t="shared" si="7"/>
        <v>132</v>
      </c>
      <c r="X172" s="36">
        <f>IFERROR(IF(W172=0,"",ROUNDUP(W172/H172,0)*0.00753),"")</f>
        <v>0.41415000000000002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19">
        <v>4680115881037</v>
      </c>
      <c r="E173" s="320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91" t="s">
        <v>293</v>
      </c>
      <c r="O173" s="328"/>
      <c r="P173" s="328"/>
      <c r="Q173" s="328"/>
      <c r="R173" s="320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19">
        <v>4680115881211</v>
      </c>
      <c r="E174" s="320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8"/>
      <c r="P174" s="328"/>
      <c r="Q174" s="328"/>
      <c r="R174" s="320"/>
      <c r="S174" s="34"/>
      <c r="T174" s="34"/>
      <c r="U174" s="35" t="s">
        <v>65</v>
      </c>
      <c r="V174" s="313">
        <v>151</v>
      </c>
      <c r="W174" s="314">
        <f t="shared" si="7"/>
        <v>151.19999999999999</v>
      </c>
      <c r="X174" s="36">
        <f>IFERROR(IF(W174=0,"",ROUNDUP(W174/H174,0)*0.00753),"")</f>
        <v>0.47439000000000003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19">
        <v>4680115881020</v>
      </c>
      <c r="E175" s="320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8"/>
      <c r="P175" s="328"/>
      <c r="Q175" s="328"/>
      <c r="R175" s="320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19">
        <v>4680115882195</v>
      </c>
      <c r="E176" s="320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8"/>
      <c r="P176" s="328"/>
      <c r="Q176" s="328"/>
      <c r="R176" s="320"/>
      <c r="S176" s="34"/>
      <c r="T176" s="34"/>
      <c r="U176" s="35" t="s">
        <v>65</v>
      </c>
      <c r="V176" s="313">
        <v>222</v>
      </c>
      <c r="W176" s="314">
        <f t="shared" si="7"/>
        <v>223.2</v>
      </c>
      <c r="X176" s="36">
        <f t="shared" ref="X176:X182" si="8">IFERROR(IF(W176=0,"",ROUNDUP(W176/H176,0)*0.00753),"")</f>
        <v>0.70028999999999997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19">
        <v>4680115882607</v>
      </c>
      <c r="E177" s="320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8"/>
      <c r="P177" s="328"/>
      <c r="Q177" s="328"/>
      <c r="R177" s="320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19">
        <v>4680115880092</v>
      </c>
      <c r="E178" s="320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45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8"/>
      <c r="P178" s="328"/>
      <c r="Q178" s="328"/>
      <c r="R178" s="320"/>
      <c r="S178" s="34"/>
      <c r="T178" s="34"/>
      <c r="U178" s="35" t="s">
        <v>65</v>
      </c>
      <c r="V178" s="313">
        <v>100</v>
      </c>
      <c r="W178" s="314">
        <f t="shared" si="7"/>
        <v>100.8</v>
      </c>
      <c r="X178" s="36">
        <f t="shared" si="8"/>
        <v>0.31625999999999999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19">
        <v>4680115880221</v>
      </c>
      <c r="E179" s="320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8"/>
      <c r="P179" s="328"/>
      <c r="Q179" s="328"/>
      <c r="R179" s="320"/>
      <c r="S179" s="34"/>
      <c r="T179" s="34"/>
      <c r="U179" s="35" t="s">
        <v>65</v>
      </c>
      <c r="V179" s="313">
        <v>233</v>
      </c>
      <c r="W179" s="314">
        <f t="shared" si="7"/>
        <v>235.2</v>
      </c>
      <c r="X179" s="36">
        <f t="shared" si="8"/>
        <v>0.73794000000000004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19">
        <v>4680115882942</v>
      </c>
      <c r="E180" s="320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8"/>
      <c r="P180" s="328"/>
      <c r="Q180" s="328"/>
      <c r="R180" s="320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19">
        <v>4680115880504</v>
      </c>
      <c r="E181" s="320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8"/>
      <c r="P181" s="328"/>
      <c r="Q181" s="328"/>
      <c r="R181" s="320"/>
      <c r="S181" s="34"/>
      <c r="T181" s="34"/>
      <c r="U181" s="35" t="s">
        <v>65</v>
      </c>
      <c r="V181" s="313">
        <v>26</v>
      </c>
      <c r="W181" s="314">
        <f t="shared" si="7"/>
        <v>26.4</v>
      </c>
      <c r="X181" s="36">
        <f t="shared" si="8"/>
        <v>8.2830000000000001E-2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19">
        <v>4680115882164</v>
      </c>
      <c r="E182" s="320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8"/>
      <c r="P182" s="328"/>
      <c r="Q182" s="328"/>
      <c r="R182" s="320"/>
      <c r="S182" s="34"/>
      <c r="T182" s="34"/>
      <c r="U182" s="35" t="s">
        <v>65</v>
      </c>
      <c r="V182" s="313">
        <v>74</v>
      </c>
      <c r="W182" s="314">
        <f t="shared" si="7"/>
        <v>74.399999999999991</v>
      </c>
      <c r="X182" s="36">
        <f t="shared" si="8"/>
        <v>0.23343</v>
      </c>
      <c r="Y182" s="56"/>
      <c r="Z182" s="57"/>
      <c r="AD182" s="58"/>
      <c r="BA182" s="156" t="s">
        <v>1</v>
      </c>
    </row>
    <row r="183" spans="1:53" x14ac:dyDescent="0.2">
      <c r="A183" s="324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5"/>
      <c r="N183" s="321" t="s">
        <v>66</v>
      </c>
      <c r="O183" s="322"/>
      <c r="P183" s="322"/>
      <c r="Q183" s="322"/>
      <c r="R183" s="322"/>
      <c r="S183" s="322"/>
      <c r="T183" s="323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394.95679012345681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399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3.0702099999999994</v>
      </c>
      <c r="Y183" s="316"/>
      <c r="Z183" s="316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5"/>
      <c r="N184" s="321" t="s">
        <v>66</v>
      </c>
      <c r="O184" s="322"/>
      <c r="P184" s="322"/>
      <c r="Q184" s="322"/>
      <c r="R184" s="322"/>
      <c r="S184" s="322"/>
      <c r="T184" s="323"/>
      <c r="U184" s="37" t="s">
        <v>65</v>
      </c>
      <c r="V184" s="315">
        <f>IFERROR(SUM(V166:V182),"0")</f>
        <v>970</v>
      </c>
      <c r="W184" s="315">
        <f>IFERROR(SUM(W166:W182),"0")</f>
        <v>983.59999999999991</v>
      </c>
      <c r="X184" s="37"/>
      <c r="Y184" s="316"/>
      <c r="Z184" s="316"/>
    </row>
    <row r="185" spans="1:53" ht="14.25" hidden="1" customHeight="1" x14ac:dyDescent="0.25">
      <c r="A185" s="326" t="s">
        <v>208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19">
        <v>4680115882874</v>
      </c>
      <c r="E186" s="320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6" t="s">
        <v>314</v>
      </c>
      <c r="O186" s="328"/>
      <c r="P186" s="328"/>
      <c r="Q186" s="328"/>
      <c r="R186" s="320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19">
        <v>4680115884434</v>
      </c>
      <c r="E187" s="320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25" t="s">
        <v>317</v>
      </c>
      <c r="O187" s="328"/>
      <c r="P187" s="328"/>
      <c r="Q187" s="328"/>
      <c r="R187" s="320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19">
        <v>4680115880801</v>
      </c>
      <c r="E188" s="320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8"/>
      <c r="P188" s="328"/>
      <c r="Q188" s="328"/>
      <c r="R188" s="320"/>
      <c r="S188" s="34"/>
      <c r="T188" s="34"/>
      <c r="U188" s="35" t="s">
        <v>65</v>
      </c>
      <c r="V188" s="313">
        <v>54</v>
      </c>
      <c r="W188" s="314">
        <f>IFERROR(IF(V188="",0,CEILING((V188/$H188),1)*$H188),"")</f>
        <v>55.199999999999996</v>
      </c>
      <c r="X188" s="36">
        <f>IFERROR(IF(W188=0,"",ROUNDUP(W188/H188,0)*0.00753),"")</f>
        <v>0.17319000000000001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19">
        <v>4680115880818</v>
      </c>
      <c r="E189" s="320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8"/>
      <c r="P189" s="328"/>
      <c r="Q189" s="328"/>
      <c r="R189" s="320"/>
      <c r="S189" s="34"/>
      <c r="T189" s="34"/>
      <c r="U189" s="35" t="s">
        <v>65</v>
      </c>
      <c r="V189" s="313">
        <v>102</v>
      </c>
      <c r="W189" s="314">
        <f>IFERROR(IF(V189="",0,CEILING((V189/$H189),1)*$H189),"")</f>
        <v>103.2</v>
      </c>
      <c r="X189" s="36">
        <f>IFERROR(IF(W189=0,"",ROUNDUP(W189/H189,0)*0.00753),"")</f>
        <v>0.32379000000000002</v>
      </c>
      <c r="Y189" s="56"/>
      <c r="Z189" s="57"/>
      <c r="AD189" s="58"/>
      <c r="BA189" s="160" t="s">
        <v>1</v>
      </c>
    </row>
    <row r="190" spans="1:53" x14ac:dyDescent="0.2">
      <c r="A190" s="324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5"/>
      <c r="N190" s="321" t="s">
        <v>66</v>
      </c>
      <c r="O190" s="322"/>
      <c r="P190" s="322"/>
      <c r="Q190" s="322"/>
      <c r="R190" s="322"/>
      <c r="S190" s="322"/>
      <c r="T190" s="323"/>
      <c r="U190" s="37" t="s">
        <v>67</v>
      </c>
      <c r="V190" s="315">
        <f>IFERROR(V186/H186,"0")+IFERROR(V187/H187,"0")+IFERROR(V188/H188,"0")+IFERROR(V189/H189,"0")</f>
        <v>65</v>
      </c>
      <c r="W190" s="315">
        <f>IFERROR(W186/H186,"0")+IFERROR(W187/H187,"0")+IFERROR(W188/H188,"0")+IFERROR(W189/H189,"0")</f>
        <v>66</v>
      </c>
      <c r="X190" s="315">
        <f>IFERROR(IF(X186="",0,X186),"0")+IFERROR(IF(X187="",0,X187),"0")+IFERROR(IF(X188="",0,X188),"0")+IFERROR(IF(X189="",0,X189),"0")</f>
        <v>0.49698000000000003</v>
      </c>
      <c r="Y190" s="316"/>
      <c r="Z190" s="316"/>
    </row>
    <row r="191" spans="1:53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25"/>
      <c r="N191" s="321" t="s">
        <v>66</v>
      </c>
      <c r="O191" s="322"/>
      <c r="P191" s="322"/>
      <c r="Q191" s="322"/>
      <c r="R191" s="322"/>
      <c r="S191" s="322"/>
      <c r="T191" s="323"/>
      <c r="U191" s="37" t="s">
        <v>65</v>
      </c>
      <c r="V191" s="315">
        <f>IFERROR(SUM(V186:V189),"0")</f>
        <v>156</v>
      </c>
      <c r="W191" s="315">
        <f>IFERROR(SUM(W186:W189),"0")</f>
        <v>158.4</v>
      </c>
      <c r="X191" s="37"/>
      <c r="Y191" s="316"/>
      <c r="Z191" s="316"/>
    </row>
    <row r="192" spans="1:53" ht="16.5" hidden="1" customHeight="1" x14ac:dyDescent="0.25">
      <c r="A192" s="317" t="s">
        <v>322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9"/>
      <c r="Z192" s="309"/>
    </row>
    <row r="193" spans="1:53" ht="14.25" hidden="1" customHeight="1" x14ac:dyDescent="0.25">
      <c r="A193" s="326" t="s">
        <v>60</v>
      </c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19">
        <v>4607091389845</v>
      </c>
      <c r="E194" s="320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28"/>
      <c r="P194" s="328"/>
      <c r="Q194" s="328"/>
      <c r="R194" s="320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24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25"/>
      <c r="N195" s="321" t="s">
        <v>66</v>
      </c>
      <c r="O195" s="322"/>
      <c r="P195" s="322"/>
      <c r="Q195" s="322"/>
      <c r="R195" s="322"/>
      <c r="S195" s="322"/>
      <c r="T195" s="323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8"/>
      <c r="M196" s="325"/>
      <c r="N196" s="321" t="s">
        <v>66</v>
      </c>
      <c r="O196" s="322"/>
      <c r="P196" s="322"/>
      <c r="Q196" s="322"/>
      <c r="R196" s="322"/>
      <c r="S196" s="322"/>
      <c r="T196" s="323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17" t="s">
        <v>325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09"/>
      <c r="Z197" s="309"/>
    </row>
    <row r="198" spans="1:53" ht="14.25" hidden="1" customHeight="1" x14ac:dyDescent="0.25">
      <c r="A198" s="326" t="s">
        <v>103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19">
        <v>4607091387445</v>
      </c>
      <c r="E199" s="320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28"/>
      <c r="P199" s="328"/>
      <c r="Q199" s="328"/>
      <c r="R199" s="320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19">
        <v>4607091386004</v>
      </c>
      <c r="E200" s="320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32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8"/>
      <c r="P200" s="328"/>
      <c r="Q200" s="328"/>
      <c r="R200" s="320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330</v>
      </c>
      <c r="C201" s="31">
        <v>4301011308</v>
      </c>
      <c r="D201" s="319">
        <v>4607091386004</v>
      </c>
      <c r="E201" s="320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8"/>
      <c r="P201" s="328"/>
      <c r="Q201" s="328"/>
      <c r="R201" s="320"/>
      <c r="S201" s="34"/>
      <c r="T201" s="34"/>
      <c r="U201" s="35" t="s">
        <v>65</v>
      </c>
      <c r="V201" s="313">
        <v>25</v>
      </c>
      <c r="W201" s="314">
        <f t="shared" si="9"/>
        <v>32.400000000000006</v>
      </c>
      <c r="X201" s="36">
        <f>IFERROR(IF(W201=0,"",ROUNDUP(W201/H201,0)*0.02175),"")</f>
        <v>6.5250000000000002E-2</v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19">
        <v>4607091386073</v>
      </c>
      <c r="E202" s="320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28"/>
      <c r="P202" s="328"/>
      <c r="Q202" s="328"/>
      <c r="R202" s="320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19">
        <v>4607091387322</v>
      </c>
      <c r="E203" s="320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8"/>
      <c r="P203" s="328"/>
      <c r="Q203" s="328"/>
      <c r="R203" s="320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19">
        <v>4607091387322</v>
      </c>
      <c r="E204" s="320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8"/>
      <c r="P204" s="328"/>
      <c r="Q204" s="328"/>
      <c r="R204" s="320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19">
        <v>4607091387377</v>
      </c>
      <c r="E205" s="320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28"/>
      <c r="P205" s="328"/>
      <c r="Q205" s="328"/>
      <c r="R205" s="320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19">
        <v>4607091387353</v>
      </c>
      <c r="E206" s="320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28"/>
      <c r="P206" s="328"/>
      <c r="Q206" s="328"/>
      <c r="R206" s="320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19">
        <v>4607091386011</v>
      </c>
      <c r="E207" s="320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28"/>
      <c r="P207" s="328"/>
      <c r="Q207" s="328"/>
      <c r="R207" s="320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19">
        <v>4607091387308</v>
      </c>
      <c r="E208" s="320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28"/>
      <c r="P208" s="328"/>
      <c r="Q208" s="328"/>
      <c r="R208" s="320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19">
        <v>4607091387339</v>
      </c>
      <c r="E209" s="320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5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28"/>
      <c r="P209" s="328"/>
      <c r="Q209" s="328"/>
      <c r="R209" s="320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19">
        <v>4680115882638</v>
      </c>
      <c r="E210" s="320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28"/>
      <c r="P210" s="328"/>
      <c r="Q210" s="328"/>
      <c r="R210" s="320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19">
        <v>4680115881938</v>
      </c>
      <c r="E211" s="320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28"/>
      <c r="P211" s="328"/>
      <c r="Q211" s="328"/>
      <c r="R211" s="320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19">
        <v>4607091387346</v>
      </c>
      <c r="E212" s="320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28"/>
      <c r="P212" s="328"/>
      <c r="Q212" s="328"/>
      <c r="R212" s="320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19">
        <v>4607091389807</v>
      </c>
      <c r="E213" s="320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28"/>
      <c r="P213" s="328"/>
      <c r="Q213" s="328"/>
      <c r="R213" s="320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24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25"/>
      <c r="N214" s="321" t="s">
        <v>66</v>
      </c>
      <c r="O214" s="322"/>
      <c r="P214" s="322"/>
      <c r="Q214" s="322"/>
      <c r="R214" s="322"/>
      <c r="S214" s="322"/>
      <c r="T214" s="323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2.3148148148148149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3.0000000000000004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6.5250000000000002E-2</v>
      </c>
      <c r="Y214" s="316"/>
      <c r="Z214" s="316"/>
    </row>
    <row r="215" spans="1:53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25"/>
      <c r="N215" s="321" t="s">
        <v>66</v>
      </c>
      <c r="O215" s="322"/>
      <c r="P215" s="322"/>
      <c r="Q215" s="322"/>
      <c r="R215" s="322"/>
      <c r="S215" s="322"/>
      <c r="T215" s="323"/>
      <c r="U215" s="37" t="s">
        <v>65</v>
      </c>
      <c r="V215" s="315">
        <f>IFERROR(SUM(V199:V213),"0")</f>
        <v>25</v>
      </c>
      <c r="W215" s="315">
        <f>IFERROR(SUM(W199:W213),"0")</f>
        <v>32.400000000000006</v>
      </c>
      <c r="X215" s="37"/>
      <c r="Y215" s="316"/>
      <c r="Z215" s="316"/>
    </row>
    <row r="216" spans="1:53" ht="14.25" hidden="1" customHeight="1" x14ac:dyDescent="0.25">
      <c r="A216" s="326" t="s">
        <v>95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19">
        <v>4680115881914</v>
      </c>
      <c r="E217" s="320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5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8"/>
      <c r="P217" s="328"/>
      <c r="Q217" s="328"/>
      <c r="R217" s="320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4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5"/>
      <c r="N218" s="321" t="s">
        <v>66</v>
      </c>
      <c r="O218" s="322"/>
      <c r="P218" s="322"/>
      <c r="Q218" s="322"/>
      <c r="R218" s="322"/>
      <c r="S218" s="322"/>
      <c r="T218" s="323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5"/>
      <c r="N219" s="321" t="s">
        <v>66</v>
      </c>
      <c r="O219" s="322"/>
      <c r="P219" s="322"/>
      <c r="Q219" s="322"/>
      <c r="R219" s="322"/>
      <c r="S219" s="322"/>
      <c r="T219" s="323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26" t="s">
        <v>60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19">
        <v>4607091387193</v>
      </c>
      <c r="E221" s="320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8"/>
      <c r="P221" s="328"/>
      <c r="Q221" s="328"/>
      <c r="R221" s="320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19">
        <v>4607091387230</v>
      </c>
      <c r="E222" s="320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4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8"/>
      <c r="P222" s="328"/>
      <c r="Q222" s="328"/>
      <c r="R222" s="320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19">
        <v>4607091387285</v>
      </c>
      <c r="E223" s="320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3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8"/>
      <c r="P223" s="328"/>
      <c r="Q223" s="328"/>
      <c r="R223" s="320"/>
      <c r="S223" s="34"/>
      <c r="T223" s="34"/>
      <c r="U223" s="35" t="s">
        <v>65</v>
      </c>
      <c r="V223" s="313">
        <v>9</v>
      </c>
      <c r="W223" s="314">
        <f>IFERROR(IF(V223="",0,CEILING((V223/$H223),1)*$H223),"")</f>
        <v>10.5</v>
      </c>
      <c r="X223" s="36">
        <f>IFERROR(IF(W223=0,"",ROUNDUP(W223/H223,0)*0.00502),"")</f>
        <v>2.5100000000000001E-2</v>
      </c>
      <c r="Y223" s="56"/>
      <c r="Z223" s="57"/>
      <c r="AD223" s="58"/>
      <c r="BA223" s="180" t="s">
        <v>1</v>
      </c>
    </row>
    <row r="224" spans="1:53" x14ac:dyDescent="0.2">
      <c r="A224" s="324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25"/>
      <c r="N224" s="321" t="s">
        <v>66</v>
      </c>
      <c r="O224" s="322"/>
      <c r="P224" s="322"/>
      <c r="Q224" s="322"/>
      <c r="R224" s="322"/>
      <c r="S224" s="322"/>
      <c r="T224" s="323"/>
      <c r="U224" s="37" t="s">
        <v>67</v>
      </c>
      <c r="V224" s="315">
        <f>IFERROR(V221/H221,"0")+IFERROR(V222/H222,"0")+IFERROR(V223/H223,"0")</f>
        <v>4.2857142857142856</v>
      </c>
      <c r="W224" s="315">
        <f>IFERROR(W221/H221,"0")+IFERROR(W222/H222,"0")+IFERROR(W223/H223,"0")</f>
        <v>5</v>
      </c>
      <c r="X224" s="315">
        <f>IFERROR(IF(X221="",0,X221),"0")+IFERROR(IF(X222="",0,X222),"0")+IFERROR(IF(X223="",0,X223),"0")</f>
        <v>2.5100000000000001E-2</v>
      </c>
      <c r="Y224" s="316"/>
      <c r="Z224" s="316"/>
    </row>
    <row r="225" spans="1:53" x14ac:dyDescent="0.2">
      <c r="A225" s="318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8"/>
      <c r="M225" s="325"/>
      <c r="N225" s="321" t="s">
        <v>66</v>
      </c>
      <c r="O225" s="322"/>
      <c r="P225" s="322"/>
      <c r="Q225" s="322"/>
      <c r="R225" s="322"/>
      <c r="S225" s="322"/>
      <c r="T225" s="323"/>
      <c r="U225" s="37" t="s">
        <v>65</v>
      </c>
      <c r="V225" s="315">
        <f>IFERROR(SUM(V221:V223),"0")</f>
        <v>9</v>
      </c>
      <c r="W225" s="315">
        <f>IFERROR(SUM(W221:W223),"0")</f>
        <v>10.5</v>
      </c>
      <c r="X225" s="37"/>
      <c r="Y225" s="316"/>
      <c r="Z225" s="316"/>
    </row>
    <row r="226" spans="1:53" ht="14.25" hidden="1" customHeight="1" x14ac:dyDescent="0.25">
      <c r="A226" s="326" t="s">
        <v>68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8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19">
        <v>4607091387766</v>
      </c>
      <c r="E227" s="320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0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19">
        <v>4607091387957</v>
      </c>
      <c r="E228" s="320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0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19">
        <v>4607091387964</v>
      </c>
      <c r="E229" s="320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3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0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19">
        <v>4680115883604</v>
      </c>
      <c r="E230" s="320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78" t="s">
        <v>370</v>
      </c>
      <c r="O230" s="328"/>
      <c r="P230" s="328"/>
      <c r="Q230" s="328"/>
      <c r="R230" s="320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19">
        <v>4680115883567</v>
      </c>
      <c r="E231" s="320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75" t="s">
        <v>373</v>
      </c>
      <c r="O231" s="328"/>
      <c r="P231" s="328"/>
      <c r="Q231" s="328"/>
      <c r="R231" s="320"/>
      <c r="S231" s="34"/>
      <c r="T231" s="34"/>
      <c r="U231" s="35" t="s">
        <v>65</v>
      </c>
      <c r="V231" s="313">
        <v>5</v>
      </c>
      <c r="W231" s="314">
        <f t="shared" si="11"/>
        <v>6.3000000000000007</v>
      </c>
      <c r="X231" s="36">
        <f>IFERROR(IF(W231=0,"",ROUNDUP(W231/H231,0)*0.00753),"")</f>
        <v>2.2589999999999999E-2</v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19">
        <v>4607091381672</v>
      </c>
      <c r="E232" s="320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9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8"/>
      <c r="P232" s="328"/>
      <c r="Q232" s="328"/>
      <c r="R232" s="320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19">
        <v>4607091387537</v>
      </c>
      <c r="E233" s="320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8"/>
      <c r="P233" s="328"/>
      <c r="Q233" s="328"/>
      <c r="R233" s="320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19">
        <v>4607091387513</v>
      </c>
      <c r="E234" s="320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8"/>
      <c r="P234" s="328"/>
      <c r="Q234" s="328"/>
      <c r="R234" s="320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19">
        <v>4680115880511</v>
      </c>
      <c r="E235" s="320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8"/>
      <c r="P235" s="328"/>
      <c r="Q235" s="328"/>
      <c r="R235" s="320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4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5"/>
      <c r="N236" s="321" t="s">
        <v>66</v>
      </c>
      <c r="O236" s="322"/>
      <c r="P236" s="322"/>
      <c r="Q236" s="322"/>
      <c r="R236" s="322"/>
      <c r="S236" s="322"/>
      <c r="T236" s="323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2.3809523809523809</v>
      </c>
      <c r="W236" s="315">
        <f>IFERROR(W227/H227,"0")+IFERROR(W228/H228,"0")+IFERROR(W229/H229,"0")+IFERROR(W230/H230,"0")+IFERROR(W231/H231,"0")+IFERROR(W232/H232,"0")+IFERROR(W233/H233,"0")+IFERROR(W234/H234,"0")+IFERROR(W235/H235,"0")</f>
        <v>3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2.2589999999999999E-2</v>
      </c>
      <c r="Y236" s="316"/>
      <c r="Z236" s="316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5"/>
      <c r="N237" s="321" t="s">
        <v>66</v>
      </c>
      <c r="O237" s="322"/>
      <c r="P237" s="322"/>
      <c r="Q237" s="322"/>
      <c r="R237" s="322"/>
      <c r="S237" s="322"/>
      <c r="T237" s="323"/>
      <c r="U237" s="37" t="s">
        <v>65</v>
      </c>
      <c r="V237" s="315">
        <f>IFERROR(SUM(V227:V235),"0")</f>
        <v>5</v>
      </c>
      <c r="W237" s="315">
        <f>IFERROR(SUM(W227:W235),"0")</f>
        <v>6.3000000000000007</v>
      </c>
      <c r="X237" s="37"/>
      <c r="Y237" s="316"/>
      <c r="Z237" s="316"/>
    </row>
    <row r="238" spans="1:53" ht="14.25" hidden="1" customHeight="1" x14ac:dyDescent="0.25">
      <c r="A238" s="326" t="s">
        <v>208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19">
        <v>4607091380880</v>
      </c>
      <c r="E239" s="320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8"/>
      <c r="P239" s="328"/>
      <c r="Q239" s="328"/>
      <c r="R239" s="320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19">
        <v>4607091384482</v>
      </c>
      <c r="E240" s="320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8"/>
      <c r="P240" s="328"/>
      <c r="Q240" s="328"/>
      <c r="R240" s="320"/>
      <c r="S240" s="34"/>
      <c r="T240" s="34"/>
      <c r="U240" s="35" t="s">
        <v>65</v>
      </c>
      <c r="V240" s="313">
        <v>135</v>
      </c>
      <c r="W240" s="314">
        <f>IFERROR(IF(V240="",0,CEILING((V240/$H240),1)*$H240),"")</f>
        <v>140.4</v>
      </c>
      <c r="X240" s="36">
        <f>IFERROR(IF(W240=0,"",ROUNDUP(W240/H240,0)*0.02175),"")</f>
        <v>0.39149999999999996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19">
        <v>4607091380897</v>
      </c>
      <c r="E241" s="320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8"/>
      <c r="P241" s="328"/>
      <c r="Q241" s="328"/>
      <c r="R241" s="320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4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5"/>
      <c r="N242" s="321" t="s">
        <v>66</v>
      </c>
      <c r="O242" s="322"/>
      <c r="P242" s="322"/>
      <c r="Q242" s="322"/>
      <c r="R242" s="322"/>
      <c r="S242" s="322"/>
      <c r="T242" s="323"/>
      <c r="U242" s="37" t="s">
        <v>67</v>
      </c>
      <c r="V242" s="315">
        <f>IFERROR(V239/H239,"0")+IFERROR(V240/H240,"0")+IFERROR(V241/H241,"0")</f>
        <v>17.307692307692307</v>
      </c>
      <c r="W242" s="315">
        <f>IFERROR(W239/H239,"0")+IFERROR(W240/H240,"0")+IFERROR(W241/H241,"0")</f>
        <v>18</v>
      </c>
      <c r="X242" s="315">
        <f>IFERROR(IF(X239="",0,X239),"0")+IFERROR(IF(X240="",0,X240),"0")+IFERROR(IF(X241="",0,X241),"0")</f>
        <v>0.39149999999999996</v>
      </c>
      <c r="Y242" s="316"/>
      <c r="Z242" s="316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5"/>
      <c r="N243" s="321" t="s">
        <v>66</v>
      </c>
      <c r="O243" s="322"/>
      <c r="P243" s="322"/>
      <c r="Q243" s="322"/>
      <c r="R243" s="322"/>
      <c r="S243" s="322"/>
      <c r="T243" s="323"/>
      <c r="U243" s="37" t="s">
        <v>65</v>
      </c>
      <c r="V243" s="315">
        <f>IFERROR(SUM(V239:V241),"0")</f>
        <v>135</v>
      </c>
      <c r="W243" s="315">
        <f>IFERROR(SUM(W239:W241),"0")</f>
        <v>140.4</v>
      </c>
      <c r="X243" s="37"/>
      <c r="Y243" s="316"/>
      <c r="Z243" s="316"/>
    </row>
    <row r="244" spans="1:53" ht="14.25" hidden="1" customHeight="1" x14ac:dyDescent="0.25">
      <c r="A244" s="326" t="s">
        <v>81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19">
        <v>4607091388374</v>
      </c>
      <c r="E245" s="320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88" t="s">
        <v>390</v>
      </c>
      <c r="O245" s="328"/>
      <c r="P245" s="328"/>
      <c r="Q245" s="328"/>
      <c r="R245" s="320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19">
        <v>4607091388381</v>
      </c>
      <c r="E246" s="320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29" t="s">
        <v>393</v>
      </c>
      <c r="O246" s="328"/>
      <c r="P246" s="328"/>
      <c r="Q246" s="328"/>
      <c r="R246" s="320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19">
        <v>4607091388404</v>
      </c>
      <c r="E247" s="320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8"/>
      <c r="P247" s="328"/>
      <c r="Q247" s="328"/>
      <c r="R247" s="320"/>
      <c r="S247" s="34"/>
      <c r="T247" s="34"/>
      <c r="U247" s="35" t="s">
        <v>65</v>
      </c>
      <c r="V247" s="313">
        <v>10</v>
      </c>
      <c r="W247" s="314">
        <f>IFERROR(IF(V247="",0,CEILING((V247/$H247),1)*$H247),"")</f>
        <v>10.199999999999999</v>
      </c>
      <c r="X247" s="36">
        <f>IFERROR(IF(W247=0,"",ROUNDUP(W247/H247,0)*0.00753),"")</f>
        <v>3.0120000000000001E-2</v>
      </c>
      <c r="Y247" s="56"/>
      <c r="Z247" s="57"/>
      <c r="AD247" s="58"/>
      <c r="BA247" s="195" t="s">
        <v>1</v>
      </c>
    </row>
    <row r="248" spans="1:53" x14ac:dyDescent="0.2">
      <c r="A248" s="324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5"/>
      <c r="N248" s="321" t="s">
        <v>66</v>
      </c>
      <c r="O248" s="322"/>
      <c r="P248" s="322"/>
      <c r="Q248" s="322"/>
      <c r="R248" s="322"/>
      <c r="S248" s="322"/>
      <c r="T248" s="323"/>
      <c r="U248" s="37" t="s">
        <v>67</v>
      </c>
      <c r="V248" s="315">
        <f>IFERROR(V245/H245,"0")+IFERROR(V246/H246,"0")+IFERROR(V247/H247,"0")</f>
        <v>3.9215686274509807</v>
      </c>
      <c r="W248" s="315">
        <f>IFERROR(W245/H245,"0")+IFERROR(W246/H246,"0")+IFERROR(W247/H247,"0")</f>
        <v>4</v>
      </c>
      <c r="X248" s="315">
        <f>IFERROR(IF(X245="",0,X245),"0")+IFERROR(IF(X246="",0,X246),"0")+IFERROR(IF(X247="",0,X247),"0")</f>
        <v>3.0120000000000001E-2</v>
      </c>
      <c r="Y248" s="316"/>
      <c r="Z248" s="316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5"/>
      <c r="N249" s="321" t="s">
        <v>66</v>
      </c>
      <c r="O249" s="322"/>
      <c r="P249" s="322"/>
      <c r="Q249" s="322"/>
      <c r="R249" s="322"/>
      <c r="S249" s="322"/>
      <c r="T249" s="323"/>
      <c r="U249" s="37" t="s">
        <v>65</v>
      </c>
      <c r="V249" s="315">
        <f>IFERROR(SUM(V245:V247),"0")</f>
        <v>10</v>
      </c>
      <c r="W249" s="315">
        <f>IFERROR(SUM(W245:W247),"0")</f>
        <v>10.199999999999999</v>
      </c>
      <c r="X249" s="37"/>
      <c r="Y249" s="316"/>
      <c r="Z249" s="316"/>
    </row>
    <row r="250" spans="1:53" ht="14.25" hidden="1" customHeight="1" x14ac:dyDescent="0.25">
      <c r="A250" s="326" t="s">
        <v>396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19">
        <v>4680115881808</v>
      </c>
      <c r="E251" s="320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8"/>
      <c r="P251" s="328"/>
      <c r="Q251" s="328"/>
      <c r="R251" s="320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401</v>
      </c>
      <c r="B252" s="54" t="s">
        <v>402</v>
      </c>
      <c r="C252" s="31">
        <v>4301180006</v>
      </c>
      <c r="D252" s="319">
        <v>4680115881822</v>
      </c>
      <c r="E252" s="320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8"/>
      <c r="P252" s="328"/>
      <c r="Q252" s="328"/>
      <c r="R252" s="320"/>
      <c r="S252" s="34"/>
      <c r="T252" s="34"/>
      <c r="U252" s="35" t="s">
        <v>65</v>
      </c>
      <c r="V252" s="313">
        <v>3</v>
      </c>
      <c r="W252" s="314">
        <f>IFERROR(IF(V252="",0,CEILING((V252/$H252),1)*$H252),"")</f>
        <v>4</v>
      </c>
      <c r="X252" s="36">
        <f>IFERROR(IF(W252=0,"",ROUNDUP(W252/H252,0)*0.00474),"")</f>
        <v>9.4800000000000006E-3</v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19">
        <v>4680115880016</v>
      </c>
      <c r="E253" s="320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8"/>
      <c r="P253" s="328"/>
      <c r="Q253" s="328"/>
      <c r="R253" s="320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4"/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25"/>
      <c r="N254" s="321" t="s">
        <v>66</v>
      </c>
      <c r="O254" s="322"/>
      <c r="P254" s="322"/>
      <c r="Q254" s="322"/>
      <c r="R254" s="322"/>
      <c r="S254" s="322"/>
      <c r="T254" s="323"/>
      <c r="U254" s="37" t="s">
        <v>67</v>
      </c>
      <c r="V254" s="315">
        <f>IFERROR(V251/H251,"0")+IFERROR(V252/H252,"0")+IFERROR(V253/H253,"0")</f>
        <v>1.5</v>
      </c>
      <c r="W254" s="315">
        <f>IFERROR(W251/H251,"0")+IFERROR(W252/H252,"0")+IFERROR(W253/H253,"0")</f>
        <v>2</v>
      </c>
      <c r="X254" s="315">
        <f>IFERROR(IF(X251="",0,X251),"0")+IFERROR(IF(X252="",0,X252),"0")+IFERROR(IF(X253="",0,X253),"0")</f>
        <v>9.4800000000000006E-3</v>
      </c>
      <c r="Y254" s="316"/>
      <c r="Z254" s="316"/>
    </row>
    <row r="255" spans="1:53" x14ac:dyDescent="0.2">
      <c r="A255" s="318"/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25"/>
      <c r="N255" s="321" t="s">
        <v>66</v>
      </c>
      <c r="O255" s="322"/>
      <c r="P255" s="322"/>
      <c r="Q255" s="322"/>
      <c r="R255" s="322"/>
      <c r="S255" s="322"/>
      <c r="T255" s="323"/>
      <c r="U255" s="37" t="s">
        <v>65</v>
      </c>
      <c r="V255" s="315">
        <f>IFERROR(SUM(V251:V253),"0")</f>
        <v>3</v>
      </c>
      <c r="W255" s="315">
        <f>IFERROR(SUM(W251:W253),"0")</f>
        <v>4</v>
      </c>
      <c r="X255" s="37"/>
      <c r="Y255" s="316"/>
      <c r="Z255" s="316"/>
    </row>
    <row r="256" spans="1:53" ht="16.5" hidden="1" customHeight="1" x14ac:dyDescent="0.25">
      <c r="A256" s="317" t="s">
        <v>405</v>
      </c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18"/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309"/>
      <c r="Z256" s="309"/>
    </row>
    <row r="257" spans="1:53" ht="14.25" hidden="1" customHeight="1" x14ac:dyDescent="0.25">
      <c r="A257" s="326" t="s">
        <v>103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19">
        <v>4607091387421</v>
      </c>
      <c r="E258" s="320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0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19">
        <v>4607091387421</v>
      </c>
      <c r="E259" s="320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8"/>
      <c r="P259" s="328"/>
      <c r="Q259" s="328"/>
      <c r="R259" s="320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19">
        <v>4607091387452</v>
      </c>
      <c r="E260" s="320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606" t="s">
        <v>411</v>
      </c>
      <c r="O260" s="328"/>
      <c r="P260" s="328"/>
      <c r="Q260" s="328"/>
      <c r="R260" s="320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19">
        <v>4607091387452</v>
      </c>
      <c r="E261" s="320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28"/>
      <c r="P261" s="328"/>
      <c r="Q261" s="328"/>
      <c r="R261" s="320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19">
        <v>4607091385984</v>
      </c>
      <c r="E262" s="320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8"/>
      <c r="P262" s="328"/>
      <c r="Q262" s="328"/>
      <c r="R262" s="320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19">
        <v>4607091387438</v>
      </c>
      <c r="E263" s="320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8"/>
      <c r="P263" s="328"/>
      <c r="Q263" s="328"/>
      <c r="R263" s="320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19">
        <v>4607091387469</v>
      </c>
      <c r="E264" s="320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8"/>
      <c r="P264" s="328"/>
      <c r="Q264" s="328"/>
      <c r="R264" s="320"/>
      <c r="S264" s="34"/>
      <c r="T264" s="34"/>
      <c r="U264" s="35" t="s">
        <v>65</v>
      </c>
      <c r="V264" s="313">
        <v>3</v>
      </c>
      <c r="W264" s="314">
        <f t="shared" si="12"/>
        <v>5</v>
      </c>
      <c r="X264" s="36">
        <f>IFERROR(IF(W264=0,"",ROUNDUP(W264/H264,0)*0.00937),"")</f>
        <v>9.3699999999999999E-3</v>
      </c>
      <c r="Y264" s="56"/>
      <c r="Z264" s="57"/>
      <c r="AD264" s="58"/>
      <c r="BA264" s="205" t="s">
        <v>1</v>
      </c>
    </row>
    <row r="265" spans="1:53" x14ac:dyDescent="0.2">
      <c r="A265" s="324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5"/>
      <c r="N265" s="321" t="s">
        <v>66</v>
      </c>
      <c r="O265" s="322"/>
      <c r="P265" s="322"/>
      <c r="Q265" s="322"/>
      <c r="R265" s="322"/>
      <c r="S265" s="322"/>
      <c r="T265" s="323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0.6</v>
      </c>
      <c r="W265" s="315">
        <f>IFERROR(W258/H258,"0")+IFERROR(W259/H259,"0")+IFERROR(W260/H260,"0")+IFERROR(W261/H261,"0")+IFERROR(W262/H262,"0")+IFERROR(W263/H263,"0")+IFERROR(W264/H264,"0")</f>
        <v>1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9.3699999999999999E-3</v>
      </c>
      <c r="Y265" s="316"/>
      <c r="Z265" s="316"/>
    </row>
    <row r="266" spans="1:53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25"/>
      <c r="N266" s="321" t="s">
        <v>66</v>
      </c>
      <c r="O266" s="322"/>
      <c r="P266" s="322"/>
      <c r="Q266" s="322"/>
      <c r="R266" s="322"/>
      <c r="S266" s="322"/>
      <c r="T266" s="323"/>
      <c r="U266" s="37" t="s">
        <v>65</v>
      </c>
      <c r="V266" s="315">
        <f>IFERROR(SUM(V258:V264),"0")</f>
        <v>3</v>
      </c>
      <c r="W266" s="315">
        <f>IFERROR(SUM(W258:W264),"0")</f>
        <v>5</v>
      </c>
      <c r="X266" s="37"/>
      <c r="Y266" s="316"/>
      <c r="Z266" s="316"/>
    </row>
    <row r="267" spans="1:53" ht="14.25" hidden="1" customHeight="1" x14ac:dyDescent="0.25">
      <c r="A267" s="326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19">
        <v>4607091387292</v>
      </c>
      <c r="E268" s="320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8"/>
      <c r="P268" s="328"/>
      <c r="Q268" s="328"/>
      <c r="R268" s="320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19">
        <v>4607091387315</v>
      </c>
      <c r="E269" s="320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8"/>
      <c r="P269" s="328"/>
      <c r="Q269" s="328"/>
      <c r="R269" s="320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4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5"/>
      <c r="N270" s="321" t="s">
        <v>66</v>
      </c>
      <c r="O270" s="322"/>
      <c r="P270" s="322"/>
      <c r="Q270" s="322"/>
      <c r="R270" s="322"/>
      <c r="S270" s="322"/>
      <c r="T270" s="323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18"/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25"/>
      <c r="N271" s="321" t="s">
        <v>66</v>
      </c>
      <c r="O271" s="322"/>
      <c r="P271" s="322"/>
      <c r="Q271" s="322"/>
      <c r="R271" s="322"/>
      <c r="S271" s="322"/>
      <c r="T271" s="323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17" t="s">
        <v>423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09"/>
      <c r="Z272" s="309"/>
    </row>
    <row r="273" spans="1:53" ht="14.25" hidden="1" customHeight="1" x14ac:dyDescent="0.25">
      <c r="A273" s="326" t="s">
        <v>60</v>
      </c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19">
        <v>4607091383836</v>
      </c>
      <c r="E274" s="320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8"/>
      <c r="P274" s="328"/>
      <c r="Q274" s="328"/>
      <c r="R274" s="320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24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25"/>
      <c r="N275" s="321" t="s">
        <v>66</v>
      </c>
      <c r="O275" s="322"/>
      <c r="P275" s="322"/>
      <c r="Q275" s="322"/>
      <c r="R275" s="322"/>
      <c r="S275" s="322"/>
      <c r="T275" s="323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8"/>
      <c r="M276" s="325"/>
      <c r="N276" s="321" t="s">
        <v>66</v>
      </c>
      <c r="O276" s="322"/>
      <c r="P276" s="322"/>
      <c r="Q276" s="322"/>
      <c r="R276" s="322"/>
      <c r="S276" s="322"/>
      <c r="T276" s="323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26" t="s">
        <v>68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18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19">
        <v>4607091387919</v>
      </c>
      <c r="E278" s="320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8"/>
      <c r="P278" s="328"/>
      <c r="Q278" s="328"/>
      <c r="R278" s="320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4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25"/>
      <c r="N279" s="321" t="s">
        <v>66</v>
      </c>
      <c r="O279" s="322"/>
      <c r="P279" s="322"/>
      <c r="Q279" s="322"/>
      <c r="R279" s="322"/>
      <c r="S279" s="322"/>
      <c r="T279" s="323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8"/>
      <c r="M280" s="325"/>
      <c r="N280" s="321" t="s">
        <v>66</v>
      </c>
      <c r="O280" s="322"/>
      <c r="P280" s="322"/>
      <c r="Q280" s="322"/>
      <c r="R280" s="322"/>
      <c r="S280" s="322"/>
      <c r="T280" s="323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26" t="s">
        <v>208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18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19">
        <v>4607091388831</v>
      </c>
      <c r="E282" s="320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8"/>
      <c r="P282" s="328"/>
      <c r="Q282" s="328"/>
      <c r="R282" s="320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24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25"/>
      <c r="N283" s="321" t="s">
        <v>66</v>
      </c>
      <c r="O283" s="322"/>
      <c r="P283" s="322"/>
      <c r="Q283" s="322"/>
      <c r="R283" s="322"/>
      <c r="S283" s="322"/>
      <c r="T283" s="323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25"/>
      <c r="N284" s="321" t="s">
        <v>66</v>
      </c>
      <c r="O284" s="322"/>
      <c r="P284" s="322"/>
      <c r="Q284" s="322"/>
      <c r="R284" s="322"/>
      <c r="S284" s="322"/>
      <c r="T284" s="323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26" t="s">
        <v>81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19">
        <v>4607091383102</v>
      </c>
      <c r="E286" s="320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8"/>
      <c r="P286" s="328"/>
      <c r="Q286" s="328"/>
      <c r="R286" s="320"/>
      <c r="S286" s="34"/>
      <c r="T286" s="34"/>
      <c r="U286" s="35" t="s">
        <v>65</v>
      </c>
      <c r="V286" s="313">
        <v>3</v>
      </c>
      <c r="W286" s="314">
        <f>IFERROR(IF(V286="",0,CEILING((V286/$H286),1)*$H286),"")</f>
        <v>5.0999999999999996</v>
      </c>
      <c r="X286" s="36">
        <f>IFERROR(IF(W286=0,"",ROUNDUP(W286/H286,0)*0.00753),"")</f>
        <v>1.506E-2</v>
      </c>
      <c r="Y286" s="56"/>
      <c r="Z286" s="57"/>
      <c r="AD286" s="58"/>
      <c r="BA286" s="211" t="s">
        <v>1</v>
      </c>
    </row>
    <row r="287" spans="1:53" x14ac:dyDescent="0.2">
      <c r="A287" s="324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25"/>
      <c r="N287" s="321" t="s">
        <v>66</v>
      </c>
      <c r="O287" s="322"/>
      <c r="P287" s="322"/>
      <c r="Q287" s="322"/>
      <c r="R287" s="322"/>
      <c r="S287" s="322"/>
      <c r="T287" s="323"/>
      <c r="U287" s="37" t="s">
        <v>67</v>
      </c>
      <c r="V287" s="315">
        <f>IFERROR(V286/H286,"0")</f>
        <v>1.1764705882352942</v>
      </c>
      <c r="W287" s="315">
        <f>IFERROR(W286/H286,"0")</f>
        <v>2</v>
      </c>
      <c r="X287" s="315">
        <f>IFERROR(IF(X286="",0,X286),"0")</f>
        <v>1.506E-2</v>
      </c>
      <c r="Y287" s="316"/>
      <c r="Z287" s="316"/>
    </row>
    <row r="288" spans="1:53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25"/>
      <c r="N288" s="321" t="s">
        <v>66</v>
      </c>
      <c r="O288" s="322"/>
      <c r="P288" s="322"/>
      <c r="Q288" s="322"/>
      <c r="R288" s="322"/>
      <c r="S288" s="322"/>
      <c r="T288" s="323"/>
      <c r="U288" s="37" t="s">
        <v>65</v>
      </c>
      <c r="V288" s="315">
        <f>IFERROR(SUM(V286:V286),"0")</f>
        <v>3</v>
      </c>
      <c r="W288" s="315">
        <f>IFERROR(SUM(W286:W286),"0")</f>
        <v>5.0999999999999996</v>
      </c>
      <c r="X288" s="37"/>
      <c r="Y288" s="316"/>
      <c r="Z288" s="316"/>
    </row>
    <row r="289" spans="1:53" ht="27.75" hidden="1" customHeight="1" x14ac:dyDescent="0.2">
      <c r="A289" s="408" t="s">
        <v>432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8"/>
      <c r="Z289" s="48"/>
    </row>
    <row r="290" spans="1:53" ht="16.5" hidden="1" customHeight="1" x14ac:dyDescent="0.25">
      <c r="A290" s="317" t="s">
        <v>433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9"/>
      <c r="Z290" s="309"/>
    </row>
    <row r="291" spans="1:53" ht="14.25" hidden="1" customHeight="1" x14ac:dyDescent="0.25">
      <c r="A291" s="326" t="s">
        <v>103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18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19">
        <v>4607091383997</v>
      </c>
      <c r="E292" s="320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0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19">
        <v>4607091383997</v>
      </c>
      <c r="E293" s="320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0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19">
        <v>4607091384130</v>
      </c>
      <c r="E294" s="320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0"/>
      <c r="S294" s="34"/>
      <c r="T294" s="34"/>
      <c r="U294" s="35" t="s">
        <v>65</v>
      </c>
      <c r="V294" s="313">
        <v>1028</v>
      </c>
      <c r="W294" s="314">
        <f t="shared" si="13"/>
        <v>1035</v>
      </c>
      <c r="X294" s="36">
        <f>IFERROR(IF(W294=0,"",ROUNDUP(W294/H294,0)*0.02175),"")</f>
        <v>1.5007499999999998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19">
        <v>4607091384130</v>
      </c>
      <c r="E295" s="320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0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19">
        <v>4607091384147</v>
      </c>
      <c r="E296" s="320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8"/>
      <c r="P296" s="328"/>
      <c r="Q296" s="328"/>
      <c r="R296" s="320"/>
      <c r="S296" s="34"/>
      <c r="T296" s="34"/>
      <c r="U296" s="35" t="s">
        <v>65</v>
      </c>
      <c r="V296" s="313">
        <v>259</v>
      </c>
      <c r="W296" s="314">
        <f t="shared" si="13"/>
        <v>270</v>
      </c>
      <c r="X296" s="36">
        <f>IFERROR(IF(W296=0,"",ROUNDUP(W296/H296,0)*0.02175),"")</f>
        <v>0.39149999999999996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19">
        <v>4607091384147</v>
      </c>
      <c r="E297" s="320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13" t="s">
        <v>443</v>
      </c>
      <c r="O297" s="328"/>
      <c r="P297" s="328"/>
      <c r="Q297" s="328"/>
      <c r="R297" s="320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19">
        <v>4607091384154</v>
      </c>
      <c r="E298" s="320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8"/>
      <c r="P298" s="328"/>
      <c r="Q298" s="328"/>
      <c r="R298" s="320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19">
        <v>4607091384161</v>
      </c>
      <c r="E299" s="320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0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8"/>
      <c r="P299" s="328"/>
      <c r="Q299" s="328"/>
      <c r="R299" s="320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4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5"/>
      <c r="N300" s="321" t="s">
        <v>66</v>
      </c>
      <c r="O300" s="322"/>
      <c r="P300" s="322"/>
      <c r="Q300" s="322"/>
      <c r="R300" s="322"/>
      <c r="S300" s="322"/>
      <c r="T300" s="323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85.8</v>
      </c>
      <c r="W300" s="315">
        <f>IFERROR(W292/H292,"0")+IFERROR(W293/H293,"0")+IFERROR(W294/H294,"0")+IFERROR(W295/H295,"0")+IFERROR(W296/H296,"0")+IFERROR(W297/H297,"0")+IFERROR(W298/H298,"0")+IFERROR(W299/H299,"0")</f>
        <v>87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1.8922499999999998</v>
      </c>
      <c r="Y300" s="316"/>
      <c r="Z300" s="316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5"/>
      <c r="N301" s="321" t="s">
        <v>66</v>
      </c>
      <c r="O301" s="322"/>
      <c r="P301" s="322"/>
      <c r="Q301" s="322"/>
      <c r="R301" s="322"/>
      <c r="S301" s="322"/>
      <c r="T301" s="323"/>
      <c r="U301" s="37" t="s">
        <v>65</v>
      </c>
      <c r="V301" s="315">
        <f>IFERROR(SUM(V292:V299),"0")</f>
        <v>1287</v>
      </c>
      <c r="W301" s="315">
        <f>IFERROR(SUM(W292:W299),"0")</f>
        <v>1305</v>
      </c>
      <c r="X301" s="37"/>
      <c r="Y301" s="316"/>
      <c r="Z301" s="316"/>
    </row>
    <row r="302" spans="1:53" ht="14.25" hidden="1" customHeight="1" x14ac:dyDescent="0.25">
      <c r="A302" s="326" t="s">
        <v>95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19">
        <v>4607091383980</v>
      </c>
      <c r="E303" s="320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8"/>
      <c r="P303" s="328"/>
      <c r="Q303" s="328"/>
      <c r="R303" s="320"/>
      <c r="S303" s="34"/>
      <c r="T303" s="34"/>
      <c r="U303" s="35" t="s">
        <v>65</v>
      </c>
      <c r="V303" s="313">
        <v>985</v>
      </c>
      <c r="W303" s="314">
        <f>IFERROR(IF(V303="",0,CEILING((V303/$H303),1)*$H303),"")</f>
        <v>990</v>
      </c>
      <c r="X303" s="36">
        <f>IFERROR(IF(W303=0,"",ROUNDUP(W303/H303,0)*0.02175),"")</f>
        <v>1.4355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19">
        <v>4680115883314</v>
      </c>
      <c r="E304" s="320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15" t="s">
        <v>452</v>
      </c>
      <c r="O304" s="328"/>
      <c r="P304" s="328"/>
      <c r="Q304" s="328"/>
      <c r="R304" s="320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19">
        <v>4607091384178</v>
      </c>
      <c r="E305" s="320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0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4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25"/>
      <c r="N306" s="321" t="s">
        <v>66</v>
      </c>
      <c r="O306" s="322"/>
      <c r="P306" s="322"/>
      <c r="Q306" s="322"/>
      <c r="R306" s="322"/>
      <c r="S306" s="322"/>
      <c r="T306" s="323"/>
      <c r="U306" s="37" t="s">
        <v>67</v>
      </c>
      <c r="V306" s="315">
        <f>IFERROR(V303/H303,"0")+IFERROR(V304/H304,"0")+IFERROR(V305/H305,"0")</f>
        <v>65.666666666666671</v>
      </c>
      <c r="W306" s="315">
        <f>IFERROR(W303/H303,"0")+IFERROR(W304/H304,"0")+IFERROR(W305/H305,"0")</f>
        <v>66</v>
      </c>
      <c r="X306" s="315">
        <f>IFERROR(IF(X303="",0,X303),"0")+IFERROR(IF(X304="",0,X304),"0")+IFERROR(IF(X305="",0,X305),"0")</f>
        <v>1.4355</v>
      </c>
      <c r="Y306" s="316"/>
      <c r="Z306" s="316"/>
    </row>
    <row r="307" spans="1:53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25"/>
      <c r="N307" s="321" t="s">
        <v>66</v>
      </c>
      <c r="O307" s="322"/>
      <c r="P307" s="322"/>
      <c r="Q307" s="322"/>
      <c r="R307" s="322"/>
      <c r="S307" s="322"/>
      <c r="T307" s="323"/>
      <c r="U307" s="37" t="s">
        <v>65</v>
      </c>
      <c r="V307" s="315">
        <f>IFERROR(SUM(V303:V305),"0")</f>
        <v>985</v>
      </c>
      <c r="W307" s="315">
        <f>IFERROR(SUM(W303:W305),"0")</f>
        <v>990</v>
      </c>
      <c r="X307" s="37"/>
      <c r="Y307" s="316"/>
      <c r="Z307" s="316"/>
    </row>
    <row r="308" spans="1:53" ht="14.25" hidden="1" customHeight="1" x14ac:dyDescent="0.25">
      <c r="A308" s="326" t="s">
        <v>68</v>
      </c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19">
        <v>4607091383928</v>
      </c>
      <c r="E309" s="320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20" t="s">
        <v>457</v>
      </c>
      <c r="O309" s="328"/>
      <c r="P309" s="328"/>
      <c r="Q309" s="328"/>
      <c r="R309" s="320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19">
        <v>4607091384260</v>
      </c>
      <c r="E310" s="320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8"/>
      <c r="P310" s="328"/>
      <c r="Q310" s="328"/>
      <c r="R310" s="320"/>
      <c r="S310" s="34"/>
      <c r="T310" s="34"/>
      <c r="U310" s="35" t="s">
        <v>65</v>
      </c>
      <c r="V310" s="313">
        <v>93</v>
      </c>
      <c r="W310" s="314">
        <f>IFERROR(IF(V310="",0,CEILING((V310/$H310),1)*$H310),"")</f>
        <v>93.6</v>
      </c>
      <c r="X310" s="36">
        <f>IFERROR(IF(W310=0,"",ROUNDUP(W310/H310,0)*0.02175),"")</f>
        <v>0.26100000000000001</v>
      </c>
      <c r="Y310" s="56"/>
      <c r="Z310" s="57"/>
      <c r="AD310" s="58"/>
      <c r="BA310" s="224" t="s">
        <v>1</v>
      </c>
    </row>
    <row r="311" spans="1:53" x14ac:dyDescent="0.2">
      <c r="A311" s="324"/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25"/>
      <c r="N311" s="321" t="s">
        <v>66</v>
      </c>
      <c r="O311" s="322"/>
      <c r="P311" s="322"/>
      <c r="Q311" s="322"/>
      <c r="R311" s="322"/>
      <c r="S311" s="322"/>
      <c r="T311" s="323"/>
      <c r="U311" s="37" t="s">
        <v>67</v>
      </c>
      <c r="V311" s="315">
        <f>IFERROR(V309/H309,"0")+IFERROR(V310/H310,"0")</f>
        <v>11.923076923076923</v>
      </c>
      <c r="W311" s="315">
        <f>IFERROR(W309/H309,"0")+IFERROR(W310/H310,"0")</f>
        <v>12</v>
      </c>
      <c r="X311" s="315">
        <f>IFERROR(IF(X309="",0,X309),"0")+IFERROR(IF(X310="",0,X310),"0")</f>
        <v>0.26100000000000001</v>
      </c>
      <c r="Y311" s="316"/>
      <c r="Z311" s="316"/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25"/>
      <c r="N312" s="321" t="s">
        <v>66</v>
      </c>
      <c r="O312" s="322"/>
      <c r="P312" s="322"/>
      <c r="Q312" s="322"/>
      <c r="R312" s="322"/>
      <c r="S312" s="322"/>
      <c r="T312" s="323"/>
      <c r="U312" s="37" t="s">
        <v>65</v>
      </c>
      <c r="V312" s="315">
        <f>IFERROR(SUM(V309:V310),"0")</f>
        <v>93</v>
      </c>
      <c r="W312" s="315">
        <f>IFERROR(SUM(W309:W310),"0")</f>
        <v>93.6</v>
      </c>
      <c r="X312" s="37"/>
      <c r="Y312" s="316"/>
      <c r="Z312" s="316"/>
    </row>
    <row r="313" spans="1:53" ht="14.25" hidden="1" customHeight="1" x14ac:dyDescent="0.25">
      <c r="A313" s="326" t="s">
        <v>208</v>
      </c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19">
        <v>4607091384673</v>
      </c>
      <c r="E314" s="320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8"/>
      <c r="P314" s="328"/>
      <c r="Q314" s="328"/>
      <c r="R314" s="320"/>
      <c r="S314" s="34"/>
      <c r="T314" s="34"/>
      <c r="U314" s="35" t="s">
        <v>65</v>
      </c>
      <c r="V314" s="313">
        <v>146</v>
      </c>
      <c r="W314" s="314">
        <f>IFERROR(IF(V314="",0,CEILING((V314/$H314),1)*$H314),"")</f>
        <v>148.19999999999999</v>
      </c>
      <c r="X314" s="36">
        <f>IFERROR(IF(W314=0,"",ROUNDUP(W314/H314,0)*0.02175),"")</f>
        <v>0.41324999999999995</v>
      </c>
      <c r="Y314" s="56"/>
      <c r="Z314" s="57"/>
      <c r="AD314" s="58"/>
      <c r="BA314" s="225" t="s">
        <v>1</v>
      </c>
    </row>
    <row r="315" spans="1:53" x14ac:dyDescent="0.2">
      <c r="A315" s="324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25"/>
      <c r="N315" s="321" t="s">
        <v>66</v>
      </c>
      <c r="O315" s="322"/>
      <c r="P315" s="322"/>
      <c r="Q315" s="322"/>
      <c r="R315" s="322"/>
      <c r="S315" s="322"/>
      <c r="T315" s="323"/>
      <c r="U315" s="37" t="s">
        <v>67</v>
      </c>
      <c r="V315" s="315">
        <f>IFERROR(V314/H314,"0")</f>
        <v>18.717948717948719</v>
      </c>
      <c r="W315" s="315">
        <f>IFERROR(W314/H314,"0")</f>
        <v>19</v>
      </c>
      <c r="X315" s="315">
        <f>IFERROR(IF(X314="",0,X314),"0")</f>
        <v>0.41324999999999995</v>
      </c>
      <c r="Y315" s="316"/>
      <c r="Z315" s="316"/>
    </row>
    <row r="316" spans="1:53" x14ac:dyDescent="0.2">
      <c r="A316" s="318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5"/>
      <c r="N316" s="321" t="s">
        <v>66</v>
      </c>
      <c r="O316" s="322"/>
      <c r="P316" s="322"/>
      <c r="Q316" s="322"/>
      <c r="R316" s="322"/>
      <c r="S316" s="322"/>
      <c r="T316" s="323"/>
      <c r="U316" s="37" t="s">
        <v>65</v>
      </c>
      <c r="V316" s="315">
        <f>IFERROR(SUM(V314:V314),"0")</f>
        <v>146</v>
      </c>
      <c r="W316" s="315">
        <f>IFERROR(SUM(W314:W314),"0")</f>
        <v>148.19999999999999</v>
      </c>
      <c r="X316" s="37"/>
      <c r="Y316" s="316"/>
      <c r="Z316" s="316"/>
    </row>
    <row r="317" spans="1:53" ht="16.5" hidden="1" customHeight="1" x14ac:dyDescent="0.25">
      <c r="A317" s="317" t="s">
        <v>462</v>
      </c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18"/>
      <c r="N317" s="318"/>
      <c r="O317" s="318"/>
      <c r="P317" s="318"/>
      <c r="Q317" s="318"/>
      <c r="R317" s="318"/>
      <c r="S317" s="318"/>
      <c r="T317" s="318"/>
      <c r="U317" s="318"/>
      <c r="V317" s="318"/>
      <c r="W317" s="318"/>
      <c r="X317" s="318"/>
      <c r="Y317" s="309"/>
      <c r="Z317" s="309"/>
    </row>
    <row r="318" spans="1:53" ht="14.25" hidden="1" customHeight="1" x14ac:dyDescent="0.25">
      <c r="A318" s="326" t="s">
        <v>103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8"/>
      <c r="Z318" s="308"/>
    </row>
    <row r="319" spans="1:53" ht="27" customHeight="1" x14ac:dyDescent="0.25">
      <c r="A319" s="54" t="s">
        <v>463</v>
      </c>
      <c r="B319" s="54" t="s">
        <v>464</v>
      </c>
      <c r="C319" s="31">
        <v>4301011324</v>
      </c>
      <c r="D319" s="319">
        <v>4607091384185</v>
      </c>
      <c r="E319" s="320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8"/>
      <c r="P319" s="328"/>
      <c r="Q319" s="328"/>
      <c r="R319" s="320"/>
      <c r="S319" s="34"/>
      <c r="T319" s="34"/>
      <c r="U319" s="35" t="s">
        <v>65</v>
      </c>
      <c r="V319" s="313">
        <v>49</v>
      </c>
      <c r="W319" s="314">
        <f>IFERROR(IF(V319="",0,CEILING((V319/$H319),1)*$H319),"")</f>
        <v>60</v>
      </c>
      <c r="X319" s="36">
        <f>IFERROR(IF(W319=0,"",ROUNDUP(W319/H319,0)*0.02175),"")</f>
        <v>0.10874999999999999</v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19">
        <v>4607091384192</v>
      </c>
      <c r="E320" s="320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8"/>
      <c r="P320" s="328"/>
      <c r="Q320" s="328"/>
      <c r="R320" s="320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19">
        <v>4680115881907</v>
      </c>
      <c r="E321" s="320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8"/>
      <c r="P321" s="328"/>
      <c r="Q321" s="328"/>
      <c r="R321" s="320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19">
        <v>4680115883925</v>
      </c>
      <c r="E322" s="320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19" t="s">
        <v>471</v>
      </c>
      <c r="O322" s="328"/>
      <c r="P322" s="328"/>
      <c r="Q322" s="328"/>
      <c r="R322" s="320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19">
        <v>4607091384680</v>
      </c>
      <c r="E323" s="320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28"/>
      <c r="P323" s="328"/>
      <c r="Q323" s="328"/>
      <c r="R323" s="320"/>
      <c r="S323" s="34"/>
      <c r="T323" s="34"/>
      <c r="U323" s="35" t="s">
        <v>65</v>
      </c>
      <c r="V323" s="313">
        <v>10</v>
      </c>
      <c r="W323" s="314">
        <f>IFERROR(IF(V323="",0,CEILING((V323/$H323),1)*$H323),"")</f>
        <v>12</v>
      </c>
      <c r="X323" s="36">
        <f>IFERROR(IF(W323=0,"",ROUNDUP(W323/H323,0)*0.00937),"")</f>
        <v>2.811E-2</v>
      </c>
      <c r="Y323" s="56"/>
      <c r="Z323" s="57"/>
      <c r="AD323" s="58"/>
      <c r="BA323" s="230" t="s">
        <v>1</v>
      </c>
    </row>
    <row r="324" spans="1:53" x14ac:dyDescent="0.2">
      <c r="A324" s="324"/>
      <c r="B324" s="318"/>
      <c r="C324" s="318"/>
      <c r="D324" s="318"/>
      <c r="E324" s="318"/>
      <c r="F324" s="318"/>
      <c r="G324" s="318"/>
      <c r="H324" s="318"/>
      <c r="I324" s="318"/>
      <c r="J324" s="318"/>
      <c r="K324" s="318"/>
      <c r="L324" s="318"/>
      <c r="M324" s="325"/>
      <c r="N324" s="321" t="s">
        <v>66</v>
      </c>
      <c r="O324" s="322"/>
      <c r="P324" s="322"/>
      <c r="Q324" s="322"/>
      <c r="R324" s="322"/>
      <c r="S324" s="322"/>
      <c r="T324" s="323"/>
      <c r="U324" s="37" t="s">
        <v>67</v>
      </c>
      <c r="V324" s="315">
        <f>IFERROR(V319/H319,"0")+IFERROR(V320/H320,"0")+IFERROR(V321/H321,"0")+IFERROR(V322/H322,"0")+IFERROR(V323/H323,"0")</f>
        <v>6.583333333333333</v>
      </c>
      <c r="W324" s="315">
        <f>IFERROR(W319/H319,"0")+IFERROR(W320/H320,"0")+IFERROR(W321/H321,"0")+IFERROR(W322/H322,"0")+IFERROR(W323/H323,"0")</f>
        <v>8</v>
      </c>
      <c r="X324" s="315">
        <f>IFERROR(IF(X319="",0,X319),"0")+IFERROR(IF(X320="",0,X320),"0")+IFERROR(IF(X321="",0,X321),"0")+IFERROR(IF(X322="",0,X322),"0")+IFERROR(IF(X323="",0,X323),"0")</f>
        <v>0.13685999999999998</v>
      </c>
      <c r="Y324" s="316"/>
      <c r="Z324" s="316"/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25"/>
      <c r="N325" s="321" t="s">
        <v>66</v>
      </c>
      <c r="O325" s="322"/>
      <c r="P325" s="322"/>
      <c r="Q325" s="322"/>
      <c r="R325" s="322"/>
      <c r="S325" s="322"/>
      <c r="T325" s="323"/>
      <c r="U325" s="37" t="s">
        <v>65</v>
      </c>
      <c r="V325" s="315">
        <f>IFERROR(SUM(V319:V323),"0")</f>
        <v>59</v>
      </c>
      <c r="W325" s="315">
        <f>IFERROR(SUM(W319:W323),"0")</f>
        <v>72</v>
      </c>
      <c r="X325" s="37"/>
      <c r="Y325" s="316"/>
      <c r="Z325" s="316"/>
    </row>
    <row r="326" spans="1:53" ht="14.25" hidden="1" customHeight="1" x14ac:dyDescent="0.25">
      <c r="A326" s="326" t="s">
        <v>60</v>
      </c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8"/>
      <c r="N326" s="318"/>
      <c r="O326" s="318"/>
      <c r="P326" s="318"/>
      <c r="Q326" s="318"/>
      <c r="R326" s="318"/>
      <c r="S326" s="318"/>
      <c r="T326" s="318"/>
      <c r="U326" s="318"/>
      <c r="V326" s="318"/>
      <c r="W326" s="318"/>
      <c r="X326" s="318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19">
        <v>4607091384802</v>
      </c>
      <c r="E327" s="320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28"/>
      <c r="P327" s="328"/>
      <c r="Q327" s="328"/>
      <c r="R327" s="320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19">
        <v>4607091384826</v>
      </c>
      <c r="E328" s="320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28"/>
      <c r="P328" s="328"/>
      <c r="Q328" s="328"/>
      <c r="R328" s="320"/>
      <c r="S328" s="34"/>
      <c r="T328" s="34"/>
      <c r="U328" s="35" t="s">
        <v>65</v>
      </c>
      <c r="V328" s="313">
        <v>6</v>
      </c>
      <c r="W328" s="314">
        <f>IFERROR(IF(V328="",0,CEILING((V328/$H328),1)*$H328),"")</f>
        <v>8.3999999999999986</v>
      </c>
      <c r="X328" s="36">
        <f>IFERROR(IF(W328=0,"",ROUNDUP(W328/H328,0)*0.00502),"")</f>
        <v>1.506E-2</v>
      </c>
      <c r="Y328" s="56"/>
      <c r="Z328" s="57"/>
      <c r="AD328" s="58"/>
      <c r="BA328" s="232" t="s">
        <v>1</v>
      </c>
    </row>
    <row r="329" spans="1:53" x14ac:dyDescent="0.2">
      <c r="A329" s="324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5"/>
      <c r="N329" s="321" t="s">
        <v>66</v>
      </c>
      <c r="O329" s="322"/>
      <c r="P329" s="322"/>
      <c r="Q329" s="322"/>
      <c r="R329" s="322"/>
      <c r="S329" s="322"/>
      <c r="T329" s="323"/>
      <c r="U329" s="37" t="s">
        <v>67</v>
      </c>
      <c r="V329" s="315">
        <f>IFERROR(V327/H327,"0")+IFERROR(V328/H328,"0")</f>
        <v>2.1428571428571428</v>
      </c>
      <c r="W329" s="315">
        <f>IFERROR(W327/H327,"0")+IFERROR(W328/H328,"0")</f>
        <v>2.9999999999999996</v>
      </c>
      <c r="X329" s="315">
        <f>IFERROR(IF(X327="",0,X327),"0")+IFERROR(IF(X328="",0,X328),"0")</f>
        <v>1.506E-2</v>
      </c>
      <c r="Y329" s="316"/>
      <c r="Z329" s="316"/>
    </row>
    <row r="330" spans="1:53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25"/>
      <c r="N330" s="321" t="s">
        <v>66</v>
      </c>
      <c r="O330" s="322"/>
      <c r="P330" s="322"/>
      <c r="Q330" s="322"/>
      <c r="R330" s="322"/>
      <c r="S330" s="322"/>
      <c r="T330" s="323"/>
      <c r="U330" s="37" t="s">
        <v>65</v>
      </c>
      <c r="V330" s="315">
        <f>IFERROR(SUM(V327:V328),"0")</f>
        <v>6</v>
      </c>
      <c r="W330" s="315">
        <f>IFERROR(SUM(W327:W328),"0")</f>
        <v>8.3999999999999986</v>
      </c>
      <c r="X330" s="37"/>
      <c r="Y330" s="316"/>
      <c r="Z330" s="316"/>
    </row>
    <row r="331" spans="1:53" ht="14.25" hidden="1" customHeight="1" x14ac:dyDescent="0.25">
      <c r="A331" s="326" t="s">
        <v>68</v>
      </c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8"/>
      <c r="M331" s="318"/>
      <c r="N331" s="318"/>
      <c r="O331" s="318"/>
      <c r="P331" s="318"/>
      <c r="Q331" s="318"/>
      <c r="R331" s="318"/>
      <c r="S331" s="318"/>
      <c r="T331" s="318"/>
      <c r="U331" s="318"/>
      <c r="V331" s="318"/>
      <c r="W331" s="318"/>
      <c r="X331" s="318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19">
        <v>4607091384246</v>
      </c>
      <c r="E332" s="320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1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28"/>
      <c r="P332" s="328"/>
      <c r="Q332" s="328"/>
      <c r="R332" s="320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19">
        <v>4680115881976</v>
      </c>
      <c r="E333" s="320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28"/>
      <c r="P333" s="328"/>
      <c r="Q333" s="328"/>
      <c r="R333" s="320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19">
        <v>4607091384253</v>
      </c>
      <c r="E334" s="320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28"/>
      <c r="P334" s="328"/>
      <c r="Q334" s="328"/>
      <c r="R334" s="320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19">
        <v>4680115881969</v>
      </c>
      <c r="E335" s="320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28"/>
      <c r="P335" s="328"/>
      <c r="Q335" s="328"/>
      <c r="R335" s="320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24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25"/>
      <c r="N336" s="321" t="s">
        <v>66</v>
      </c>
      <c r="O336" s="322"/>
      <c r="P336" s="322"/>
      <c r="Q336" s="322"/>
      <c r="R336" s="322"/>
      <c r="S336" s="322"/>
      <c r="T336" s="323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25"/>
      <c r="N337" s="321" t="s">
        <v>66</v>
      </c>
      <c r="O337" s="322"/>
      <c r="P337" s="322"/>
      <c r="Q337" s="322"/>
      <c r="R337" s="322"/>
      <c r="S337" s="322"/>
      <c r="T337" s="323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26" t="s">
        <v>208</v>
      </c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19">
        <v>4607091389357</v>
      </c>
      <c r="E339" s="320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28"/>
      <c r="P339" s="328"/>
      <c r="Q339" s="328"/>
      <c r="R339" s="320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24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5"/>
      <c r="N340" s="321" t="s">
        <v>66</v>
      </c>
      <c r="O340" s="322"/>
      <c r="P340" s="322"/>
      <c r="Q340" s="322"/>
      <c r="R340" s="322"/>
      <c r="S340" s="322"/>
      <c r="T340" s="323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18"/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25"/>
      <c r="N341" s="321" t="s">
        <v>66</v>
      </c>
      <c r="O341" s="322"/>
      <c r="P341" s="322"/>
      <c r="Q341" s="322"/>
      <c r="R341" s="322"/>
      <c r="S341" s="322"/>
      <c r="T341" s="323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408" t="s">
        <v>489</v>
      </c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8"/>
      <c r="Z342" s="48"/>
    </row>
    <row r="343" spans="1:53" ht="16.5" hidden="1" customHeight="1" x14ac:dyDescent="0.25">
      <c r="A343" s="317" t="s">
        <v>490</v>
      </c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309"/>
      <c r="Z343" s="309"/>
    </row>
    <row r="344" spans="1:53" ht="14.25" hidden="1" customHeight="1" x14ac:dyDescent="0.25">
      <c r="A344" s="326" t="s">
        <v>103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318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19">
        <v>4607091389708</v>
      </c>
      <c r="E345" s="320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28"/>
      <c r="P345" s="328"/>
      <c r="Q345" s="328"/>
      <c r="R345" s="320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19">
        <v>4607091389692</v>
      </c>
      <c r="E346" s="320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28"/>
      <c r="P346" s="328"/>
      <c r="Q346" s="328"/>
      <c r="R346" s="320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24"/>
      <c r="B347" s="318"/>
      <c r="C347" s="318"/>
      <c r="D347" s="318"/>
      <c r="E347" s="318"/>
      <c r="F347" s="318"/>
      <c r="G347" s="318"/>
      <c r="H347" s="318"/>
      <c r="I347" s="318"/>
      <c r="J347" s="318"/>
      <c r="K347" s="318"/>
      <c r="L347" s="318"/>
      <c r="M347" s="325"/>
      <c r="N347" s="321" t="s">
        <v>66</v>
      </c>
      <c r="O347" s="322"/>
      <c r="P347" s="322"/>
      <c r="Q347" s="322"/>
      <c r="R347" s="322"/>
      <c r="S347" s="322"/>
      <c r="T347" s="323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18"/>
      <c r="B348" s="318"/>
      <c r="C348" s="318"/>
      <c r="D348" s="318"/>
      <c r="E348" s="318"/>
      <c r="F348" s="318"/>
      <c r="G348" s="318"/>
      <c r="H348" s="318"/>
      <c r="I348" s="318"/>
      <c r="J348" s="318"/>
      <c r="K348" s="318"/>
      <c r="L348" s="318"/>
      <c r="M348" s="325"/>
      <c r="N348" s="321" t="s">
        <v>66</v>
      </c>
      <c r="O348" s="322"/>
      <c r="P348" s="322"/>
      <c r="Q348" s="322"/>
      <c r="R348" s="322"/>
      <c r="S348" s="322"/>
      <c r="T348" s="323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26" t="s">
        <v>60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318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19">
        <v>4607091389753</v>
      </c>
      <c r="E350" s="320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28"/>
      <c r="P350" s="328"/>
      <c r="Q350" s="328"/>
      <c r="R350" s="320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19">
        <v>4607091389760</v>
      </c>
      <c r="E351" s="320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28"/>
      <c r="P351" s="328"/>
      <c r="Q351" s="328"/>
      <c r="R351" s="320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19">
        <v>4607091389746</v>
      </c>
      <c r="E352" s="320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28"/>
      <c r="P352" s="328"/>
      <c r="Q352" s="328"/>
      <c r="R352" s="320"/>
      <c r="S352" s="34"/>
      <c r="T352" s="34"/>
      <c r="U352" s="35" t="s">
        <v>65</v>
      </c>
      <c r="V352" s="313">
        <v>223</v>
      </c>
      <c r="W352" s="314">
        <f t="shared" si="14"/>
        <v>226.8</v>
      </c>
      <c r="X352" s="36">
        <f>IFERROR(IF(W352=0,"",ROUNDUP(W352/H352,0)*0.00753),"")</f>
        <v>0.40662000000000004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19">
        <v>4680115882928</v>
      </c>
      <c r="E353" s="320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28"/>
      <c r="P353" s="328"/>
      <c r="Q353" s="328"/>
      <c r="R353" s="320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19">
        <v>4680115883147</v>
      </c>
      <c r="E354" s="320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28"/>
      <c r="P354" s="328"/>
      <c r="Q354" s="328"/>
      <c r="R354" s="320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19">
        <v>4607091384338</v>
      </c>
      <c r="E355" s="320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28"/>
      <c r="P355" s="328"/>
      <c r="Q355" s="328"/>
      <c r="R355" s="320"/>
      <c r="S355" s="34"/>
      <c r="T355" s="34"/>
      <c r="U355" s="35" t="s">
        <v>65</v>
      </c>
      <c r="V355" s="313">
        <v>4</v>
      </c>
      <c r="W355" s="314">
        <f t="shared" si="14"/>
        <v>4.2</v>
      </c>
      <c r="X355" s="36">
        <f t="shared" si="15"/>
        <v>1.004E-2</v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19">
        <v>4680115883154</v>
      </c>
      <c r="E356" s="320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28"/>
      <c r="P356" s="328"/>
      <c r="Q356" s="328"/>
      <c r="R356" s="320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19">
        <v>4607091389524</v>
      </c>
      <c r="E357" s="320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3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28"/>
      <c r="P357" s="328"/>
      <c r="Q357" s="328"/>
      <c r="R357" s="320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19">
        <v>4680115883161</v>
      </c>
      <c r="E358" s="320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28"/>
      <c r="P358" s="328"/>
      <c r="Q358" s="328"/>
      <c r="R358" s="320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19">
        <v>4607091384345</v>
      </c>
      <c r="E359" s="320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28"/>
      <c r="P359" s="328"/>
      <c r="Q359" s="328"/>
      <c r="R359" s="320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19">
        <v>4680115883178</v>
      </c>
      <c r="E360" s="320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28"/>
      <c r="P360" s="328"/>
      <c r="Q360" s="328"/>
      <c r="R360" s="320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19">
        <v>4607091389531</v>
      </c>
      <c r="E361" s="320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28"/>
      <c r="P361" s="328"/>
      <c r="Q361" s="328"/>
      <c r="R361" s="320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19">
        <v>4680115883185</v>
      </c>
      <c r="E362" s="320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401" t="s">
        <v>521</v>
      </c>
      <c r="O362" s="328"/>
      <c r="P362" s="328"/>
      <c r="Q362" s="328"/>
      <c r="R362" s="320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24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5"/>
      <c r="N363" s="321" t="s">
        <v>66</v>
      </c>
      <c r="O363" s="322"/>
      <c r="P363" s="322"/>
      <c r="Q363" s="322"/>
      <c r="R363" s="322"/>
      <c r="S363" s="322"/>
      <c r="T363" s="323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55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56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0.41666000000000003</v>
      </c>
      <c r="Y363" s="316"/>
      <c r="Z363" s="316"/>
    </row>
    <row r="364" spans="1:53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25"/>
      <c r="N364" s="321" t="s">
        <v>66</v>
      </c>
      <c r="O364" s="322"/>
      <c r="P364" s="322"/>
      <c r="Q364" s="322"/>
      <c r="R364" s="322"/>
      <c r="S364" s="322"/>
      <c r="T364" s="323"/>
      <c r="U364" s="37" t="s">
        <v>65</v>
      </c>
      <c r="V364" s="315">
        <f>IFERROR(SUM(V350:V362),"0")</f>
        <v>227</v>
      </c>
      <c r="W364" s="315">
        <f>IFERROR(SUM(W350:W362),"0")</f>
        <v>231</v>
      </c>
      <c r="X364" s="37"/>
      <c r="Y364" s="316"/>
      <c r="Z364" s="316"/>
    </row>
    <row r="365" spans="1:53" ht="14.25" hidden="1" customHeight="1" x14ac:dyDescent="0.25">
      <c r="A365" s="326" t="s">
        <v>68</v>
      </c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8"/>
      <c r="M365" s="318"/>
      <c r="N365" s="318"/>
      <c r="O365" s="318"/>
      <c r="P365" s="318"/>
      <c r="Q365" s="318"/>
      <c r="R365" s="318"/>
      <c r="S365" s="318"/>
      <c r="T365" s="318"/>
      <c r="U365" s="318"/>
      <c r="V365" s="318"/>
      <c r="W365" s="318"/>
      <c r="X365" s="318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19">
        <v>4607091389685</v>
      </c>
      <c r="E366" s="320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28"/>
      <c r="P366" s="328"/>
      <c r="Q366" s="328"/>
      <c r="R366" s="320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19">
        <v>4607091389654</v>
      </c>
      <c r="E367" s="320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28"/>
      <c r="P367" s="328"/>
      <c r="Q367" s="328"/>
      <c r="R367" s="320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19">
        <v>4607091384352</v>
      </c>
      <c r="E368" s="320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28"/>
      <c r="P368" s="328"/>
      <c r="Q368" s="328"/>
      <c r="R368" s="320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19">
        <v>4607091389661</v>
      </c>
      <c r="E369" s="320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28"/>
      <c r="P369" s="328"/>
      <c r="Q369" s="328"/>
      <c r="R369" s="320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24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25"/>
      <c r="N370" s="321" t="s">
        <v>66</v>
      </c>
      <c r="O370" s="322"/>
      <c r="P370" s="322"/>
      <c r="Q370" s="322"/>
      <c r="R370" s="322"/>
      <c r="S370" s="322"/>
      <c r="T370" s="323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25"/>
      <c r="N371" s="321" t="s">
        <v>66</v>
      </c>
      <c r="O371" s="322"/>
      <c r="P371" s="322"/>
      <c r="Q371" s="322"/>
      <c r="R371" s="322"/>
      <c r="S371" s="322"/>
      <c r="T371" s="323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26" t="s">
        <v>208</v>
      </c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8"/>
      <c r="M372" s="318"/>
      <c r="N372" s="318"/>
      <c r="O372" s="318"/>
      <c r="P372" s="318"/>
      <c r="Q372" s="318"/>
      <c r="R372" s="318"/>
      <c r="S372" s="318"/>
      <c r="T372" s="318"/>
      <c r="U372" s="318"/>
      <c r="V372" s="318"/>
      <c r="W372" s="318"/>
      <c r="X372" s="318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19">
        <v>4680115881648</v>
      </c>
      <c r="E373" s="320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28"/>
      <c r="P373" s="328"/>
      <c r="Q373" s="328"/>
      <c r="R373" s="320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24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5"/>
      <c r="N374" s="321" t="s">
        <v>66</v>
      </c>
      <c r="O374" s="322"/>
      <c r="P374" s="322"/>
      <c r="Q374" s="322"/>
      <c r="R374" s="322"/>
      <c r="S374" s="322"/>
      <c r="T374" s="323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25"/>
      <c r="N375" s="321" t="s">
        <v>66</v>
      </c>
      <c r="O375" s="322"/>
      <c r="P375" s="322"/>
      <c r="Q375" s="322"/>
      <c r="R375" s="322"/>
      <c r="S375" s="322"/>
      <c r="T375" s="323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26" t="s">
        <v>81</v>
      </c>
      <c r="B376" s="318"/>
      <c r="C376" s="318"/>
      <c r="D376" s="318"/>
      <c r="E376" s="318"/>
      <c r="F376" s="318"/>
      <c r="G376" s="318"/>
      <c r="H376" s="318"/>
      <c r="I376" s="318"/>
      <c r="J376" s="318"/>
      <c r="K376" s="318"/>
      <c r="L376" s="318"/>
      <c r="M376" s="318"/>
      <c r="N376" s="318"/>
      <c r="O376" s="318"/>
      <c r="P376" s="318"/>
      <c r="Q376" s="318"/>
      <c r="R376" s="318"/>
      <c r="S376" s="318"/>
      <c r="T376" s="318"/>
      <c r="U376" s="318"/>
      <c r="V376" s="318"/>
      <c r="W376" s="318"/>
      <c r="X376" s="318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19">
        <v>4680115884359</v>
      </c>
      <c r="E377" s="320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30" t="s">
        <v>536</v>
      </c>
      <c r="O377" s="328"/>
      <c r="P377" s="328"/>
      <c r="Q377" s="328"/>
      <c r="R377" s="320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19">
        <v>4680115884335</v>
      </c>
      <c r="E378" s="320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66" t="s">
        <v>539</v>
      </c>
      <c r="O378" s="328"/>
      <c r="P378" s="328"/>
      <c r="Q378" s="328"/>
      <c r="R378" s="320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19">
        <v>4680115884342</v>
      </c>
      <c r="E379" s="320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4" t="s">
        <v>542</v>
      </c>
      <c r="O379" s="328"/>
      <c r="P379" s="328"/>
      <c r="Q379" s="328"/>
      <c r="R379" s="320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19">
        <v>4680115884113</v>
      </c>
      <c r="E380" s="320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98" t="s">
        <v>545</v>
      </c>
      <c r="O380" s="328"/>
      <c r="P380" s="328"/>
      <c r="Q380" s="328"/>
      <c r="R380" s="320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24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25"/>
      <c r="N381" s="321" t="s">
        <v>66</v>
      </c>
      <c r="O381" s="322"/>
      <c r="P381" s="322"/>
      <c r="Q381" s="322"/>
      <c r="R381" s="322"/>
      <c r="S381" s="322"/>
      <c r="T381" s="323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25"/>
      <c r="N382" s="321" t="s">
        <v>66</v>
      </c>
      <c r="O382" s="322"/>
      <c r="P382" s="322"/>
      <c r="Q382" s="322"/>
      <c r="R382" s="322"/>
      <c r="S382" s="322"/>
      <c r="T382" s="323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17" t="s">
        <v>546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18"/>
      <c r="Y383" s="309"/>
      <c r="Z383" s="309"/>
    </row>
    <row r="384" spans="1:53" ht="14.25" hidden="1" customHeight="1" x14ac:dyDescent="0.25">
      <c r="A384" s="326" t="s">
        <v>95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18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19">
        <v>4607091389388</v>
      </c>
      <c r="E385" s="320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28"/>
      <c r="P385" s="328"/>
      <c r="Q385" s="328"/>
      <c r="R385" s="320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19">
        <v>4607091389364</v>
      </c>
      <c r="E386" s="320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28"/>
      <c r="P386" s="328"/>
      <c r="Q386" s="328"/>
      <c r="R386" s="320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24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8"/>
      <c r="M387" s="325"/>
      <c r="N387" s="321" t="s">
        <v>66</v>
      </c>
      <c r="O387" s="322"/>
      <c r="P387" s="322"/>
      <c r="Q387" s="322"/>
      <c r="R387" s="322"/>
      <c r="S387" s="322"/>
      <c r="T387" s="323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8"/>
      <c r="M388" s="325"/>
      <c r="N388" s="321" t="s">
        <v>66</v>
      </c>
      <c r="O388" s="322"/>
      <c r="P388" s="322"/>
      <c r="Q388" s="322"/>
      <c r="R388" s="322"/>
      <c r="S388" s="322"/>
      <c r="T388" s="323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26" t="s">
        <v>60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18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19">
        <v>4607091389739</v>
      </c>
      <c r="E390" s="320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28"/>
      <c r="P390" s="328"/>
      <c r="Q390" s="328"/>
      <c r="R390" s="320"/>
      <c r="S390" s="34"/>
      <c r="T390" s="34"/>
      <c r="U390" s="35" t="s">
        <v>65</v>
      </c>
      <c r="V390" s="313">
        <v>473</v>
      </c>
      <c r="W390" s="314">
        <f t="shared" ref="W390:W396" si="16">IFERROR(IF(V390="",0,CEILING((V390/$H390),1)*$H390),"")</f>
        <v>474.6</v>
      </c>
      <c r="X390" s="36">
        <f>IFERROR(IF(W390=0,"",ROUNDUP(W390/H390,0)*0.00753),"")</f>
        <v>0.85089000000000004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19">
        <v>4680115883048</v>
      </c>
      <c r="E391" s="320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28"/>
      <c r="P391" s="328"/>
      <c r="Q391" s="328"/>
      <c r="R391" s="320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19">
        <v>4607091389425</v>
      </c>
      <c r="E392" s="320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28"/>
      <c r="P392" s="328"/>
      <c r="Q392" s="328"/>
      <c r="R392" s="320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19">
        <v>4680115882911</v>
      </c>
      <c r="E393" s="320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02" t="s">
        <v>559</v>
      </c>
      <c r="O393" s="328"/>
      <c r="P393" s="328"/>
      <c r="Q393" s="328"/>
      <c r="R393" s="320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19">
        <v>4680115880771</v>
      </c>
      <c r="E394" s="320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28"/>
      <c r="P394" s="328"/>
      <c r="Q394" s="328"/>
      <c r="R394" s="320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562</v>
      </c>
      <c r="B395" s="54" t="s">
        <v>563</v>
      </c>
      <c r="C395" s="31">
        <v>4301031173</v>
      </c>
      <c r="D395" s="319">
        <v>4607091389500</v>
      </c>
      <c r="E395" s="320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28"/>
      <c r="P395" s="328"/>
      <c r="Q395" s="328"/>
      <c r="R395" s="320"/>
      <c r="S395" s="34"/>
      <c r="T395" s="34"/>
      <c r="U395" s="35" t="s">
        <v>65</v>
      </c>
      <c r="V395" s="313">
        <v>11</v>
      </c>
      <c r="W395" s="314">
        <f t="shared" si="16"/>
        <v>12.600000000000001</v>
      </c>
      <c r="X395" s="36">
        <f>IFERROR(IF(W395=0,"",ROUNDUP(W395/H395,0)*0.00502),"")</f>
        <v>3.0120000000000001E-2</v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19">
        <v>4680115881983</v>
      </c>
      <c r="E396" s="320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28"/>
      <c r="P396" s="328"/>
      <c r="Q396" s="328"/>
      <c r="R396" s="320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24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8"/>
      <c r="M397" s="325"/>
      <c r="N397" s="321" t="s">
        <v>66</v>
      </c>
      <c r="O397" s="322"/>
      <c r="P397" s="322"/>
      <c r="Q397" s="322"/>
      <c r="R397" s="322"/>
      <c r="S397" s="322"/>
      <c r="T397" s="323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117.85714285714286</v>
      </c>
      <c r="W397" s="315">
        <f>IFERROR(W390/H390,"0")+IFERROR(W391/H391,"0")+IFERROR(W392/H392,"0")+IFERROR(W393/H393,"0")+IFERROR(W394/H394,"0")+IFERROR(W395/H395,"0")+IFERROR(W396/H396,"0")</f>
        <v>119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0.88101000000000007</v>
      </c>
      <c r="Y397" s="316"/>
      <c r="Z397" s="316"/>
    </row>
    <row r="398" spans="1:53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5"/>
      <c r="N398" s="321" t="s">
        <v>66</v>
      </c>
      <c r="O398" s="322"/>
      <c r="P398" s="322"/>
      <c r="Q398" s="322"/>
      <c r="R398" s="322"/>
      <c r="S398" s="322"/>
      <c r="T398" s="323"/>
      <c r="U398" s="37" t="s">
        <v>65</v>
      </c>
      <c r="V398" s="315">
        <f>IFERROR(SUM(V390:V396),"0")</f>
        <v>484</v>
      </c>
      <c r="W398" s="315">
        <f>IFERROR(SUM(W390:W396),"0")</f>
        <v>487.20000000000005</v>
      </c>
      <c r="X398" s="37"/>
      <c r="Y398" s="316"/>
      <c r="Z398" s="316"/>
    </row>
    <row r="399" spans="1:53" ht="14.25" hidden="1" customHeight="1" x14ac:dyDescent="0.25">
      <c r="A399" s="326" t="s">
        <v>81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18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19">
        <v>4680115884571</v>
      </c>
      <c r="E400" s="320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3" t="s">
        <v>568</v>
      </c>
      <c r="O400" s="328"/>
      <c r="P400" s="328"/>
      <c r="Q400" s="328"/>
      <c r="R400" s="320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24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25"/>
      <c r="N401" s="321" t="s">
        <v>66</v>
      </c>
      <c r="O401" s="322"/>
      <c r="P401" s="322"/>
      <c r="Q401" s="322"/>
      <c r="R401" s="322"/>
      <c r="S401" s="322"/>
      <c r="T401" s="323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25"/>
      <c r="N402" s="321" t="s">
        <v>66</v>
      </c>
      <c r="O402" s="322"/>
      <c r="P402" s="322"/>
      <c r="Q402" s="322"/>
      <c r="R402" s="322"/>
      <c r="S402" s="322"/>
      <c r="T402" s="323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26" t="s">
        <v>90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18"/>
      <c r="Y403" s="308"/>
      <c r="Z403" s="308"/>
    </row>
    <row r="404" spans="1:53" ht="27" customHeight="1" x14ac:dyDescent="0.25">
      <c r="A404" s="54" t="s">
        <v>570</v>
      </c>
      <c r="B404" s="54" t="s">
        <v>571</v>
      </c>
      <c r="C404" s="31">
        <v>4301170010</v>
      </c>
      <c r="D404" s="319">
        <v>4680115884090</v>
      </c>
      <c r="E404" s="320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70" t="s">
        <v>572</v>
      </c>
      <c r="O404" s="328"/>
      <c r="P404" s="328"/>
      <c r="Q404" s="328"/>
      <c r="R404" s="320"/>
      <c r="S404" s="34"/>
      <c r="T404" s="34"/>
      <c r="U404" s="35" t="s">
        <v>65</v>
      </c>
      <c r="V404" s="313">
        <v>1.1000000000000001</v>
      </c>
      <c r="W404" s="314">
        <f>IFERROR(IF(V404="",0,CEILING((V404/$H404),1)*$H404),"")</f>
        <v>1.32</v>
      </c>
      <c r="X404" s="36">
        <f>IFERROR(IF(W404=0,"",ROUNDUP(W404/H404,0)*0.00627),"")</f>
        <v>6.2700000000000004E-3</v>
      </c>
      <c r="Y404" s="56"/>
      <c r="Z404" s="57"/>
      <c r="AD404" s="58"/>
      <c r="BA404" s="272" t="s">
        <v>1</v>
      </c>
    </row>
    <row r="405" spans="1:53" x14ac:dyDescent="0.2">
      <c r="A405" s="324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8"/>
      <c r="M405" s="325"/>
      <c r="N405" s="321" t="s">
        <v>66</v>
      </c>
      <c r="O405" s="322"/>
      <c r="P405" s="322"/>
      <c r="Q405" s="322"/>
      <c r="R405" s="322"/>
      <c r="S405" s="322"/>
      <c r="T405" s="323"/>
      <c r="U405" s="37" t="s">
        <v>67</v>
      </c>
      <c r="V405" s="315">
        <f>IFERROR(V404/H404,"0")</f>
        <v>0.83333333333333337</v>
      </c>
      <c r="W405" s="315">
        <f>IFERROR(W404/H404,"0")</f>
        <v>1</v>
      </c>
      <c r="X405" s="315">
        <f>IFERROR(IF(X404="",0,X404),"0")</f>
        <v>6.2700000000000004E-3</v>
      </c>
      <c r="Y405" s="316"/>
      <c r="Z405" s="316"/>
    </row>
    <row r="406" spans="1:53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8"/>
      <c r="M406" s="325"/>
      <c r="N406" s="321" t="s">
        <v>66</v>
      </c>
      <c r="O406" s="322"/>
      <c r="P406" s="322"/>
      <c r="Q406" s="322"/>
      <c r="R406" s="322"/>
      <c r="S406" s="322"/>
      <c r="T406" s="323"/>
      <c r="U406" s="37" t="s">
        <v>65</v>
      </c>
      <c r="V406" s="315">
        <f>IFERROR(SUM(V404:V404),"0")</f>
        <v>1.1000000000000001</v>
      </c>
      <c r="W406" s="315">
        <f>IFERROR(SUM(W404:W404),"0")</f>
        <v>1.32</v>
      </c>
      <c r="X406" s="37"/>
      <c r="Y406" s="316"/>
      <c r="Z406" s="316"/>
    </row>
    <row r="407" spans="1:53" ht="14.25" hidden="1" customHeight="1" x14ac:dyDescent="0.25">
      <c r="A407" s="326" t="s">
        <v>573</v>
      </c>
      <c r="B407" s="318"/>
      <c r="C407" s="318"/>
      <c r="D407" s="318"/>
      <c r="E407" s="318"/>
      <c r="F407" s="318"/>
      <c r="G407" s="318"/>
      <c r="H407" s="318"/>
      <c r="I407" s="318"/>
      <c r="J407" s="318"/>
      <c r="K407" s="318"/>
      <c r="L407" s="318"/>
      <c r="M407" s="318"/>
      <c r="N407" s="318"/>
      <c r="O407" s="318"/>
      <c r="P407" s="318"/>
      <c r="Q407" s="318"/>
      <c r="R407" s="318"/>
      <c r="S407" s="318"/>
      <c r="T407" s="318"/>
      <c r="U407" s="318"/>
      <c r="V407" s="318"/>
      <c r="W407" s="318"/>
      <c r="X407" s="318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19">
        <v>4680115884564</v>
      </c>
      <c r="E408" s="320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24" t="s">
        <v>576</v>
      </c>
      <c r="O408" s="328"/>
      <c r="P408" s="328"/>
      <c r="Q408" s="328"/>
      <c r="R408" s="320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24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25"/>
      <c r="N409" s="321" t="s">
        <v>66</v>
      </c>
      <c r="O409" s="322"/>
      <c r="P409" s="322"/>
      <c r="Q409" s="322"/>
      <c r="R409" s="322"/>
      <c r="S409" s="322"/>
      <c r="T409" s="323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18"/>
      <c r="B410" s="318"/>
      <c r="C410" s="318"/>
      <c r="D410" s="318"/>
      <c r="E410" s="318"/>
      <c r="F410" s="318"/>
      <c r="G410" s="318"/>
      <c r="H410" s="318"/>
      <c r="I410" s="318"/>
      <c r="J410" s="318"/>
      <c r="K410" s="318"/>
      <c r="L410" s="318"/>
      <c r="M410" s="325"/>
      <c r="N410" s="321" t="s">
        <v>66</v>
      </c>
      <c r="O410" s="322"/>
      <c r="P410" s="322"/>
      <c r="Q410" s="322"/>
      <c r="R410" s="322"/>
      <c r="S410" s="322"/>
      <c r="T410" s="323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408" t="s">
        <v>577</v>
      </c>
      <c r="B411" s="409"/>
      <c r="C411" s="409"/>
      <c r="D411" s="409"/>
      <c r="E411" s="409"/>
      <c r="F411" s="409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8"/>
      <c r="Z411" s="48"/>
    </row>
    <row r="412" spans="1:53" ht="16.5" hidden="1" customHeight="1" x14ac:dyDescent="0.25">
      <c r="A412" s="317" t="s">
        <v>577</v>
      </c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18"/>
      <c r="N412" s="318"/>
      <c r="O412" s="318"/>
      <c r="P412" s="318"/>
      <c r="Q412" s="318"/>
      <c r="R412" s="318"/>
      <c r="S412" s="318"/>
      <c r="T412" s="318"/>
      <c r="U412" s="318"/>
      <c r="V412" s="318"/>
      <c r="W412" s="318"/>
      <c r="X412" s="318"/>
      <c r="Y412" s="309"/>
      <c r="Z412" s="309"/>
    </row>
    <row r="413" spans="1:53" ht="14.25" hidden="1" customHeight="1" x14ac:dyDescent="0.25">
      <c r="A413" s="326" t="s">
        <v>103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19">
        <v>4607091389067</v>
      </c>
      <c r="E414" s="320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0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hidden="1" customHeight="1" x14ac:dyDescent="0.25">
      <c r="A415" s="54" t="s">
        <v>580</v>
      </c>
      <c r="B415" s="54" t="s">
        <v>581</v>
      </c>
      <c r="C415" s="31">
        <v>4301011363</v>
      </c>
      <c r="D415" s="319">
        <v>4607091383522</v>
      </c>
      <c r="E415" s="320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4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0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19">
        <v>4607091384437</v>
      </c>
      <c r="E416" s="320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0"/>
      <c r="S416" s="34"/>
      <c r="T416" s="34"/>
      <c r="U416" s="35" t="s">
        <v>65</v>
      </c>
      <c r="V416" s="313">
        <v>29</v>
      </c>
      <c r="W416" s="314">
        <f t="shared" si="17"/>
        <v>31.68</v>
      </c>
      <c r="X416" s="36">
        <f>IFERROR(IF(W416=0,"",ROUNDUP(W416/H416,0)*0.01196),"")</f>
        <v>7.1760000000000004E-2</v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19">
        <v>4607091389104</v>
      </c>
      <c r="E417" s="320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0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19">
        <v>4680115880603</v>
      </c>
      <c r="E418" s="320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0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19">
        <v>4607091389999</v>
      </c>
      <c r="E419" s="320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0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19">
        <v>4680115882782</v>
      </c>
      <c r="E420" s="320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5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0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19">
        <v>4607091389098</v>
      </c>
      <c r="E421" s="320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0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19">
        <v>4607091389982</v>
      </c>
      <c r="E422" s="320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0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4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25"/>
      <c r="N423" s="321" t="s">
        <v>66</v>
      </c>
      <c r="O423" s="322"/>
      <c r="P423" s="322"/>
      <c r="Q423" s="322"/>
      <c r="R423" s="322"/>
      <c r="S423" s="322"/>
      <c r="T423" s="323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5.4924242424242422</v>
      </c>
      <c r="W423" s="315">
        <f>IFERROR(W414/H414,"0")+IFERROR(W415/H415,"0")+IFERROR(W416/H416,"0")+IFERROR(W417/H417,"0")+IFERROR(W418/H418,"0")+IFERROR(W419/H419,"0")+IFERROR(W420/H420,"0")+IFERROR(W421/H421,"0")+IFERROR(W422/H422,"0")</f>
        <v>6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7.1760000000000004E-2</v>
      </c>
      <c r="Y423" s="316"/>
      <c r="Z423" s="316"/>
    </row>
    <row r="424" spans="1:53" x14ac:dyDescent="0.2">
      <c r="A424" s="318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8"/>
      <c r="M424" s="325"/>
      <c r="N424" s="321" t="s">
        <v>66</v>
      </c>
      <c r="O424" s="322"/>
      <c r="P424" s="322"/>
      <c r="Q424" s="322"/>
      <c r="R424" s="322"/>
      <c r="S424" s="322"/>
      <c r="T424" s="323"/>
      <c r="U424" s="37" t="s">
        <v>65</v>
      </c>
      <c r="V424" s="315">
        <f>IFERROR(SUM(V414:V422),"0")</f>
        <v>29</v>
      </c>
      <c r="W424" s="315">
        <f>IFERROR(SUM(W414:W422),"0")</f>
        <v>31.68</v>
      </c>
      <c r="X424" s="37"/>
      <c r="Y424" s="316"/>
      <c r="Z424" s="316"/>
    </row>
    <row r="425" spans="1:53" ht="14.25" hidden="1" customHeight="1" x14ac:dyDescent="0.25">
      <c r="A425" s="326" t="s">
        <v>95</v>
      </c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8"/>
      <c r="M425" s="318"/>
      <c r="N425" s="318"/>
      <c r="O425" s="318"/>
      <c r="P425" s="318"/>
      <c r="Q425" s="318"/>
      <c r="R425" s="318"/>
      <c r="S425" s="318"/>
      <c r="T425" s="318"/>
      <c r="U425" s="318"/>
      <c r="V425" s="318"/>
      <c r="W425" s="318"/>
      <c r="X425" s="318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19">
        <v>4607091388930</v>
      </c>
      <c r="E426" s="320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0"/>
      <c r="S426" s="34"/>
      <c r="T426" s="34"/>
      <c r="U426" s="35" t="s">
        <v>65</v>
      </c>
      <c r="V426" s="313">
        <v>95</v>
      </c>
      <c r="W426" s="314">
        <f>IFERROR(IF(V426="",0,CEILING((V426/$H426),1)*$H426),"")</f>
        <v>95.04</v>
      </c>
      <c r="X426" s="36">
        <f>IFERROR(IF(W426=0,"",ROUNDUP(W426/H426,0)*0.01196),"")</f>
        <v>0.21528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19">
        <v>4680115880054</v>
      </c>
      <c r="E427" s="320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0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24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25"/>
      <c r="N428" s="321" t="s">
        <v>66</v>
      </c>
      <c r="O428" s="322"/>
      <c r="P428" s="322"/>
      <c r="Q428" s="322"/>
      <c r="R428" s="322"/>
      <c r="S428" s="322"/>
      <c r="T428" s="323"/>
      <c r="U428" s="37" t="s">
        <v>67</v>
      </c>
      <c r="V428" s="315">
        <f>IFERROR(V426/H426,"0")+IFERROR(V427/H427,"0")</f>
        <v>17.992424242424242</v>
      </c>
      <c r="W428" s="315">
        <f>IFERROR(W426/H426,"0")+IFERROR(W427/H427,"0")</f>
        <v>18</v>
      </c>
      <c r="X428" s="315">
        <f>IFERROR(IF(X426="",0,X426),"0")+IFERROR(IF(X427="",0,X427),"0")</f>
        <v>0.21528</v>
      </c>
      <c r="Y428" s="316"/>
      <c r="Z428" s="316"/>
    </row>
    <row r="429" spans="1:53" x14ac:dyDescent="0.2">
      <c r="A429" s="318"/>
      <c r="B429" s="318"/>
      <c r="C429" s="318"/>
      <c r="D429" s="318"/>
      <c r="E429" s="318"/>
      <c r="F429" s="318"/>
      <c r="G429" s="318"/>
      <c r="H429" s="318"/>
      <c r="I429" s="318"/>
      <c r="J429" s="318"/>
      <c r="K429" s="318"/>
      <c r="L429" s="318"/>
      <c r="M429" s="325"/>
      <c r="N429" s="321" t="s">
        <v>66</v>
      </c>
      <c r="O429" s="322"/>
      <c r="P429" s="322"/>
      <c r="Q429" s="322"/>
      <c r="R429" s="322"/>
      <c r="S429" s="322"/>
      <c r="T429" s="323"/>
      <c r="U429" s="37" t="s">
        <v>65</v>
      </c>
      <c r="V429" s="315">
        <f>IFERROR(SUM(V426:V427),"0")</f>
        <v>95</v>
      </c>
      <c r="W429" s="315">
        <f>IFERROR(SUM(W426:W427),"0")</f>
        <v>95.04</v>
      </c>
      <c r="X429" s="37"/>
      <c r="Y429" s="316"/>
      <c r="Z429" s="316"/>
    </row>
    <row r="430" spans="1:53" ht="14.25" hidden="1" customHeight="1" x14ac:dyDescent="0.25">
      <c r="A430" s="326" t="s">
        <v>60</v>
      </c>
      <c r="B430" s="318"/>
      <c r="C430" s="318"/>
      <c r="D430" s="318"/>
      <c r="E430" s="318"/>
      <c r="F430" s="318"/>
      <c r="G430" s="318"/>
      <c r="H430" s="318"/>
      <c r="I430" s="318"/>
      <c r="J430" s="318"/>
      <c r="K430" s="318"/>
      <c r="L430" s="318"/>
      <c r="M430" s="318"/>
      <c r="N430" s="318"/>
      <c r="O430" s="318"/>
      <c r="P430" s="318"/>
      <c r="Q430" s="318"/>
      <c r="R430" s="318"/>
      <c r="S430" s="318"/>
      <c r="T430" s="318"/>
      <c r="U430" s="318"/>
      <c r="V430" s="318"/>
      <c r="W430" s="318"/>
      <c r="X430" s="318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19">
        <v>4680115883116</v>
      </c>
      <c r="E431" s="320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0"/>
      <c r="S431" s="34"/>
      <c r="T431" s="34"/>
      <c r="U431" s="35" t="s">
        <v>65</v>
      </c>
      <c r="V431" s="313">
        <v>106</v>
      </c>
      <c r="W431" s="314">
        <f t="shared" ref="W431:W436" si="18">IFERROR(IF(V431="",0,CEILING((V431/$H431),1)*$H431),"")</f>
        <v>110.88000000000001</v>
      </c>
      <c r="X431" s="36">
        <f>IFERROR(IF(W431=0,"",ROUNDUP(W431/H431,0)*0.01196),"")</f>
        <v>0.25115999999999999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19">
        <v>4680115883093</v>
      </c>
      <c r="E432" s="320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0"/>
      <c r="S432" s="34"/>
      <c r="T432" s="34"/>
      <c r="U432" s="35" t="s">
        <v>65</v>
      </c>
      <c r="V432" s="313">
        <v>21</v>
      </c>
      <c r="W432" s="314">
        <f t="shared" si="18"/>
        <v>21.12</v>
      </c>
      <c r="X432" s="36">
        <f>IFERROR(IF(W432=0,"",ROUNDUP(W432/H432,0)*0.01196),"")</f>
        <v>4.7840000000000001E-2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19">
        <v>4680115883109</v>
      </c>
      <c r="E433" s="320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0"/>
      <c r="S433" s="34"/>
      <c r="T433" s="34"/>
      <c r="U433" s="35" t="s">
        <v>65</v>
      </c>
      <c r="V433" s="313">
        <v>161</v>
      </c>
      <c r="W433" s="314">
        <f t="shared" si="18"/>
        <v>163.68</v>
      </c>
      <c r="X433" s="36">
        <f>IFERROR(IF(W433=0,"",ROUNDUP(W433/H433,0)*0.01196),"")</f>
        <v>0.37075999999999998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19">
        <v>4680115882072</v>
      </c>
      <c r="E434" s="320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32" t="s">
        <v>608</v>
      </c>
      <c r="O434" s="328"/>
      <c r="P434" s="328"/>
      <c r="Q434" s="328"/>
      <c r="R434" s="320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19">
        <v>4680115882102</v>
      </c>
      <c r="E435" s="320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14" t="s">
        <v>611</v>
      </c>
      <c r="O435" s="328"/>
      <c r="P435" s="328"/>
      <c r="Q435" s="328"/>
      <c r="R435" s="320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19">
        <v>4680115882096</v>
      </c>
      <c r="E436" s="320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6" t="s">
        <v>614</v>
      </c>
      <c r="O436" s="328"/>
      <c r="P436" s="328"/>
      <c r="Q436" s="328"/>
      <c r="R436" s="320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24"/>
      <c r="B437" s="318"/>
      <c r="C437" s="318"/>
      <c r="D437" s="318"/>
      <c r="E437" s="318"/>
      <c r="F437" s="318"/>
      <c r="G437" s="318"/>
      <c r="H437" s="318"/>
      <c r="I437" s="318"/>
      <c r="J437" s="318"/>
      <c r="K437" s="318"/>
      <c r="L437" s="318"/>
      <c r="M437" s="325"/>
      <c r="N437" s="321" t="s">
        <v>66</v>
      </c>
      <c r="O437" s="322"/>
      <c r="P437" s="322"/>
      <c r="Q437" s="322"/>
      <c r="R437" s="322"/>
      <c r="S437" s="322"/>
      <c r="T437" s="323"/>
      <c r="U437" s="37" t="s">
        <v>67</v>
      </c>
      <c r="V437" s="315">
        <f>IFERROR(V431/H431,"0")+IFERROR(V432/H432,"0")+IFERROR(V433/H433,"0")+IFERROR(V434/H434,"0")+IFERROR(V435/H435,"0")+IFERROR(V436/H436,"0")</f>
        <v>54.545454545454547</v>
      </c>
      <c r="W437" s="315">
        <f>IFERROR(W431/H431,"0")+IFERROR(W432/H432,"0")+IFERROR(W433/H433,"0")+IFERROR(W434/H434,"0")+IFERROR(W435/H435,"0")+IFERROR(W436/H436,"0")</f>
        <v>56</v>
      </c>
      <c r="X437" s="315">
        <f>IFERROR(IF(X431="",0,X431),"0")+IFERROR(IF(X432="",0,X432),"0")+IFERROR(IF(X433="",0,X433),"0")+IFERROR(IF(X434="",0,X434),"0")+IFERROR(IF(X435="",0,X435),"0")+IFERROR(IF(X436="",0,X436),"0")</f>
        <v>0.66975999999999991</v>
      </c>
      <c r="Y437" s="316"/>
      <c r="Z437" s="316"/>
    </row>
    <row r="438" spans="1:53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5"/>
      <c r="N438" s="321" t="s">
        <v>66</v>
      </c>
      <c r="O438" s="322"/>
      <c r="P438" s="322"/>
      <c r="Q438" s="322"/>
      <c r="R438" s="322"/>
      <c r="S438" s="322"/>
      <c r="T438" s="323"/>
      <c r="U438" s="37" t="s">
        <v>65</v>
      </c>
      <c r="V438" s="315">
        <f>IFERROR(SUM(V431:V436),"0")</f>
        <v>288</v>
      </c>
      <c r="W438" s="315">
        <f>IFERROR(SUM(W431:W436),"0")</f>
        <v>295.68</v>
      </c>
      <c r="X438" s="37"/>
      <c r="Y438" s="316"/>
      <c r="Z438" s="316"/>
    </row>
    <row r="439" spans="1:53" ht="14.25" hidden="1" customHeight="1" x14ac:dyDescent="0.25">
      <c r="A439" s="326" t="s">
        <v>68</v>
      </c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19">
        <v>4607091383409</v>
      </c>
      <c r="E440" s="320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0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19">
        <v>4607091383416</v>
      </c>
      <c r="E441" s="320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0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24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25"/>
      <c r="N442" s="321" t="s">
        <v>66</v>
      </c>
      <c r="O442" s="322"/>
      <c r="P442" s="322"/>
      <c r="Q442" s="322"/>
      <c r="R442" s="322"/>
      <c r="S442" s="322"/>
      <c r="T442" s="323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5"/>
      <c r="N443" s="321" t="s">
        <v>66</v>
      </c>
      <c r="O443" s="322"/>
      <c r="P443" s="322"/>
      <c r="Q443" s="322"/>
      <c r="R443" s="322"/>
      <c r="S443" s="322"/>
      <c r="T443" s="323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408" t="s">
        <v>619</v>
      </c>
      <c r="B444" s="409"/>
      <c r="C444" s="409"/>
      <c r="D444" s="409"/>
      <c r="E444" s="409"/>
      <c r="F444" s="409"/>
      <c r="G444" s="409"/>
      <c r="H444" s="409"/>
      <c r="I444" s="409"/>
      <c r="J444" s="409"/>
      <c r="K444" s="409"/>
      <c r="L444" s="409"/>
      <c r="M444" s="409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8"/>
      <c r="Z444" s="48"/>
    </row>
    <row r="445" spans="1:53" ht="16.5" hidden="1" customHeight="1" x14ac:dyDescent="0.25">
      <c r="A445" s="317" t="s">
        <v>620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9"/>
      <c r="Z445" s="309"/>
    </row>
    <row r="446" spans="1:53" ht="14.25" hidden="1" customHeight="1" x14ac:dyDescent="0.25">
      <c r="A446" s="326" t="s">
        <v>103</v>
      </c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8"/>
      <c r="M446" s="318"/>
      <c r="N446" s="318"/>
      <c r="O446" s="318"/>
      <c r="P446" s="318"/>
      <c r="Q446" s="318"/>
      <c r="R446" s="318"/>
      <c r="S446" s="318"/>
      <c r="T446" s="318"/>
      <c r="U446" s="318"/>
      <c r="V446" s="318"/>
      <c r="W446" s="318"/>
      <c r="X446" s="318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19">
        <v>4640242180441</v>
      </c>
      <c r="E447" s="320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60" t="s">
        <v>623</v>
      </c>
      <c r="O447" s="328"/>
      <c r="P447" s="328"/>
      <c r="Q447" s="328"/>
      <c r="R447" s="320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19">
        <v>4640242180564</v>
      </c>
      <c r="E448" s="320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14" t="s">
        <v>626</v>
      </c>
      <c r="O448" s="328"/>
      <c r="P448" s="328"/>
      <c r="Q448" s="328"/>
      <c r="R448" s="320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24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5"/>
      <c r="N449" s="321" t="s">
        <v>66</v>
      </c>
      <c r="O449" s="322"/>
      <c r="P449" s="322"/>
      <c r="Q449" s="322"/>
      <c r="R449" s="322"/>
      <c r="S449" s="322"/>
      <c r="T449" s="323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25"/>
      <c r="N450" s="321" t="s">
        <v>66</v>
      </c>
      <c r="O450" s="322"/>
      <c r="P450" s="322"/>
      <c r="Q450" s="322"/>
      <c r="R450" s="322"/>
      <c r="S450" s="322"/>
      <c r="T450" s="323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26" t="s">
        <v>95</v>
      </c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8"/>
      <c r="M451" s="318"/>
      <c r="N451" s="318"/>
      <c r="O451" s="318"/>
      <c r="P451" s="318"/>
      <c r="Q451" s="318"/>
      <c r="R451" s="318"/>
      <c r="S451" s="318"/>
      <c r="T451" s="318"/>
      <c r="U451" s="318"/>
      <c r="V451" s="318"/>
      <c r="W451" s="318"/>
      <c r="X451" s="318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19">
        <v>4640242180526</v>
      </c>
      <c r="E452" s="320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85" t="s">
        <v>629</v>
      </c>
      <c r="O452" s="328"/>
      <c r="P452" s="328"/>
      <c r="Q452" s="328"/>
      <c r="R452" s="320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19">
        <v>4640242180519</v>
      </c>
      <c r="E453" s="320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404" t="s">
        <v>632</v>
      </c>
      <c r="O453" s="328"/>
      <c r="P453" s="328"/>
      <c r="Q453" s="328"/>
      <c r="R453" s="320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24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5"/>
      <c r="N454" s="321" t="s">
        <v>66</v>
      </c>
      <c r="O454" s="322"/>
      <c r="P454" s="322"/>
      <c r="Q454" s="322"/>
      <c r="R454" s="322"/>
      <c r="S454" s="322"/>
      <c r="T454" s="323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25"/>
      <c r="N455" s="321" t="s">
        <v>66</v>
      </c>
      <c r="O455" s="322"/>
      <c r="P455" s="322"/>
      <c r="Q455" s="322"/>
      <c r="R455" s="322"/>
      <c r="S455" s="322"/>
      <c r="T455" s="323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26" t="s">
        <v>60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19">
        <v>4640242180489</v>
      </c>
      <c r="E457" s="320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82" t="s">
        <v>635</v>
      </c>
      <c r="O457" s="328"/>
      <c r="P457" s="328"/>
      <c r="Q457" s="328"/>
      <c r="R457" s="320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19">
        <v>4640242180816</v>
      </c>
      <c r="E458" s="320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7" t="s">
        <v>638</v>
      </c>
      <c r="O458" s="328"/>
      <c r="P458" s="328"/>
      <c r="Q458" s="328"/>
      <c r="R458" s="320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19">
        <v>4640242180595</v>
      </c>
      <c r="E459" s="320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20" t="s">
        <v>641</v>
      </c>
      <c r="O459" s="328"/>
      <c r="P459" s="328"/>
      <c r="Q459" s="328"/>
      <c r="R459" s="320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19">
        <v>4640242180908</v>
      </c>
      <c r="E460" s="320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2" t="s">
        <v>644</v>
      </c>
      <c r="O460" s="328"/>
      <c r="P460" s="328"/>
      <c r="Q460" s="328"/>
      <c r="R460" s="320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24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5"/>
      <c r="N461" s="321" t="s">
        <v>66</v>
      </c>
      <c r="O461" s="322"/>
      <c r="P461" s="322"/>
      <c r="Q461" s="322"/>
      <c r="R461" s="322"/>
      <c r="S461" s="322"/>
      <c r="T461" s="323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25"/>
      <c r="N462" s="321" t="s">
        <v>66</v>
      </c>
      <c r="O462" s="322"/>
      <c r="P462" s="322"/>
      <c r="Q462" s="322"/>
      <c r="R462" s="322"/>
      <c r="S462" s="322"/>
      <c r="T462" s="323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26" t="s">
        <v>68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18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19">
        <v>4640242181233</v>
      </c>
      <c r="E464" s="320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27" t="s">
        <v>647</v>
      </c>
      <c r="O464" s="328"/>
      <c r="P464" s="328"/>
      <c r="Q464" s="328"/>
      <c r="R464" s="320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19">
        <v>4640242181226</v>
      </c>
      <c r="E465" s="320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72" t="s">
        <v>650</v>
      </c>
      <c r="O465" s="328"/>
      <c r="P465" s="328"/>
      <c r="Q465" s="328"/>
      <c r="R465" s="320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19">
        <v>4680115880870</v>
      </c>
      <c r="E466" s="320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3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8"/>
      <c r="P466" s="328"/>
      <c r="Q466" s="328"/>
      <c r="R466" s="320"/>
      <c r="S466" s="34"/>
      <c r="T466" s="34"/>
      <c r="U466" s="35" t="s">
        <v>65</v>
      </c>
      <c r="V466" s="313">
        <v>123</v>
      </c>
      <c r="W466" s="314">
        <f>IFERROR(IF(V466="",0,CEILING((V466/$H466),1)*$H466),"")</f>
        <v>124.8</v>
      </c>
      <c r="X466" s="36">
        <f>IFERROR(IF(W466=0,"",ROUNDUP(W466/H466,0)*0.02175),"")</f>
        <v>0.34799999999999998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19">
        <v>4640242180540</v>
      </c>
      <c r="E467" s="320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34" t="s">
        <v>655</v>
      </c>
      <c r="O467" s="328"/>
      <c r="P467" s="328"/>
      <c r="Q467" s="328"/>
      <c r="R467" s="320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19">
        <v>4640242180557</v>
      </c>
      <c r="E468" s="320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358" t="s">
        <v>658</v>
      </c>
      <c r="O468" s="328"/>
      <c r="P468" s="328"/>
      <c r="Q468" s="328"/>
      <c r="R468" s="320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24"/>
      <c r="B469" s="318"/>
      <c r="C469" s="318"/>
      <c r="D469" s="318"/>
      <c r="E469" s="318"/>
      <c r="F469" s="318"/>
      <c r="G469" s="318"/>
      <c r="H469" s="318"/>
      <c r="I469" s="318"/>
      <c r="J469" s="318"/>
      <c r="K469" s="318"/>
      <c r="L469" s="318"/>
      <c r="M469" s="325"/>
      <c r="N469" s="321" t="s">
        <v>66</v>
      </c>
      <c r="O469" s="322"/>
      <c r="P469" s="322"/>
      <c r="Q469" s="322"/>
      <c r="R469" s="322"/>
      <c r="S469" s="322"/>
      <c r="T469" s="323"/>
      <c r="U469" s="37" t="s">
        <v>67</v>
      </c>
      <c r="V469" s="315">
        <f>IFERROR(V464/H464,"0")+IFERROR(V465/H465,"0")+IFERROR(V466/H466,"0")+IFERROR(V467/H467,"0")+IFERROR(V468/H468,"0")</f>
        <v>15.76923076923077</v>
      </c>
      <c r="W469" s="315">
        <f>IFERROR(W464/H464,"0")+IFERROR(W465/H465,"0")+IFERROR(W466/H466,"0")+IFERROR(W467/H467,"0")+IFERROR(W468/H468,"0")</f>
        <v>16</v>
      </c>
      <c r="X469" s="315">
        <f>IFERROR(IF(X464="",0,X464),"0")+IFERROR(IF(X465="",0,X465),"0")+IFERROR(IF(X466="",0,X466),"0")+IFERROR(IF(X467="",0,X467),"0")+IFERROR(IF(X468="",0,X468),"0")</f>
        <v>0.34799999999999998</v>
      </c>
      <c r="Y469" s="316"/>
      <c r="Z469" s="316"/>
    </row>
    <row r="470" spans="1:53" x14ac:dyDescent="0.2">
      <c r="A470" s="318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8"/>
      <c r="M470" s="325"/>
      <c r="N470" s="321" t="s">
        <v>66</v>
      </c>
      <c r="O470" s="322"/>
      <c r="P470" s="322"/>
      <c r="Q470" s="322"/>
      <c r="R470" s="322"/>
      <c r="S470" s="322"/>
      <c r="T470" s="323"/>
      <c r="U470" s="37" t="s">
        <v>65</v>
      </c>
      <c r="V470" s="315">
        <f>IFERROR(SUM(V464:V468),"0")</f>
        <v>123</v>
      </c>
      <c r="W470" s="315">
        <f>IFERROR(SUM(W464:W468),"0")</f>
        <v>124.8</v>
      </c>
      <c r="X470" s="37"/>
      <c r="Y470" s="316"/>
      <c r="Z470" s="316"/>
    </row>
    <row r="471" spans="1:53" ht="15" customHeight="1" x14ac:dyDescent="0.2">
      <c r="A471" s="561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8"/>
      <c r="M471" s="384"/>
      <c r="N471" s="352" t="s">
        <v>659</v>
      </c>
      <c r="O471" s="353"/>
      <c r="P471" s="353"/>
      <c r="Q471" s="353"/>
      <c r="R471" s="353"/>
      <c r="S471" s="353"/>
      <c r="T471" s="354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6155.1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6313.04</v>
      </c>
      <c r="X471" s="37"/>
      <c r="Y471" s="316"/>
      <c r="Z471" s="316"/>
    </row>
    <row r="472" spans="1:53" x14ac:dyDescent="0.2">
      <c r="A472" s="318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18"/>
      <c r="M472" s="384"/>
      <c r="N472" s="352" t="s">
        <v>660</v>
      </c>
      <c r="O472" s="353"/>
      <c r="P472" s="353"/>
      <c r="Q472" s="353"/>
      <c r="R472" s="353"/>
      <c r="S472" s="353"/>
      <c r="T472" s="354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6520.4481926352519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6687.7900000000009</v>
      </c>
      <c r="X472" s="37"/>
      <c r="Y472" s="316"/>
      <c r="Z472" s="316"/>
    </row>
    <row r="473" spans="1:53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18"/>
      <c r="M473" s="384"/>
      <c r="N473" s="352" t="s">
        <v>661</v>
      </c>
      <c r="O473" s="353"/>
      <c r="P473" s="353"/>
      <c r="Q473" s="353"/>
      <c r="R473" s="353"/>
      <c r="S473" s="353"/>
      <c r="T473" s="354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12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12</v>
      </c>
      <c r="X473" s="37"/>
      <c r="Y473" s="316"/>
      <c r="Z473" s="316"/>
    </row>
    <row r="474" spans="1:53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18"/>
      <c r="M474" s="384"/>
      <c r="N474" s="352" t="s">
        <v>663</v>
      </c>
      <c r="O474" s="353"/>
      <c r="P474" s="353"/>
      <c r="Q474" s="353"/>
      <c r="R474" s="353"/>
      <c r="S474" s="353"/>
      <c r="T474" s="354"/>
      <c r="U474" s="37" t="s">
        <v>65</v>
      </c>
      <c r="V474" s="315">
        <f>GrossWeightTotal+PalletQtyTotal*25</f>
        <v>6820.4481926352519</v>
      </c>
      <c r="W474" s="315">
        <f>GrossWeightTotalR+PalletQtyTotalR*25</f>
        <v>6987.7900000000009</v>
      </c>
      <c r="X474" s="37"/>
      <c r="Y474" s="316"/>
      <c r="Z474" s="316"/>
    </row>
    <row r="475" spans="1:53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18"/>
      <c r="M475" s="384"/>
      <c r="N475" s="352" t="s">
        <v>664</v>
      </c>
      <c r="O475" s="353"/>
      <c r="P475" s="353"/>
      <c r="Q475" s="353"/>
      <c r="R475" s="353"/>
      <c r="S475" s="353"/>
      <c r="T475" s="354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1123.882614516928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1151</v>
      </c>
      <c r="X475" s="37"/>
      <c r="Y475" s="316"/>
      <c r="Z475" s="316"/>
    </row>
    <row r="476" spans="1:53" ht="14.25" hidden="1" customHeight="1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84"/>
      <c r="N476" s="352" t="s">
        <v>665</v>
      </c>
      <c r="O476" s="353"/>
      <c r="P476" s="353"/>
      <c r="Q476" s="353"/>
      <c r="R476" s="353"/>
      <c r="S476" s="353"/>
      <c r="T476" s="354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13.198249999999998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28" t="s">
        <v>93</v>
      </c>
      <c r="D478" s="529"/>
      <c r="E478" s="529"/>
      <c r="F478" s="516"/>
      <c r="G478" s="428" t="s">
        <v>228</v>
      </c>
      <c r="H478" s="529"/>
      <c r="I478" s="529"/>
      <c r="J478" s="529"/>
      <c r="K478" s="529"/>
      <c r="L478" s="529"/>
      <c r="M478" s="529"/>
      <c r="N478" s="516"/>
      <c r="O478" s="428" t="s">
        <v>432</v>
      </c>
      <c r="P478" s="516"/>
      <c r="Q478" s="428" t="s">
        <v>489</v>
      </c>
      <c r="R478" s="516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21" t="s">
        <v>668</v>
      </c>
      <c r="B479" s="428" t="s">
        <v>59</v>
      </c>
      <c r="C479" s="428" t="s">
        <v>94</v>
      </c>
      <c r="D479" s="428" t="s">
        <v>102</v>
      </c>
      <c r="E479" s="428" t="s">
        <v>93</v>
      </c>
      <c r="F479" s="428" t="s">
        <v>220</v>
      </c>
      <c r="G479" s="428" t="s">
        <v>229</v>
      </c>
      <c r="H479" s="428" t="s">
        <v>236</v>
      </c>
      <c r="I479" s="428" t="s">
        <v>256</v>
      </c>
      <c r="J479" s="428" t="s">
        <v>322</v>
      </c>
      <c r="K479" s="307"/>
      <c r="L479" s="428" t="s">
        <v>325</v>
      </c>
      <c r="M479" s="428" t="s">
        <v>405</v>
      </c>
      <c r="N479" s="428" t="s">
        <v>423</v>
      </c>
      <c r="O479" s="428" t="s">
        <v>433</v>
      </c>
      <c r="P479" s="428" t="s">
        <v>462</v>
      </c>
      <c r="Q479" s="428" t="s">
        <v>490</v>
      </c>
      <c r="R479" s="428" t="s">
        <v>546</v>
      </c>
      <c r="S479" s="428" t="s">
        <v>577</v>
      </c>
      <c r="T479" s="428" t="s">
        <v>620</v>
      </c>
      <c r="U479" s="307"/>
      <c r="Z479" s="52"/>
      <c r="AC479" s="307"/>
    </row>
    <row r="480" spans="1:53" ht="13.5" customHeight="1" thickBot="1" x14ac:dyDescent="0.25">
      <c r="A480" s="622"/>
      <c r="B480" s="429"/>
      <c r="C480" s="429"/>
      <c r="D480" s="429"/>
      <c r="E480" s="429"/>
      <c r="F480" s="429"/>
      <c r="G480" s="429"/>
      <c r="H480" s="429"/>
      <c r="I480" s="429"/>
      <c r="J480" s="429"/>
      <c r="K480" s="307"/>
      <c r="L480" s="429"/>
      <c r="M480" s="429"/>
      <c r="N480" s="429"/>
      <c r="O480" s="429"/>
      <c r="P480" s="429"/>
      <c r="Q480" s="429"/>
      <c r="R480" s="429"/>
      <c r="S480" s="429"/>
      <c r="T480" s="429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97.2</v>
      </c>
      <c r="D481" s="46">
        <f>IFERROR(W55*1,"0")+IFERROR(W56*1,"0")+IFERROR(W57*1,"0")+IFERROR(W58*1,"0")</f>
        <v>21.6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440.22</v>
      </c>
      <c r="F481" s="46">
        <f>IFERROR(W121*1,"0")+IFERROR(W122*1,"0")+IFERROR(W123*1,"0")</f>
        <v>192.9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1463.3000000000002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203.8</v>
      </c>
      <c r="M481" s="46">
        <f>IFERROR(W258*1,"0")+IFERROR(W259*1,"0")+IFERROR(W260*1,"0")+IFERROR(W261*1,"0")+IFERROR(W262*1,"0")+IFERROR(W263*1,"0")+IFERROR(W264*1,"0")+IFERROR(W268*1,"0")+IFERROR(W269*1,"0")</f>
        <v>5</v>
      </c>
      <c r="N481" s="46">
        <f>IFERROR(W274*1,"0")+IFERROR(W278*1,"0")+IFERROR(W282*1,"0")+IFERROR(W286*1,"0")</f>
        <v>5.0999999999999996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2536.7999999999997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80.400000000000006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231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488.52000000000004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422.40000000000003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124.8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0"/>
        <filter val="0,74"/>
        <filter val="0,83"/>
        <filter val="1 028,00"/>
        <filter val="1 123,88"/>
        <filter val="1 287,00"/>
        <filter val="1,10"/>
        <filter val="1,18"/>
        <filter val="1,50"/>
        <filter val="1,85"/>
        <filter val="10,00"/>
        <filter val="100,00"/>
        <filter val="102,00"/>
        <filter val="106,00"/>
        <filter val="107,00"/>
        <filter val="11,00"/>
        <filter val="11,92"/>
        <filter val="117,86"/>
        <filter val="12"/>
        <filter val="123,00"/>
        <filter val="125,00"/>
        <filter val="130,00"/>
        <filter val="135,00"/>
        <filter val="146,00"/>
        <filter val="15,77"/>
        <filter val="151,00"/>
        <filter val="152,00"/>
        <filter val="154,00"/>
        <filter val="156,00"/>
        <filter val="161,00"/>
        <filter val="17,31"/>
        <filter val="17,99"/>
        <filter val="18,72"/>
        <filter val="189,00"/>
        <filter val="2,00"/>
        <filter val="2,14"/>
        <filter val="2,31"/>
        <filter val="2,38"/>
        <filter val="20,00"/>
        <filter val="21,00"/>
        <filter val="21,97"/>
        <filter val="222,00"/>
        <filter val="223,00"/>
        <filter val="226,00"/>
        <filter val="227,00"/>
        <filter val="233,00"/>
        <filter val="24,00"/>
        <filter val="25,00"/>
        <filter val="259,00"/>
        <filter val="26,00"/>
        <filter val="28,00"/>
        <filter val="288,00"/>
        <filter val="29,00"/>
        <filter val="3,00"/>
        <filter val="3,54"/>
        <filter val="3,92"/>
        <filter val="306,00"/>
        <filter val="31,46"/>
        <filter val="35,00"/>
        <filter val="394,96"/>
        <filter val="4,00"/>
        <filter val="4,07"/>
        <filter val="4,29"/>
        <filter val="43,11"/>
        <filter val="44,00"/>
        <filter val="473,00"/>
        <filter val="484,00"/>
        <filter val="49,00"/>
        <filter val="5,00"/>
        <filter val="5,49"/>
        <filter val="54,00"/>
        <filter val="54,55"/>
        <filter val="55,00"/>
        <filter val="56,67"/>
        <filter val="58,00"/>
        <filter val="59,00"/>
        <filter val="6 155,10"/>
        <filter val="6 520,45"/>
        <filter val="6 820,45"/>
        <filter val="6,00"/>
        <filter val="6,58"/>
        <filter val="60,00"/>
        <filter val="65,00"/>
        <filter val="65,67"/>
        <filter val="7,00"/>
        <filter val="74,00"/>
        <filter val="8,00"/>
        <filter val="8,70"/>
        <filter val="82,00"/>
        <filter val="85,80"/>
        <filter val="9,00"/>
        <filter val="93,00"/>
        <filter val="94,00"/>
        <filter val="95,00"/>
        <filter val="970,00"/>
        <filter val="985,00"/>
      </filters>
    </filterColumn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305:E305"/>
    <mergeCell ref="N227:R227"/>
    <mergeCell ref="A12:L12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N433:R433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N420:R420"/>
    <mergeCell ref="D310:E310"/>
    <mergeCell ref="N80:T80"/>
    <mergeCell ref="D101:E101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A456:X456"/>
    <mergeCell ref="N209:R209"/>
    <mergeCell ref="A238:X238"/>
    <mergeCell ref="D76:E76"/>
    <mergeCell ref="N449:T449"/>
    <mergeCell ref="N152:T152"/>
    <mergeCell ref="N259:R259"/>
    <mergeCell ref="N450:T450"/>
    <mergeCell ref="N168:R168"/>
    <mergeCell ref="D286:E286"/>
    <mergeCell ref="N260:R260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A148:X148"/>
    <mergeCell ref="D114:E114"/>
    <mergeCell ref="D64:E64"/>
    <mergeCell ref="N77:R77"/>
    <mergeCell ref="N169:R169"/>
    <mergeCell ref="A195:M196"/>
    <mergeCell ref="N309:R309"/>
    <mergeCell ref="D175:E175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D386:E386"/>
    <mergeCell ref="A290:X290"/>
    <mergeCell ref="M17:M18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A383:X383"/>
    <mergeCell ref="D295:E295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D141:E141"/>
    <mergeCell ref="D377:E377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98:T98"/>
    <mergeCell ref="D142:E142"/>
    <mergeCell ref="D178:E178"/>
    <mergeCell ref="N67:R67"/>
    <mergeCell ref="N236:T236"/>
    <mergeCell ref="N52:T52"/>
    <mergeCell ref="D56:E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2024-01-17T11:52:23Z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