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3F4CB3A-4DD7-4333-B989-70B4B718FC9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V469" i="1"/>
  <c r="W468" i="1"/>
  <c r="X468" i="1" s="1"/>
  <c r="W467" i="1"/>
  <c r="X467" i="1" s="1"/>
  <c r="W466" i="1"/>
  <c r="X466" i="1" s="1"/>
  <c r="N466" i="1"/>
  <c r="W465" i="1"/>
  <c r="X465" i="1" s="1"/>
  <c r="W464" i="1"/>
  <c r="X464" i="1" s="1"/>
  <c r="V462" i="1"/>
  <c r="V461" i="1"/>
  <c r="W460" i="1"/>
  <c r="X460" i="1" s="1"/>
  <c r="W459" i="1"/>
  <c r="X459" i="1" s="1"/>
  <c r="W458" i="1"/>
  <c r="X458" i="1" s="1"/>
  <c r="W457" i="1"/>
  <c r="V455" i="1"/>
  <c r="V454" i="1"/>
  <c r="W453" i="1"/>
  <c r="X453" i="1" s="1"/>
  <c r="W452" i="1"/>
  <c r="W455" i="1" s="1"/>
  <c r="V450" i="1"/>
  <c r="V449" i="1"/>
  <c r="W448" i="1"/>
  <c r="X448" i="1" s="1"/>
  <c r="W447" i="1"/>
  <c r="V443" i="1"/>
  <c r="V442" i="1"/>
  <c r="W441" i="1"/>
  <c r="X441" i="1" s="1"/>
  <c r="N441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N427" i="1"/>
  <c r="X426" i="1"/>
  <c r="W426" i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X416" i="1"/>
  <c r="W416" i="1"/>
  <c r="N416" i="1"/>
  <c r="W415" i="1"/>
  <c r="X415" i="1" s="1"/>
  <c r="N415" i="1"/>
  <c r="W414" i="1"/>
  <c r="X414" i="1" s="1"/>
  <c r="N414" i="1"/>
  <c r="V410" i="1"/>
  <c r="V409" i="1"/>
  <c r="W408" i="1"/>
  <c r="W410" i="1" s="1"/>
  <c r="V406" i="1"/>
  <c r="V405" i="1"/>
  <c r="W404" i="1"/>
  <c r="W405" i="1" s="1"/>
  <c r="V402" i="1"/>
  <c r="V401" i="1"/>
  <c r="W400" i="1"/>
  <c r="W402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X392" i="1"/>
  <c r="W392" i="1"/>
  <c r="N392" i="1"/>
  <c r="W391" i="1"/>
  <c r="X391" i="1" s="1"/>
  <c r="N391" i="1"/>
  <c r="W390" i="1"/>
  <c r="N390" i="1"/>
  <c r="V388" i="1"/>
  <c r="V387" i="1"/>
  <c r="W386" i="1"/>
  <c r="X386" i="1" s="1"/>
  <c r="N386" i="1"/>
  <c r="W385" i="1"/>
  <c r="N385" i="1"/>
  <c r="V382" i="1"/>
  <c r="V381" i="1"/>
  <c r="W380" i="1"/>
  <c r="X380" i="1" s="1"/>
  <c r="W379" i="1"/>
  <c r="X379" i="1" s="1"/>
  <c r="W378" i="1"/>
  <c r="X378" i="1" s="1"/>
  <c r="W377" i="1"/>
  <c r="V375" i="1"/>
  <c r="V374" i="1"/>
  <c r="W373" i="1"/>
  <c r="W375" i="1" s="1"/>
  <c r="N373" i="1"/>
  <c r="V371" i="1"/>
  <c r="V370" i="1"/>
  <c r="W369" i="1"/>
  <c r="X369" i="1" s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W361" i="1"/>
  <c r="X361" i="1" s="1"/>
  <c r="N361" i="1"/>
  <c r="X360" i="1"/>
  <c r="W360" i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V348" i="1"/>
  <c r="V347" i="1"/>
  <c r="W346" i="1"/>
  <c r="X346" i="1" s="1"/>
  <c r="N346" i="1"/>
  <c r="W345" i="1"/>
  <c r="N345" i="1"/>
  <c r="V341" i="1"/>
  <c r="V340" i="1"/>
  <c r="W339" i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X332" i="1"/>
  <c r="W332" i="1"/>
  <c r="N332" i="1"/>
  <c r="V330" i="1"/>
  <c r="V329" i="1"/>
  <c r="W328" i="1"/>
  <c r="X328" i="1" s="1"/>
  <c r="N328" i="1"/>
  <c r="W327" i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N320" i="1"/>
  <c r="W319" i="1"/>
  <c r="X319" i="1" s="1"/>
  <c r="N319" i="1"/>
  <c r="W316" i="1"/>
  <c r="V316" i="1"/>
  <c r="W315" i="1"/>
  <c r="V315" i="1"/>
  <c r="X314" i="1"/>
  <c r="X315" i="1" s="1"/>
  <c r="W314" i="1"/>
  <c r="N314" i="1"/>
  <c r="V312" i="1"/>
  <c r="W311" i="1"/>
  <c r="V311" i="1"/>
  <c r="X310" i="1"/>
  <c r="W310" i="1"/>
  <c r="N310" i="1"/>
  <c r="W309" i="1"/>
  <c r="W312" i="1" s="1"/>
  <c r="V307" i="1"/>
  <c r="V306" i="1"/>
  <c r="X305" i="1"/>
  <c r="W305" i="1"/>
  <c r="N305" i="1"/>
  <c r="W304" i="1"/>
  <c r="X304" i="1" s="1"/>
  <c r="W303" i="1"/>
  <c r="W307" i="1" s="1"/>
  <c r="N303" i="1"/>
  <c r="V301" i="1"/>
  <c r="V300" i="1"/>
  <c r="W299" i="1"/>
  <c r="X299" i="1" s="1"/>
  <c r="N299" i="1"/>
  <c r="X298" i="1"/>
  <c r="W298" i="1"/>
  <c r="N298" i="1"/>
  <c r="W297" i="1"/>
  <c r="X297" i="1" s="1"/>
  <c r="W296" i="1"/>
  <c r="X296" i="1" s="1"/>
  <c r="N296" i="1"/>
  <c r="X295" i="1"/>
  <c r="W295" i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W287" i="1" s="1"/>
  <c r="N286" i="1"/>
  <c r="V284" i="1"/>
  <c r="V283" i="1"/>
  <c r="W282" i="1"/>
  <c r="W283" i="1" s="1"/>
  <c r="N282" i="1"/>
  <c r="W280" i="1"/>
  <c r="V280" i="1"/>
  <c r="V279" i="1"/>
  <c r="W278" i="1"/>
  <c r="W279" i="1" s="1"/>
  <c r="N278" i="1"/>
  <c r="V276" i="1"/>
  <c r="V275" i="1"/>
  <c r="W274" i="1"/>
  <c r="W275" i="1" s="1"/>
  <c r="N274" i="1"/>
  <c r="V271" i="1"/>
  <c r="V270" i="1"/>
  <c r="W269" i="1"/>
  <c r="X269" i="1" s="1"/>
  <c r="N269" i="1"/>
  <c r="W268" i="1"/>
  <c r="W270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X259" i="1"/>
  <c r="W259" i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W246" i="1"/>
  <c r="X246" i="1" s="1"/>
  <c r="W245" i="1"/>
  <c r="X245" i="1" s="1"/>
  <c r="V243" i="1"/>
  <c r="V242" i="1"/>
  <c r="W241" i="1"/>
  <c r="X241" i="1" s="1"/>
  <c r="N241" i="1"/>
  <c r="W240" i="1"/>
  <c r="X240" i="1" s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W218" i="1" s="1"/>
  <c r="N217" i="1"/>
  <c r="V215" i="1"/>
  <c r="V214" i="1"/>
  <c r="W213" i="1"/>
  <c r="X213" i="1" s="1"/>
  <c r="N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N199" i="1"/>
  <c r="V196" i="1"/>
  <c r="V195" i="1"/>
  <c r="W194" i="1"/>
  <c r="N194" i="1"/>
  <c r="V191" i="1"/>
  <c r="V190" i="1"/>
  <c r="W189" i="1"/>
  <c r="X189" i="1" s="1"/>
  <c r="N189" i="1"/>
  <c r="W188" i="1"/>
  <c r="X188" i="1" s="1"/>
  <c r="N188" i="1"/>
  <c r="W187" i="1"/>
  <c r="X187" i="1" s="1"/>
  <c r="W186" i="1"/>
  <c r="V184" i="1"/>
  <c r="V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X174" i="1"/>
  <c r="W174" i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N166" i="1"/>
  <c r="V164" i="1"/>
  <c r="V163" i="1"/>
  <c r="W162" i="1"/>
  <c r="X162" i="1" s="1"/>
  <c r="N162" i="1"/>
  <c r="W161" i="1"/>
  <c r="X161" i="1" s="1"/>
  <c r="N161" i="1"/>
  <c r="W160" i="1"/>
  <c r="N160" i="1"/>
  <c r="W159" i="1"/>
  <c r="N159" i="1"/>
  <c r="V157" i="1"/>
  <c r="V156" i="1"/>
  <c r="W155" i="1"/>
  <c r="W157" i="1" s="1"/>
  <c r="N155" i="1"/>
  <c r="X154" i="1"/>
  <c r="W154" i="1"/>
  <c r="V152" i="1"/>
  <c r="V151" i="1"/>
  <c r="W150" i="1"/>
  <c r="X150" i="1" s="1"/>
  <c r="N150" i="1"/>
  <c r="W149" i="1"/>
  <c r="W152" i="1" s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X137" i="1" s="1"/>
  <c r="N137" i="1"/>
  <c r="X136" i="1"/>
  <c r="W136" i="1"/>
  <c r="N136" i="1"/>
  <c r="V133" i="1"/>
  <c r="V132" i="1"/>
  <c r="W131" i="1"/>
  <c r="X131" i="1" s="1"/>
  <c r="N131" i="1"/>
  <c r="W130" i="1"/>
  <c r="X130" i="1" s="1"/>
  <c r="N130" i="1"/>
  <c r="W129" i="1"/>
  <c r="N129" i="1"/>
  <c r="V125" i="1"/>
  <c r="V124" i="1"/>
  <c r="W123" i="1"/>
  <c r="X123" i="1" s="1"/>
  <c r="N123" i="1"/>
  <c r="W122" i="1"/>
  <c r="X122" i="1" s="1"/>
  <c r="N122" i="1"/>
  <c r="W121" i="1"/>
  <c r="X121" i="1" s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X101" i="1"/>
  <c r="W101" i="1"/>
  <c r="V99" i="1"/>
  <c r="V98" i="1"/>
  <c r="W97" i="1"/>
  <c r="X97" i="1" s="1"/>
  <c r="N97" i="1"/>
  <c r="W96" i="1"/>
  <c r="X96" i="1" s="1"/>
  <c r="N96" i="1"/>
  <c r="X95" i="1"/>
  <c r="W95" i="1"/>
  <c r="N95" i="1"/>
  <c r="W94" i="1"/>
  <c r="X94" i="1" s="1"/>
  <c r="N94" i="1"/>
  <c r="W93" i="1"/>
  <c r="X93" i="1" s="1"/>
  <c r="N93" i="1"/>
  <c r="W92" i="1"/>
  <c r="X92" i="1" s="1"/>
  <c r="N92" i="1"/>
  <c r="W91" i="1"/>
  <c r="X91" i="1" s="1"/>
  <c r="N91" i="1"/>
  <c r="V89" i="1"/>
  <c r="V88" i="1"/>
  <c r="X87" i="1"/>
  <c r="W87" i="1"/>
  <c r="N87" i="1"/>
  <c r="W86" i="1"/>
  <c r="X86" i="1" s="1"/>
  <c r="W85" i="1"/>
  <c r="X85" i="1" s="1"/>
  <c r="W84" i="1"/>
  <c r="X84" i="1" s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W52" i="1" s="1"/>
  <c r="N49" i="1"/>
  <c r="V45" i="1"/>
  <c r="V44" i="1"/>
  <c r="W43" i="1"/>
  <c r="X43" i="1" s="1"/>
  <c r="X44" i="1" s="1"/>
  <c r="N43" i="1"/>
  <c r="V41" i="1"/>
  <c r="V40" i="1"/>
  <c r="W39" i="1"/>
  <c r="X39" i="1" s="1"/>
  <c r="X40" i="1" s="1"/>
  <c r="N39" i="1"/>
  <c r="V37" i="1"/>
  <c r="V36" i="1"/>
  <c r="W35" i="1"/>
  <c r="X35" i="1" s="1"/>
  <c r="X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W24" i="1"/>
  <c r="V24" i="1"/>
  <c r="W23" i="1"/>
  <c r="V23" i="1"/>
  <c r="X22" i="1"/>
  <c r="X23" i="1" s="1"/>
  <c r="W22" i="1"/>
  <c r="N22" i="1"/>
  <c r="H10" i="1"/>
  <c r="A9" i="1"/>
  <c r="J9" i="1" s="1"/>
  <c r="D7" i="1"/>
  <c r="O6" i="1"/>
  <c r="N2" i="1"/>
  <c r="W88" i="1" l="1"/>
  <c r="W118" i="1"/>
  <c r="W184" i="1"/>
  <c r="W288" i="1"/>
  <c r="X373" i="1"/>
  <c r="X374" i="1" s="1"/>
  <c r="W374" i="1"/>
  <c r="W381" i="1"/>
  <c r="W397" i="1"/>
  <c r="W406" i="1"/>
  <c r="X408" i="1"/>
  <c r="X409" i="1" s="1"/>
  <c r="W409" i="1"/>
  <c r="V475" i="1"/>
  <c r="V471" i="1"/>
  <c r="W36" i="1"/>
  <c r="W37" i="1"/>
  <c r="W40" i="1"/>
  <c r="W41" i="1"/>
  <c r="W44" i="1"/>
  <c r="W45" i="1"/>
  <c r="D481" i="1"/>
  <c r="W89" i="1"/>
  <c r="W99" i="1"/>
  <c r="W111" i="1"/>
  <c r="X124" i="1"/>
  <c r="G481" i="1"/>
  <c r="W156" i="1"/>
  <c r="X155" i="1"/>
  <c r="X166" i="1"/>
  <c r="W191" i="1"/>
  <c r="W219" i="1"/>
  <c r="W248" i="1"/>
  <c r="W266" i="1"/>
  <c r="X268" i="1"/>
  <c r="X270" i="1" s="1"/>
  <c r="W276" i="1"/>
  <c r="W284" i="1"/>
  <c r="W336" i="1"/>
  <c r="W371" i="1"/>
  <c r="X390" i="1"/>
  <c r="X397" i="1" s="1"/>
  <c r="X400" i="1"/>
  <c r="X401" i="1" s="1"/>
  <c r="W401" i="1"/>
  <c r="X452" i="1"/>
  <c r="X454" i="1" s="1"/>
  <c r="W454" i="1"/>
  <c r="W469" i="1"/>
  <c r="V474" i="1"/>
  <c r="X98" i="1"/>
  <c r="X110" i="1"/>
  <c r="X156" i="1"/>
  <c r="W163" i="1"/>
  <c r="W271" i="1"/>
  <c r="X336" i="1"/>
  <c r="H9" i="1"/>
  <c r="X80" i="1"/>
  <c r="X145" i="1"/>
  <c r="X32" i="1"/>
  <c r="A10" i="1"/>
  <c r="B481" i="1"/>
  <c r="W472" i="1"/>
  <c r="W473" i="1"/>
  <c r="X49" i="1"/>
  <c r="X51" i="1" s="1"/>
  <c r="W59" i="1"/>
  <c r="E481" i="1"/>
  <c r="X83" i="1"/>
  <c r="X88" i="1" s="1"/>
  <c r="X113" i="1"/>
  <c r="X117" i="1" s="1"/>
  <c r="W117" i="1"/>
  <c r="F481" i="1"/>
  <c r="W125" i="1"/>
  <c r="H481" i="1"/>
  <c r="X149" i="1"/>
  <c r="X151" i="1" s="1"/>
  <c r="X159" i="1"/>
  <c r="W164" i="1"/>
  <c r="W183" i="1"/>
  <c r="L481" i="1"/>
  <c r="W214" i="1"/>
  <c r="X199" i="1"/>
  <c r="X214" i="1" s="1"/>
  <c r="W254" i="1"/>
  <c r="X251" i="1"/>
  <c r="X254" i="1" s="1"/>
  <c r="W255" i="1"/>
  <c r="W301" i="1"/>
  <c r="P481" i="1"/>
  <c r="W348" i="1"/>
  <c r="X345" i="1"/>
  <c r="X347" i="1" s="1"/>
  <c r="Q481" i="1"/>
  <c r="W347" i="1"/>
  <c r="X363" i="1"/>
  <c r="S481" i="1"/>
  <c r="F9" i="1"/>
  <c r="F10" i="1"/>
  <c r="W33" i="1"/>
  <c r="W51" i="1"/>
  <c r="W81" i="1"/>
  <c r="W98" i="1"/>
  <c r="W124" i="1"/>
  <c r="W146" i="1"/>
  <c r="W151" i="1"/>
  <c r="W224" i="1"/>
  <c r="W242" i="1"/>
  <c r="W300" i="1"/>
  <c r="X423" i="1"/>
  <c r="X427" i="1"/>
  <c r="X428" i="1" s="1"/>
  <c r="W428" i="1"/>
  <c r="W429" i="1"/>
  <c r="T481" i="1"/>
  <c r="W461" i="1"/>
  <c r="X457" i="1"/>
  <c r="X461" i="1" s="1"/>
  <c r="X469" i="1"/>
  <c r="W32" i="1"/>
  <c r="W80" i="1"/>
  <c r="W110" i="1"/>
  <c r="W133" i="1"/>
  <c r="W145" i="1"/>
  <c r="X186" i="1"/>
  <c r="X190" i="1" s="1"/>
  <c r="W190" i="1"/>
  <c r="X194" i="1"/>
  <c r="X195" i="1" s="1"/>
  <c r="J481" i="1"/>
  <c r="W195" i="1"/>
  <c r="W196" i="1"/>
  <c r="W215" i="1"/>
  <c r="W388" i="1"/>
  <c r="X385" i="1"/>
  <c r="X387" i="1" s="1"/>
  <c r="R481" i="1"/>
  <c r="W387" i="1"/>
  <c r="X431" i="1"/>
  <c r="X437" i="1" s="1"/>
  <c r="W437" i="1"/>
  <c r="W438" i="1"/>
  <c r="C481" i="1"/>
  <c r="X55" i="1"/>
  <c r="X59" i="1" s="1"/>
  <c r="W60" i="1"/>
  <c r="X129" i="1"/>
  <c r="X132" i="1" s="1"/>
  <c r="W132" i="1"/>
  <c r="I481" i="1"/>
  <c r="X160" i="1"/>
  <c r="X183" i="1"/>
  <c r="W236" i="1"/>
  <c r="X227" i="1"/>
  <c r="X236" i="1" s="1"/>
  <c r="W237" i="1"/>
  <c r="X247" i="1"/>
  <c r="X248" i="1" s="1"/>
  <c r="W249" i="1"/>
  <c r="X320" i="1"/>
  <c r="X324" i="1" s="1"/>
  <c r="W324" i="1"/>
  <c r="W325" i="1"/>
  <c r="W330" i="1"/>
  <c r="X327" i="1"/>
  <c r="X329" i="1" s="1"/>
  <c r="W329" i="1"/>
  <c r="X339" i="1"/>
  <c r="X340" i="1" s="1"/>
  <c r="W340" i="1"/>
  <c r="W341" i="1"/>
  <c r="W363" i="1"/>
  <c r="W364" i="1"/>
  <c r="W423" i="1"/>
  <c r="W443" i="1"/>
  <c r="X440" i="1"/>
  <c r="X442" i="1" s="1"/>
  <c r="W442" i="1"/>
  <c r="W462" i="1"/>
  <c r="W225" i="1"/>
  <c r="W243" i="1"/>
  <c r="W265" i="1"/>
  <c r="W306" i="1"/>
  <c r="W337" i="1"/>
  <c r="W370" i="1"/>
  <c r="W382" i="1"/>
  <c r="W398" i="1"/>
  <c r="W450" i="1"/>
  <c r="M481" i="1"/>
  <c r="X217" i="1"/>
  <c r="X218" i="1" s="1"/>
  <c r="X221" i="1"/>
  <c r="X224" i="1" s="1"/>
  <c r="X239" i="1"/>
  <c r="X242" i="1" s="1"/>
  <c r="X258" i="1"/>
  <c r="X265" i="1" s="1"/>
  <c r="X274" i="1"/>
  <c r="X275" i="1" s="1"/>
  <c r="X278" i="1"/>
  <c r="X279" i="1" s="1"/>
  <c r="X282" i="1"/>
  <c r="X283" i="1" s="1"/>
  <c r="X286" i="1"/>
  <c r="X287" i="1" s="1"/>
  <c r="X292" i="1"/>
  <c r="X300" i="1" s="1"/>
  <c r="X303" i="1"/>
  <c r="X306" i="1" s="1"/>
  <c r="X309" i="1"/>
  <c r="X311" i="1" s="1"/>
  <c r="X366" i="1"/>
  <c r="X370" i="1" s="1"/>
  <c r="X377" i="1"/>
  <c r="X381" i="1" s="1"/>
  <c r="X404" i="1"/>
  <c r="X405" i="1" s="1"/>
  <c r="W424" i="1"/>
  <c r="X447" i="1"/>
  <c r="X449" i="1" s="1"/>
  <c r="W449" i="1"/>
  <c r="N481" i="1"/>
  <c r="W470" i="1"/>
  <c r="O481" i="1"/>
  <c r="W475" i="1" l="1"/>
  <c r="W471" i="1"/>
  <c r="W474" i="1"/>
  <c r="X163" i="1"/>
  <c r="X476" i="1" s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<sst xmlns="http://schemas.openxmlformats.org/spreadsheetml/2006/main" count="2016" uniqueCount="703">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</sst>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64" sqref="Z64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 t="s">
        <v>702</v>
      </c>
      <c r="I5" s="614"/>
      <c r="J5" s="614"/>
      <c r="K5" s="614"/>
      <c r="L5" s="580"/>
      <c r="N5" s="24" t="s">
        <v>10</v>
      </c>
      <c r="O5" s="394">
        <v>45310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683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Пятница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5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0.375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0</v>
      </c>
      <c r="W59" s="315">
        <f>IFERROR(W55/H55,"0")+IFERROR(W56/H56,"0")+IFERROR(W57/H57,"0")+IFERROR(W58/H58,"0")</f>
        <v>0</v>
      </c>
      <c r="X59" s="315">
        <f>IFERROR(IF(X55="",0,X55),"0")+IFERROR(IF(X56="",0,X56),"0")+IFERROR(IF(X57="",0,X57),"0")+IFERROR(IF(X58="",0,X58),"0")</f>
        <v>0</v>
      </c>
      <c r="Y59" s="316"/>
      <c r="Z59" s="316"/>
    </row>
    <row r="60" spans="1:53" hidden="1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0</v>
      </c>
      <c r="W60" s="315">
        <f>IFERROR(SUM(W55:W58),"0")</f>
        <v>0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348</v>
      </c>
      <c r="W64" s="314">
        <f t="shared" si="2"/>
        <v>358.4</v>
      </c>
      <c r="X64" s="36">
        <f>IFERROR(IF(W64=0,"",ROUNDUP(W64/H64,0)*0.02175),"")</f>
        <v>0.69599999999999995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363</v>
      </c>
      <c r="W66" s="314">
        <f t="shared" si="2"/>
        <v>367.20000000000005</v>
      </c>
      <c r="X66" s="36">
        <f>IFERROR(IF(W66=0,"",ROUNDUP(W66/H66,0)*0.02175),"")</f>
        <v>0.73949999999999994</v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64.682539682539684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66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1.4354999999999998</v>
      </c>
      <c r="Y80" s="316"/>
      <c r="Z80" s="316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711</v>
      </c>
      <c r="W81" s="315">
        <f>IFERROR(SUM(W63:W79),"0")</f>
        <v>725.6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0</v>
      </c>
      <c r="W110" s="315">
        <f>IFERROR(W101/H101,"0")+IFERROR(W102/H102,"0")+IFERROR(W103/H103,"0")+IFERROR(W104/H104,"0")+IFERROR(W105/H105,"0")+IFERROR(W106/H106,"0")+IFERROR(W107/H107,"0")+IFERROR(W108/H108,"0")+IFERROR(W109/H109,"0")</f>
        <v>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16"/>
      <c r="Z110" s="316"/>
    </row>
    <row r="111" spans="1:53" hidden="1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0</v>
      </c>
      <c r="W111" s="315">
        <f>IFERROR(SUM(W101:W109),"0")</f>
        <v>0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hidden="1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0</v>
      </c>
      <c r="W121" s="314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idden="1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0</v>
      </c>
      <c r="W124" s="315">
        <f>IFERROR(W121/H121,"0")+IFERROR(W122/H122,"0")+IFERROR(W123/H123,"0")</f>
        <v>0</v>
      </c>
      <c r="X124" s="315">
        <f>IFERROR(IF(X121="",0,X121),"0")+IFERROR(IF(X122="",0,X122),"0")+IFERROR(IF(X123="",0,X123),"0")</f>
        <v>0</v>
      </c>
      <c r="Y124" s="316"/>
      <c r="Z124" s="316"/>
    </row>
    <row r="125" spans="1:53" hidden="1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0</v>
      </c>
      <c r="W125" s="315">
        <f>IFERROR(SUM(W121:W123),"0")</f>
        <v>0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26</v>
      </c>
      <c r="W159" s="314">
        <f>IFERROR(IF(V159="",0,CEILING((V159/$H159),1)*$H159),"")</f>
        <v>27</v>
      </c>
      <c r="X159" s="36">
        <f>IFERROR(IF(W159=0,"",ROUNDUP(W159/H159,0)*0.00937),"")</f>
        <v>4.6850000000000003E-2</v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4.8148148148148149</v>
      </c>
      <c r="W163" s="315">
        <f>IFERROR(W159/H159,"0")+IFERROR(W160/H160,"0")+IFERROR(W161/H161,"0")+IFERROR(W162/H162,"0")</f>
        <v>5</v>
      </c>
      <c r="X163" s="315">
        <f>IFERROR(IF(X159="",0,X159),"0")+IFERROR(IF(X160="",0,X160),"0")+IFERROR(IF(X161="",0,X161),"0")+IFERROR(IF(X162="",0,X162),"0")</f>
        <v>4.6850000000000003E-2</v>
      </c>
      <c r="Y163" s="316"/>
      <c r="Z163" s="316"/>
    </row>
    <row r="164" spans="1:53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26</v>
      </c>
      <c r="W164" s="315">
        <f>IFERROR(SUM(W159:W162),"0")</f>
        <v>27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58</v>
      </c>
      <c r="W178" s="314">
        <f t="shared" si="7"/>
        <v>60</v>
      </c>
      <c r="X178" s="36">
        <f t="shared" si="8"/>
        <v>0.18825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113</v>
      </c>
      <c r="W179" s="314">
        <f t="shared" si="7"/>
        <v>115.19999999999999</v>
      </c>
      <c r="X179" s="36">
        <f t="shared" si="8"/>
        <v>0.36143999999999998</v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71.25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73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0.54969000000000001</v>
      </c>
      <c r="Y183" s="316"/>
      <c r="Z183" s="316"/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171</v>
      </c>
      <c r="W184" s="315">
        <f>IFERROR(SUM(W166:W182),"0")</f>
        <v>175.2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4</v>
      </c>
      <c r="W188" s="314">
        <f>IFERROR(IF(V188="",0,CEILING((V188/$H188),1)*$H188),"")</f>
        <v>4.8</v>
      </c>
      <c r="X188" s="36">
        <f>IFERROR(IF(W188=0,"",ROUNDUP(W188/H188,0)*0.00753),"")</f>
        <v>1.506E-2</v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1.6666666666666667</v>
      </c>
      <c r="W190" s="315">
        <f>IFERROR(W186/H186,"0")+IFERROR(W187/H187,"0")+IFERROR(W188/H188,"0")+IFERROR(W189/H189,"0")</f>
        <v>2</v>
      </c>
      <c r="X190" s="315">
        <f>IFERROR(IF(X186="",0,X186),"0")+IFERROR(IF(X187="",0,X187),"0")+IFERROR(IF(X188="",0,X188),"0")+IFERROR(IF(X189="",0,X189),"0")</f>
        <v>1.506E-2</v>
      </c>
      <c r="Y190" s="316"/>
      <c r="Z190" s="316"/>
    </row>
    <row r="191" spans="1:53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4</v>
      </c>
      <c r="W191" s="315">
        <f>IFERROR(SUM(W186:W189),"0")</f>
        <v>4.8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24</v>
      </c>
      <c r="W221" s="314">
        <f>IFERROR(IF(V221="",0,CEILING((V221/$H221),1)*$H221),"")</f>
        <v>25.200000000000003</v>
      </c>
      <c r="X221" s="36">
        <f>IFERROR(IF(W221=0,"",ROUNDUP(W221/H221,0)*0.00753),"")</f>
        <v>4.5179999999999998E-2</v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5.7142857142857144</v>
      </c>
      <c r="W224" s="315">
        <f>IFERROR(W221/H221,"0")+IFERROR(W222/H222,"0")+IFERROR(W223/H223,"0")</f>
        <v>6</v>
      </c>
      <c r="X224" s="315">
        <f>IFERROR(IF(X221="",0,X221),"0")+IFERROR(IF(X222="",0,X222),"0")+IFERROR(IF(X223="",0,X223),"0")</f>
        <v>4.5179999999999998E-2</v>
      </c>
      <c r="Y224" s="316"/>
      <c r="Z224" s="316"/>
    </row>
    <row r="225" spans="1:53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24</v>
      </c>
      <c r="W225" s="315">
        <f>IFERROR(SUM(W221:W223),"0")</f>
        <v>25.200000000000003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0</v>
      </c>
      <c r="W242" s="315">
        <f>IFERROR(W239/H239,"0")+IFERROR(W240/H240,"0")+IFERROR(W241/H241,"0")</f>
        <v>0</v>
      </c>
      <c r="X242" s="315">
        <f>IFERROR(IF(X239="",0,X239),"0")+IFERROR(IF(X240="",0,X240),"0")+IFERROR(IF(X241="",0,X241),"0")</f>
        <v>0</v>
      </c>
      <c r="Y242" s="316"/>
      <c r="Z242" s="316"/>
    </row>
    <row r="243" spans="1:53" hidden="1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0</v>
      </c>
      <c r="W243" s="315">
        <f>IFERROR(SUM(W239:W241),"0")</f>
        <v>0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hidden="1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0</v>
      </c>
      <c r="W292" s="314">
        <f t="shared" ref="W292:W299" si="13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hidden="1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0</v>
      </c>
      <c r="W294" s="314">
        <f t="shared" si="13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0</v>
      </c>
      <c r="W296" s="314">
        <f t="shared" si="13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hidden="1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0</v>
      </c>
      <c r="W300" s="315">
        <f>IFERROR(W292/H292,"0")+IFERROR(W293/H293,"0")+IFERROR(W294/H294,"0")+IFERROR(W295/H295,"0")+IFERROR(W296/H296,"0")+IFERROR(W297/H297,"0")+IFERROR(W298/H298,"0")+IFERROR(W299/H299,"0")</f>
        <v>0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16"/>
      <c r="Z300" s="316"/>
    </row>
    <row r="301" spans="1:53" hidden="1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0</v>
      </c>
      <c r="W301" s="315">
        <f>IFERROR(SUM(W292:W299),"0")</f>
        <v>0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hidden="1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0</v>
      </c>
      <c r="W306" s="315">
        <f>IFERROR(W303/H303,"0")+IFERROR(W304/H304,"0")+IFERROR(W305/H305,"0")</f>
        <v>0</v>
      </c>
      <c r="X306" s="315">
        <f>IFERROR(IF(X303="",0,X303),"0")+IFERROR(IF(X304="",0,X304),"0")+IFERROR(IF(X305="",0,X305),"0")</f>
        <v>0</v>
      </c>
      <c r="Y306" s="316"/>
      <c r="Z306" s="316"/>
    </row>
    <row r="307" spans="1:53" hidden="1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0</v>
      </c>
      <c r="W307" s="315">
        <f>IFERROR(SUM(W303:W305),"0")</f>
        <v>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hidden="1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hidden="1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hidden="1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98</v>
      </c>
      <c r="W314" s="314">
        <f>IFERROR(IF(V314="",0,CEILING((V314/$H314),1)*$H314),"")</f>
        <v>101.39999999999999</v>
      </c>
      <c r="X314" s="36">
        <f>IFERROR(IF(W314=0,"",ROUNDUP(W314/H314,0)*0.02175),"")</f>
        <v>0.28275</v>
      </c>
      <c r="Y314" s="56"/>
      <c r="Z314" s="57"/>
      <c r="AD314" s="58"/>
      <c r="BA314" s="225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12.564102564102564</v>
      </c>
      <c r="W315" s="315">
        <f>IFERROR(W314/H314,"0")</f>
        <v>13</v>
      </c>
      <c r="X315" s="315">
        <f>IFERROR(IF(X314="",0,X314),"0")</f>
        <v>0.28275</v>
      </c>
      <c r="Y315" s="316"/>
      <c r="Z315" s="316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98</v>
      </c>
      <c r="W316" s="315">
        <f>IFERROR(SUM(W314:W314),"0")</f>
        <v>101.39999999999999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6</v>
      </c>
      <c r="W328" s="314">
        <f>IFERROR(IF(V328="",0,CEILING((V328/$H328),1)*$H328),"")</f>
        <v>8.3999999999999986</v>
      </c>
      <c r="X328" s="36">
        <f>IFERROR(IF(W328=0,"",ROUNDUP(W328/H328,0)*0.00502),"")</f>
        <v>1.506E-2</v>
      </c>
      <c r="Y328" s="56"/>
      <c r="Z328" s="57"/>
      <c r="AD328" s="58"/>
      <c r="BA328" s="232" t="s">
        <v>1</v>
      </c>
    </row>
    <row r="329" spans="1:53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2.1428571428571428</v>
      </c>
      <c r="W329" s="315">
        <f>IFERROR(W327/H327,"0")+IFERROR(W328/H328,"0")</f>
        <v>2.9999999999999996</v>
      </c>
      <c r="X329" s="315">
        <f>IFERROR(IF(X327="",0,X327),"0")+IFERROR(IF(X328="",0,X328),"0")</f>
        <v>1.506E-2</v>
      </c>
      <c r="Y329" s="316"/>
      <c r="Z329" s="316"/>
    </row>
    <row r="330" spans="1:53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6</v>
      </c>
      <c r="W330" s="315">
        <f>IFERROR(SUM(W327:W328),"0")</f>
        <v>8.3999999999999986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2610</v>
      </c>
      <c r="W332" s="314">
        <f>IFERROR(IF(V332="",0,CEILING((V332/$H332),1)*$H332),"")</f>
        <v>2613</v>
      </c>
      <c r="X332" s="36">
        <f>IFERROR(IF(W332=0,"",ROUNDUP(W332/H332,0)*0.02175),"")</f>
        <v>7.2862499999999999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334.61538461538464</v>
      </c>
      <c r="W336" s="315">
        <f>IFERROR(W332/H332,"0")+IFERROR(W333/H333,"0")+IFERROR(W334/H334,"0")+IFERROR(W335/H335,"0")</f>
        <v>335</v>
      </c>
      <c r="X336" s="315">
        <f>IFERROR(IF(X332="",0,X332),"0")+IFERROR(IF(X333="",0,X333),"0")+IFERROR(IF(X334="",0,X334),"0")+IFERROR(IF(X335="",0,X335),"0")</f>
        <v>7.2862499999999999</v>
      </c>
      <c r="Y336" s="316"/>
      <c r="Z336" s="316"/>
    </row>
    <row r="337" spans="1:53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2610</v>
      </c>
      <c r="W337" s="315">
        <f>IFERROR(SUM(W332:W335),"0")</f>
        <v>2613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10</v>
      </c>
      <c r="W354" s="314">
        <f t="shared" si="14"/>
        <v>10.08</v>
      </c>
      <c r="X354" s="36">
        <f t="shared" ref="X354:X362" si="15">IFERROR(IF(W354=0,"",ROUNDUP(W354/H354,0)*0.00502),"")</f>
        <v>3.0120000000000001E-2</v>
      </c>
      <c r="Y354" s="56"/>
      <c r="Z354" s="57"/>
      <c r="AD354" s="58"/>
      <c r="BA354" s="244" t="s">
        <v>1</v>
      </c>
    </row>
    <row r="355" spans="1:53" ht="27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3.5</v>
      </c>
      <c r="W355" s="314">
        <f t="shared" si="14"/>
        <v>4.2</v>
      </c>
      <c r="X355" s="36">
        <f t="shared" si="15"/>
        <v>1.004E-2</v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5</v>
      </c>
      <c r="W358" s="314">
        <f t="shared" si="14"/>
        <v>5.04</v>
      </c>
      <c r="X358" s="36">
        <f t="shared" si="15"/>
        <v>1.506E-2</v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10.595238095238095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11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5.5220000000000005E-2</v>
      </c>
      <c r="Y363" s="316"/>
      <c r="Z363" s="316"/>
    </row>
    <row r="364" spans="1:53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18.5</v>
      </c>
      <c r="W364" s="315">
        <f>IFERROR(SUM(W350:W362),"0")</f>
        <v>19.32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10</v>
      </c>
      <c r="W390" s="314">
        <f t="shared" ref="W390:W396" si="16">IFERROR(IF(V390="",0,CEILING((V390/$H390),1)*$H390),"")</f>
        <v>12.600000000000001</v>
      </c>
      <c r="X390" s="36">
        <f>IFERROR(IF(W390=0,"",ROUNDUP(W390/H390,0)*0.00753),"")</f>
        <v>2.2589999999999999E-2</v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2.3809523809523809</v>
      </c>
      <c r="W397" s="315">
        <f>IFERROR(W390/H390,"0")+IFERROR(W391/H391,"0")+IFERROR(W392/H392,"0")+IFERROR(W393/H393,"0")+IFERROR(W394/H394,"0")+IFERROR(W395/H395,"0")+IFERROR(W396/H396,"0")</f>
        <v>3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2.2589999999999999E-2</v>
      </c>
      <c r="Y397" s="316"/>
      <c r="Z397" s="316"/>
    </row>
    <row r="398" spans="1:53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10</v>
      </c>
      <c r="W398" s="315">
        <f>IFERROR(SUM(W390:W396),"0")</f>
        <v>12.600000000000001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hidden="1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0</v>
      </c>
      <c r="W415" s="314">
        <f t="shared" si="17"/>
        <v>0</v>
      </c>
      <c r="X415" s="36" t="str">
        <f>IFERROR(IF(W415=0,"",ROUNDUP(W415/H415,0)*0.01196),"")</f>
        <v/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467</v>
      </c>
      <c r="W417" s="314">
        <f t="shared" si="17"/>
        <v>469.92</v>
      </c>
      <c r="X417" s="36">
        <f>IFERROR(IF(W417=0,"",ROUNDUP(W417/H417,0)*0.01196),"")</f>
        <v>1.0644400000000001</v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88.446969696969688</v>
      </c>
      <c r="W423" s="315">
        <f>IFERROR(W414/H414,"0")+IFERROR(W415/H415,"0")+IFERROR(W416/H416,"0")+IFERROR(W417/H417,"0")+IFERROR(W418/H418,"0")+IFERROR(W419/H419,"0")+IFERROR(W420/H420,"0")+IFERROR(W421/H421,"0")+IFERROR(W422/H422,"0")</f>
        <v>89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1.0644400000000001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467</v>
      </c>
      <c r="W424" s="315">
        <f>IFERROR(SUM(W414:W422),"0")</f>
        <v>469.92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hidden="1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0</v>
      </c>
      <c r="W426" s="314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hidden="1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0</v>
      </c>
      <c r="W428" s="315">
        <f>IFERROR(W426/H426,"0")+IFERROR(W427/H427,"0")</f>
        <v>0</v>
      </c>
      <c r="X428" s="315">
        <f>IFERROR(IF(X426="",0,X426),"0")+IFERROR(IF(X427="",0,X427),"0")</f>
        <v>0</v>
      </c>
      <c r="Y428" s="316"/>
      <c r="Z428" s="316"/>
    </row>
    <row r="429" spans="1:53" hidden="1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0</v>
      </c>
      <c r="W429" s="315">
        <f>IFERROR(SUM(W426:W427),"0")</f>
        <v>0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42</v>
      </c>
      <c r="W431" s="314">
        <f t="shared" ref="W431:W436" si="18">IFERROR(IF(V431="",0,CEILING((V431/$H431),1)*$H431),"")</f>
        <v>42.24</v>
      </c>
      <c r="X431" s="36">
        <f>IFERROR(IF(W431=0,"",ROUNDUP(W431/H431,0)*0.01196),"")</f>
        <v>9.5680000000000001E-2</v>
      </c>
      <c r="Y431" s="56"/>
      <c r="Z431" s="57"/>
      <c r="AD431" s="58"/>
      <c r="BA431" s="285" t="s">
        <v>1</v>
      </c>
    </row>
    <row r="432" spans="1:53" ht="27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193</v>
      </c>
      <c r="W432" s="314">
        <f t="shared" si="18"/>
        <v>195.36</v>
      </c>
      <c r="X432" s="36">
        <f>IFERROR(IF(W432=0,"",ROUNDUP(W432/H432,0)*0.01196),"")</f>
        <v>0.44252000000000002</v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581</v>
      </c>
      <c r="W433" s="314">
        <f t="shared" si="18"/>
        <v>586.08000000000004</v>
      </c>
      <c r="X433" s="36">
        <f>IFERROR(IF(W433=0,"",ROUNDUP(W433/H433,0)*0.01196),"")</f>
        <v>1.3275600000000001</v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154.54545454545453</v>
      </c>
      <c r="W437" s="315">
        <f>IFERROR(W431/H431,"0")+IFERROR(W432/H432,"0")+IFERROR(W433/H433,"0")+IFERROR(W434/H434,"0")+IFERROR(W435/H435,"0")+IFERROR(W436/H436,"0")</f>
        <v>156</v>
      </c>
      <c r="X437" s="315">
        <f>IFERROR(IF(X431="",0,X431),"0")+IFERROR(IF(X432="",0,X432),"0")+IFERROR(IF(X433="",0,X433),"0")+IFERROR(IF(X434="",0,X434),"0")+IFERROR(IF(X435="",0,X435),"0")+IFERROR(IF(X436="",0,X436),"0")</f>
        <v>1.8657600000000001</v>
      </c>
      <c r="Y437" s="316"/>
      <c r="Z437" s="316"/>
    </row>
    <row r="438" spans="1:53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816</v>
      </c>
      <c r="W438" s="315">
        <f>IFERROR(SUM(W431:W436),"0")</f>
        <v>823.68000000000006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hidden="1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hidden="1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hidden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4961.5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5006.1200000000008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5300.3035669885676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5347.7020000000002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11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11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5575.3035669885676</v>
      </c>
      <c r="W474" s="315">
        <f>GrossWeightTotalR+PalletQtyTotalR*25</f>
        <v>5622.7020000000002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753.41926591926585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762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12.684349999999998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725.6</v>
      </c>
      <c r="F481" s="46">
        <f>IFERROR(W121*1,"0")+IFERROR(W122*1,"0")+IFERROR(W123*1,"0")</f>
        <v>0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207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25.200000000000003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101.39999999999999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2621.4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19.32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12.600000000000001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1293.5999999999999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67"/>
        <filter val="10,00"/>
        <filter val="10,60"/>
        <filter val="11"/>
        <filter val="113,00"/>
        <filter val="12,56"/>
        <filter val="154,55"/>
        <filter val="171,00"/>
        <filter val="18,50"/>
        <filter val="193,00"/>
        <filter val="2 610,00"/>
        <filter val="2,14"/>
        <filter val="2,38"/>
        <filter val="24,00"/>
        <filter val="26,00"/>
        <filter val="3,50"/>
        <filter val="334,62"/>
        <filter val="348,00"/>
        <filter val="363,00"/>
        <filter val="4 961,50"/>
        <filter val="4,00"/>
        <filter val="4,81"/>
        <filter val="42,00"/>
        <filter val="467,00"/>
        <filter val="5 300,30"/>
        <filter val="5 575,30"/>
        <filter val="5,00"/>
        <filter val="5,71"/>
        <filter val="58,00"/>
        <filter val="581,00"/>
        <filter val="6,00"/>
        <filter val="64,68"/>
        <filter val="71,25"/>
        <filter val="711,00"/>
        <filter val="753,42"/>
        <filter val="816,00"/>
        <filter val="88,45"/>
        <filter val="98,00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2024-01-17T11:47:32Z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