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FAC6DE-5633-4DD0-A791-DF77E54A85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X385" i="1"/>
  <c r="X387" i="1" s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W348" i="1" s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W330" i="1" s="1"/>
  <c r="N327" i="1"/>
  <c r="V325" i="1"/>
  <c r="V324" i="1"/>
  <c r="X323" i="1"/>
  <c r="W323" i="1"/>
  <c r="N323" i="1"/>
  <c r="W322" i="1"/>
  <c r="W321" i="1"/>
  <c r="X321" i="1" s="1"/>
  <c r="N321" i="1"/>
  <c r="X320" i="1"/>
  <c r="W320" i="1"/>
  <c r="N320" i="1"/>
  <c r="W319" i="1"/>
  <c r="X319" i="1" s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W254" i="1" s="1"/>
  <c r="N251" i="1"/>
  <c r="V249" i="1"/>
  <c r="V248" i="1"/>
  <c r="X247" i="1"/>
  <c r="W247" i="1"/>
  <c r="N247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W189" i="1"/>
  <c r="X189" i="1" s="1"/>
  <c r="N189" i="1"/>
  <c r="X188" i="1"/>
  <c r="W188" i="1"/>
  <c r="N188" i="1"/>
  <c r="W187" i="1"/>
  <c r="X186" i="1"/>
  <c r="W186" i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X162" i="1"/>
  <c r="W162" i="1"/>
  <c r="N162" i="1"/>
  <c r="W161" i="1"/>
  <c r="X161" i="1" s="1"/>
  <c r="N161" i="1"/>
  <c r="W160" i="1"/>
  <c r="X160" i="1" s="1"/>
  <c r="N160" i="1"/>
  <c r="W159" i="1"/>
  <c r="W163" i="1" s="1"/>
  <c r="N159" i="1"/>
  <c r="V157" i="1"/>
  <c r="V156" i="1"/>
  <c r="W155" i="1"/>
  <c r="X155" i="1" s="1"/>
  <c r="N155" i="1"/>
  <c r="W154" i="1"/>
  <c r="X154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X139" i="1" s="1"/>
  <c r="N139" i="1"/>
  <c r="W138" i="1"/>
  <c r="X138" i="1" s="1"/>
  <c r="N138" i="1"/>
  <c r="W137" i="1"/>
  <c r="N137" i="1"/>
  <c r="W136" i="1"/>
  <c r="X136" i="1" s="1"/>
  <c r="N136" i="1"/>
  <c r="V133" i="1"/>
  <c r="V132" i="1"/>
  <c r="X131" i="1"/>
  <c r="W131" i="1"/>
  <c r="N131" i="1"/>
  <c r="W130" i="1"/>
  <c r="X130" i="1" s="1"/>
  <c r="N130" i="1"/>
  <c r="W129" i="1"/>
  <c r="X129" i="1" s="1"/>
  <c r="N129" i="1"/>
  <c r="V125" i="1"/>
  <c r="V124" i="1"/>
  <c r="W123" i="1"/>
  <c r="X123" i="1" s="1"/>
  <c r="N123" i="1"/>
  <c r="W122" i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W117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W110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W98" i="1" s="1"/>
  <c r="N92" i="1"/>
  <c r="X91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W24" i="1" s="1"/>
  <c r="N22" i="1"/>
  <c r="H10" i="1"/>
  <c r="A9" i="1"/>
  <c r="H9" i="1" s="1"/>
  <c r="D7" i="1"/>
  <c r="O6" i="1"/>
  <c r="N2" i="1"/>
  <c r="X22" i="1" l="1"/>
  <c r="X23" i="1" s="1"/>
  <c r="W23" i="1"/>
  <c r="W32" i="1"/>
  <c r="W59" i="1"/>
  <c r="W81" i="1"/>
  <c r="X132" i="1"/>
  <c r="W146" i="1"/>
  <c r="W454" i="1"/>
  <c r="X461" i="1"/>
  <c r="X236" i="1"/>
  <c r="W132" i="1"/>
  <c r="X156" i="1"/>
  <c r="W157" i="1"/>
  <c r="W191" i="1"/>
  <c r="W270" i="1"/>
  <c r="W306" i="1"/>
  <c r="W387" i="1"/>
  <c r="W388" i="1"/>
  <c r="W442" i="1"/>
  <c r="W443" i="1"/>
  <c r="V471" i="1"/>
  <c r="X26" i="1"/>
  <c r="W33" i="1"/>
  <c r="X55" i="1"/>
  <c r="X59" i="1" s="1"/>
  <c r="W89" i="1"/>
  <c r="W99" i="1"/>
  <c r="W124" i="1"/>
  <c r="H481" i="1"/>
  <c r="W156" i="1"/>
  <c r="X159" i="1"/>
  <c r="X163" i="1" s="1"/>
  <c r="X194" i="1"/>
  <c r="X195" i="1" s="1"/>
  <c r="W195" i="1"/>
  <c r="W196" i="1"/>
  <c r="W249" i="1"/>
  <c r="X251" i="1"/>
  <c r="X254" i="1" s="1"/>
  <c r="W325" i="1"/>
  <c r="X327" i="1"/>
  <c r="W329" i="1"/>
  <c r="X345" i="1"/>
  <c r="X347" i="1" s="1"/>
  <c r="W347" i="1"/>
  <c r="W374" i="1"/>
  <c r="W375" i="1"/>
  <c r="W401" i="1"/>
  <c r="W402" i="1"/>
  <c r="W462" i="1"/>
  <c r="W470" i="1"/>
  <c r="J9" i="1"/>
  <c r="X183" i="1"/>
  <c r="X214" i="1"/>
  <c r="W88" i="1"/>
  <c r="W118" i="1"/>
  <c r="W214" i="1"/>
  <c r="W370" i="1"/>
  <c r="X397" i="1"/>
  <c r="W409" i="1"/>
  <c r="W410" i="1"/>
  <c r="T481" i="1"/>
  <c r="W449" i="1"/>
  <c r="X447" i="1"/>
  <c r="X449" i="1" s="1"/>
  <c r="D481" i="1"/>
  <c r="W60" i="1"/>
  <c r="W284" i="1"/>
  <c r="X282" i="1"/>
  <c r="X283" i="1" s="1"/>
  <c r="O481" i="1"/>
  <c r="W301" i="1"/>
  <c r="X292" i="1"/>
  <c r="X300" i="1" s="1"/>
  <c r="A10" i="1"/>
  <c r="B481" i="1"/>
  <c r="W472" i="1"/>
  <c r="X27" i="1"/>
  <c r="X32" i="1" s="1"/>
  <c r="X35" i="1"/>
  <c r="X36" i="1" s="1"/>
  <c r="X39" i="1"/>
  <c r="X40" i="1" s="1"/>
  <c r="X43" i="1"/>
  <c r="X44" i="1" s="1"/>
  <c r="X49" i="1"/>
  <c r="X51" i="1" s="1"/>
  <c r="W52" i="1"/>
  <c r="E481" i="1"/>
  <c r="X66" i="1"/>
  <c r="X80" i="1" s="1"/>
  <c r="X83" i="1"/>
  <c r="X88" i="1" s="1"/>
  <c r="X92" i="1"/>
  <c r="X98" i="1" s="1"/>
  <c r="X113" i="1"/>
  <c r="X117" i="1" s="1"/>
  <c r="F481" i="1"/>
  <c r="X122" i="1"/>
  <c r="X124" i="1" s="1"/>
  <c r="W125" i="1"/>
  <c r="X137" i="1"/>
  <c r="X145" i="1" s="1"/>
  <c r="W145" i="1"/>
  <c r="W190" i="1"/>
  <c r="X187" i="1"/>
  <c r="W237" i="1"/>
  <c r="W236" i="1"/>
  <c r="W242" i="1"/>
  <c r="X239" i="1"/>
  <c r="X242" i="1" s="1"/>
  <c r="X246" i="1"/>
  <c r="W255" i="1"/>
  <c r="P481" i="1"/>
  <c r="W324" i="1"/>
  <c r="X322" i="1"/>
  <c r="W337" i="1"/>
  <c r="W381" i="1"/>
  <c r="X377" i="1"/>
  <c r="X381" i="1" s="1"/>
  <c r="W382" i="1"/>
  <c r="W398" i="1"/>
  <c r="X408" i="1"/>
  <c r="X409" i="1" s="1"/>
  <c r="X426" i="1"/>
  <c r="X428" i="1" s="1"/>
  <c r="W450" i="1"/>
  <c r="X190" i="1"/>
  <c r="W276" i="1"/>
  <c r="N481" i="1"/>
  <c r="X274" i="1"/>
  <c r="X275" i="1" s="1"/>
  <c r="F9" i="1"/>
  <c r="F10" i="1"/>
  <c r="W37" i="1"/>
  <c r="W41" i="1"/>
  <c r="W45" i="1"/>
  <c r="W51" i="1"/>
  <c r="W111" i="1"/>
  <c r="W152" i="1"/>
  <c r="X149" i="1"/>
  <c r="X151" i="1" s="1"/>
  <c r="I481" i="1"/>
  <c r="W151" i="1"/>
  <c r="W224" i="1"/>
  <c r="X221" i="1"/>
  <c r="X224" i="1" s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24" i="1"/>
  <c r="X329" i="1"/>
  <c r="X336" i="1"/>
  <c r="W363" i="1"/>
  <c r="X370" i="1"/>
  <c r="W371" i="1"/>
  <c r="S481" i="1"/>
  <c r="W423" i="1"/>
  <c r="W424" i="1"/>
  <c r="X437" i="1"/>
  <c r="W438" i="1"/>
  <c r="W473" i="1"/>
  <c r="M481" i="1"/>
  <c r="W219" i="1"/>
  <c r="X217" i="1"/>
  <c r="X218" i="1" s="1"/>
  <c r="X265" i="1"/>
  <c r="W265" i="1"/>
  <c r="V475" i="1"/>
  <c r="W80" i="1"/>
  <c r="X101" i="1"/>
  <c r="X110" i="1" s="1"/>
  <c r="G481" i="1"/>
  <c r="W133" i="1"/>
  <c r="W183" i="1"/>
  <c r="W184" i="1"/>
  <c r="L481" i="1"/>
  <c r="W225" i="1"/>
  <c r="X248" i="1"/>
  <c r="W311" i="1"/>
  <c r="W312" i="1"/>
  <c r="X309" i="1"/>
  <c r="X311" i="1" s="1"/>
  <c r="W315" i="1"/>
  <c r="W316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164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1" i="1" l="1"/>
  <c r="W475" i="1"/>
  <c r="X476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<sst xmlns="http://schemas.openxmlformats.org/spreadsheetml/2006/main" count="2016" uniqueCount="703">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</sst>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45310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680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Пятница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4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0.375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334</v>
      </c>
      <c r="W49" s="314">
        <f>IFERROR(IF(V49="",0,CEILING((V49/$H49),1)*$H49),"")</f>
        <v>334.8</v>
      </c>
      <c r="X49" s="36">
        <f>IFERROR(IF(W49=0,"",ROUNDUP(W49/H49,0)*0.02175),"")</f>
        <v>0.6742499999999999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30.925925925925924</v>
      </c>
      <c r="W51" s="315">
        <f>IFERROR(W49/H49,"0")+IFERROR(W50/H50,"0")</f>
        <v>31</v>
      </c>
      <c r="X51" s="315">
        <f>IFERROR(IF(X49="",0,X49),"0")+IFERROR(IF(X50="",0,X50),"0")</f>
        <v>0.6742499999999999</v>
      </c>
      <c r="Y51" s="316"/>
      <c r="Z51" s="31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334</v>
      </c>
      <c r="W52" s="315">
        <f>IFERROR(SUM(W49:W50),"0")</f>
        <v>334.8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220</v>
      </c>
      <c r="W55" s="314">
        <f>IFERROR(IF(V55="",0,CEILING((V55/$H55),1)*$H55),"")</f>
        <v>226.8</v>
      </c>
      <c r="X55" s="36">
        <f>IFERROR(IF(W55=0,"",ROUNDUP(W55/H55,0)*0.02175),"")</f>
        <v>0.45674999999999999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20.37037037037037</v>
      </c>
      <c r="W59" s="315">
        <f>IFERROR(W55/H55,"0")+IFERROR(W56/H56,"0")+IFERROR(W57/H57,"0")+IFERROR(W58/H58,"0")</f>
        <v>21</v>
      </c>
      <c r="X59" s="315">
        <f>IFERROR(IF(X55="",0,X55),"0")+IFERROR(IF(X56="",0,X56),"0")+IFERROR(IF(X57="",0,X57),"0")+IFERROR(IF(X58="",0,X58),"0")</f>
        <v>0.45674999999999999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220</v>
      </c>
      <c r="W60" s="315">
        <f>IFERROR(SUM(W55:W58),"0")</f>
        <v>226.8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540</v>
      </c>
      <c r="W64" s="314">
        <f t="shared" si="2"/>
        <v>548.79999999999995</v>
      </c>
      <c r="X64" s="36">
        <f>IFERROR(IF(W64=0,"",ROUNDUP(W64/H64,0)*0.02175),"")</f>
        <v>1.06575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14</v>
      </c>
      <c r="W65" s="314">
        <f t="shared" si="2"/>
        <v>22.4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250</v>
      </c>
      <c r="W66" s="314">
        <f t="shared" si="2"/>
        <v>259.20000000000005</v>
      </c>
      <c r="X66" s="36">
        <f>IFERROR(IF(W66=0,"",ROUNDUP(W66/H66,0)*0.02175),"")</f>
        <v>0.52200000000000002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220</v>
      </c>
      <c r="W67" s="314">
        <f t="shared" si="2"/>
        <v>224</v>
      </c>
      <c r="X67" s="36">
        <f>IFERROR(IF(W67=0,"",ROUNDUP(W67/H67,0)*0.02175),"")</f>
        <v>0.43499999999999994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8</v>
      </c>
      <c r="W68" s="314">
        <f t="shared" si="2"/>
        <v>9</v>
      </c>
      <c r="X68" s="36">
        <f>IFERROR(IF(W68=0,"",ROUNDUP(W68/H68,0)*0.00753),"")</f>
        <v>2.2589999999999999E-2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94.921957671957671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98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2.0888400000000003</v>
      </c>
      <c r="Y80" s="316"/>
      <c r="Z80" s="316"/>
    </row>
    <row r="81" spans="1:53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1032</v>
      </c>
      <c r="W81" s="315">
        <f>IFERROR(SUM(W63:W79),"0")</f>
        <v>1063.4000000000001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86</v>
      </c>
      <c r="W83" s="314">
        <f>IFERROR(IF(V83="",0,CEILING((V83/$H83),1)*$H83),"")</f>
        <v>86.4</v>
      </c>
      <c r="X83" s="36">
        <f>IFERROR(IF(W83=0,"",ROUNDUP(W83/H83,0)*0.02175),"")</f>
        <v>0.17399999999999999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7.9629629629629628</v>
      </c>
      <c r="W88" s="315">
        <f>IFERROR(W83/H83,"0")+IFERROR(W84/H84,"0")+IFERROR(W85/H85,"0")+IFERROR(W86/H86,"0")+IFERROR(W87/H87,"0")</f>
        <v>8</v>
      </c>
      <c r="X88" s="315">
        <f>IFERROR(IF(X83="",0,X83),"0")+IFERROR(IF(X84="",0,X84),"0")+IFERROR(IF(X85="",0,X85),"0")+IFERROR(IF(X86="",0,X86),"0")+IFERROR(IF(X87="",0,X87),"0")</f>
        <v>0.17399999999999999</v>
      </c>
      <c r="Y88" s="316"/>
      <c r="Z88" s="316"/>
    </row>
    <row r="89" spans="1:53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86</v>
      </c>
      <c r="W89" s="315">
        <f>IFERROR(SUM(W83:W87),"0")</f>
        <v>86.4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400</v>
      </c>
      <c r="W102" s="314">
        <f t="shared" si="5"/>
        <v>403.20000000000005</v>
      </c>
      <c r="X102" s="36">
        <f>IFERROR(IF(W102=0,"",ROUNDUP(W102/H102,0)*0.02175),"")</f>
        <v>1.044</v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234</v>
      </c>
      <c r="W103" s="314">
        <f t="shared" si="5"/>
        <v>235.20000000000002</v>
      </c>
      <c r="X103" s="36">
        <f>IFERROR(IF(W103=0,"",ROUNDUP(W103/H103,0)*0.02175),"")</f>
        <v>0.60899999999999999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18</v>
      </c>
      <c r="W105" s="314">
        <f t="shared" si="5"/>
        <v>18.900000000000002</v>
      </c>
      <c r="X105" s="36">
        <f>IFERROR(IF(W105=0,"",ROUNDUP(W105/H105,0)*0.00753),"")</f>
        <v>5.271E-2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82.142857142857153</v>
      </c>
      <c r="W110" s="315">
        <f>IFERROR(W101/H101,"0")+IFERROR(W102/H102,"0")+IFERROR(W103/H103,"0")+IFERROR(W104/H104,"0")+IFERROR(W105/H105,"0")+IFERROR(W106/H106,"0")+IFERROR(W107/H107,"0")+IFERROR(W108/H108,"0")+IFERROR(W109/H109,"0")</f>
        <v>83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1.7057100000000001</v>
      </c>
      <c r="Y110" s="316"/>
      <c r="Z110" s="316"/>
    </row>
    <row r="111" spans="1:53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652</v>
      </c>
      <c r="W111" s="315">
        <f>IFERROR(SUM(W101:W109),"0")</f>
        <v>657.30000000000007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92</v>
      </c>
      <c r="W114" s="314">
        <f>IFERROR(IF(V114="",0,CEILING((V114/$H114),1)*$H114),"")</f>
        <v>92.4</v>
      </c>
      <c r="X114" s="36">
        <f>IFERROR(IF(W114=0,"",ROUNDUP(W114/H114,0)*0.02175),"")</f>
        <v>0.23924999999999999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16</v>
      </c>
      <c r="W116" s="314">
        <f>IFERROR(IF(V116="",0,CEILING((V116/$H116),1)*$H116),"")</f>
        <v>16.8</v>
      </c>
      <c r="X116" s="36">
        <f>IFERROR(IF(W116=0,"",ROUNDUP(W116/H116,0)*0.00753),"")</f>
        <v>5.271E-2</v>
      </c>
      <c r="Y116" s="56"/>
      <c r="Z116" s="57"/>
      <c r="AD116" s="58"/>
      <c r="BA116" s="116" t="s">
        <v>1</v>
      </c>
    </row>
    <row r="117" spans="1:53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17.61904761904762</v>
      </c>
      <c r="W117" s="315">
        <f>IFERROR(W113/H113,"0")+IFERROR(W114/H114,"0")+IFERROR(W115/H115,"0")+IFERROR(W116/H116,"0")</f>
        <v>18</v>
      </c>
      <c r="X117" s="315">
        <f>IFERROR(IF(X113="",0,X113),"0")+IFERROR(IF(X114="",0,X114),"0")+IFERROR(IF(X115="",0,X115),"0")+IFERROR(IF(X116="",0,X116),"0")</f>
        <v>0.29196</v>
      </c>
      <c r="Y117" s="316"/>
      <c r="Z117" s="316"/>
    </row>
    <row r="118" spans="1:53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108</v>
      </c>
      <c r="W118" s="315">
        <f>IFERROR(SUM(W113:W116),"0")</f>
        <v>109.2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400</v>
      </c>
      <c r="W121" s="314">
        <f>IFERROR(IF(V121="",0,CEILING((V121/$H121),1)*$H121),"")</f>
        <v>403.20000000000005</v>
      </c>
      <c r="X121" s="36">
        <f>IFERROR(IF(W121=0,"",ROUNDUP(W121/H121,0)*0.02175),"")</f>
        <v>1.044</v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18</v>
      </c>
      <c r="W123" s="314">
        <f>IFERROR(IF(V123="",0,CEILING((V123/$H123),1)*$H123),"")</f>
        <v>18.900000000000002</v>
      </c>
      <c r="X123" s="36">
        <f>IFERROR(IF(W123=0,"",ROUNDUP(W123/H123,0)*0.00753),"")</f>
        <v>5.271E-2</v>
      </c>
      <c r="Y123" s="56"/>
      <c r="Z123" s="57"/>
      <c r="AD123" s="58"/>
      <c r="BA123" s="119" t="s">
        <v>1</v>
      </c>
    </row>
    <row r="124" spans="1:53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54.285714285714285</v>
      </c>
      <c r="W124" s="315">
        <f>IFERROR(W121/H121,"0")+IFERROR(W122/H122,"0")+IFERROR(W123/H123,"0")</f>
        <v>55</v>
      </c>
      <c r="X124" s="315">
        <f>IFERROR(IF(X121="",0,X121),"0")+IFERROR(IF(X122="",0,X122),"0")+IFERROR(IF(X123="",0,X123),"0")</f>
        <v>1.0967100000000001</v>
      </c>
      <c r="Y124" s="316"/>
      <c r="Z124" s="316"/>
    </row>
    <row r="125" spans="1:53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418</v>
      </c>
      <c r="W125" s="315">
        <f>IFERROR(SUM(W121:W123),"0")</f>
        <v>422.1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128</v>
      </c>
      <c r="W138" s="314">
        <f t="shared" si="6"/>
        <v>130.20000000000002</v>
      </c>
      <c r="X138" s="36">
        <f>IFERROR(IF(W138=0,"",ROUNDUP(W138/H138,0)*0.00753),"")</f>
        <v>0.23343</v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30.476190476190474</v>
      </c>
      <c r="W145" s="315">
        <f>IFERROR(W136/H136,"0")+IFERROR(W137/H137,"0")+IFERROR(W138/H138,"0")+IFERROR(W139/H139,"0")+IFERROR(W140/H140,"0")+IFERROR(W141/H141,"0")+IFERROR(W142/H142,"0")+IFERROR(W143/H143,"0")+IFERROR(W144/H144,"0")</f>
        <v>31.000000000000004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0.23343</v>
      </c>
      <c r="Y145" s="316"/>
      <c r="Z145" s="316"/>
    </row>
    <row r="146" spans="1:53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128</v>
      </c>
      <c r="W146" s="315">
        <f>IFERROR(SUM(W136:W144),"0")</f>
        <v>130.20000000000002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204</v>
      </c>
      <c r="W159" s="314">
        <f>IFERROR(IF(V159="",0,CEILING((V159/$H159),1)*$H159),"")</f>
        <v>205.20000000000002</v>
      </c>
      <c r="X159" s="36">
        <f>IFERROR(IF(W159=0,"",ROUNDUP(W159/H159,0)*0.00937),"")</f>
        <v>0.35605999999999999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152</v>
      </c>
      <c r="W160" s="314">
        <f>IFERROR(IF(V160="",0,CEILING((V160/$H160),1)*$H160),"")</f>
        <v>156.60000000000002</v>
      </c>
      <c r="X160" s="36">
        <f>IFERROR(IF(W160=0,"",ROUNDUP(W160/H160,0)*0.00937),"")</f>
        <v>0.27172999999999997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65.925925925925924</v>
      </c>
      <c r="W163" s="315">
        <f>IFERROR(W159/H159,"0")+IFERROR(W160/H160,"0")+IFERROR(W161/H161,"0")+IFERROR(W162/H162,"0")</f>
        <v>67</v>
      </c>
      <c r="X163" s="315">
        <f>IFERROR(IF(X159="",0,X159),"0")+IFERROR(IF(X160="",0,X160),"0")+IFERROR(IF(X161="",0,X161),"0")+IFERROR(IF(X162="",0,X162),"0")</f>
        <v>0.62778999999999996</v>
      </c>
      <c r="Y163" s="316"/>
      <c r="Z163" s="316"/>
    </row>
    <row r="164" spans="1:53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356</v>
      </c>
      <c r="W164" s="315">
        <f>IFERROR(SUM(W159:W162),"0")</f>
        <v>361.80000000000007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600</v>
      </c>
      <c r="W167" s="314">
        <f t="shared" si="7"/>
        <v>600.29999999999995</v>
      </c>
      <c r="X167" s="36">
        <f>IFERROR(IF(W167=0,"",ROUNDUP(W167/H167,0)*0.02175),"")</f>
        <v>1.5007499999999998</v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94</v>
      </c>
      <c r="W172" s="314">
        <f t="shared" si="7"/>
        <v>96</v>
      </c>
      <c r="X172" s="36">
        <f>IFERROR(IF(W172=0,"",ROUNDUP(W172/H172,0)*0.00753),"")</f>
        <v>0.30120000000000002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92</v>
      </c>
      <c r="W174" s="314">
        <f t="shared" si="7"/>
        <v>93.6</v>
      </c>
      <c r="X174" s="36">
        <f>IFERROR(IF(W174=0,"",ROUNDUP(W174/H174,0)*0.00753),"")</f>
        <v>0.29366999999999999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106</v>
      </c>
      <c r="W176" s="314">
        <f t="shared" si="7"/>
        <v>108</v>
      </c>
      <c r="X176" s="36">
        <f t="shared" ref="X176:X182" si="8">IFERROR(IF(W176=0,"",ROUNDUP(W176/H176,0)*0.00753),"")</f>
        <v>0.33884999999999998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39</v>
      </c>
      <c r="W181" s="314">
        <f t="shared" si="7"/>
        <v>40.799999999999997</v>
      </c>
      <c r="X181" s="36">
        <f t="shared" si="8"/>
        <v>0.12801000000000001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101</v>
      </c>
      <c r="W182" s="314">
        <f t="shared" si="7"/>
        <v>103.2</v>
      </c>
      <c r="X182" s="36">
        <f t="shared" si="8"/>
        <v>0.32379000000000002</v>
      </c>
      <c r="Y182" s="56"/>
      <c r="Z182" s="57"/>
      <c r="AD182" s="58"/>
      <c r="BA182" s="156" t="s">
        <v>1</v>
      </c>
    </row>
    <row r="183" spans="1:53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248.96551724137933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253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2.8862699999999997</v>
      </c>
      <c r="Y183" s="316"/>
      <c r="Z183" s="316"/>
    </row>
    <row r="184" spans="1:53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1032</v>
      </c>
      <c r="W184" s="315">
        <f>IFERROR(SUM(W166:W182),"0")</f>
        <v>1041.8999999999999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26</v>
      </c>
      <c r="W194" s="314">
        <f>IFERROR(IF(V194="",0,CEILING((V194/$H194),1)*$H194),"")</f>
        <v>27.3</v>
      </c>
      <c r="X194" s="36">
        <f>IFERROR(IF(W194=0,"",ROUNDUP(W194/H194,0)*0.00502),"")</f>
        <v>6.5259999999999999E-2</v>
      </c>
      <c r="Y194" s="56"/>
      <c r="Z194" s="57"/>
      <c r="AD194" s="58"/>
      <c r="BA194" s="161" t="s">
        <v>1</v>
      </c>
    </row>
    <row r="195" spans="1:53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12.38095238095238</v>
      </c>
      <c r="W195" s="315">
        <f>IFERROR(W194/H194,"0")</f>
        <v>13</v>
      </c>
      <c r="X195" s="315">
        <f>IFERROR(IF(X194="",0,X194),"0")</f>
        <v>6.5259999999999999E-2</v>
      </c>
      <c r="Y195" s="316"/>
      <c r="Z195" s="316"/>
    </row>
    <row r="196" spans="1:53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26</v>
      </c>
      <c r="W196" s="315">
        <f>IFERROR(SUM(W194:W194),"0")</f>
        <v>27.3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20</v>
      </c>
      <c r="W222" s="314">
        <f>IFERROR(IF(V222="",0,CEILING((V222/$H222),1)*$H222),"")</f>
        <v>21</v>
      </c>
      <c r="X222" s="36">
        <f>IFERROR(IF(W222=0,"",ROUNDUP(W222/H222,0)*0.00753),"")</f>
        <v>3.7650000000000003E-2</v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4.7619047619047619</v>
      </c>
      <c r="W224" s="315">
        <f>IFERROR(W221/H221,"0")+IFERROR(W222/H222,"0")+IFERROR(W223/H223,"0")</f>
        <v>5</v>
      </c>
      <c r="X224" s="315">
        <f>IFERROR(IF(X221="",0,X221),"0")+IFERROR(IF(X222="",0,X222),"0")+IFERROR(IF(X223="",0,X223),"0")</f>
        <v>3.7650000000000003E-2</v>
      </c>
      <c r="Y224" s="316"/>
      <c r="Z224" s="316"/>
    </row>
    <row r="225" spans="1:53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20</v>
      </c>
      <c r="W225" s="315">
        <f>IFERROR(SUM(W221:W223),"0")</f>
        <v>21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100</v>
      </c>
      <c r="W239" s="314">
        <f>IFERROR(IF(V239="",0,CEILING((V239/$H239),1)*$H239),"")</f>
        <v>100.80000000000001</v>
      </c>
      <c r="X239" s="36">
        <f>IFERROR(IF(W239=0,"",ROUNDUP(W239/H239,0)*0.02175),"")</f>
        <v>0.26100000000000001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230</v>
      </c>
      <c r="W240" s="314">
        <f>IFERROR(IF(V240="",0,CEILING((V240/$H240),1)*$H240),"")</f>
        <v>234</v>
      </c>
      <c r="X240" s="36">
        <f>IFERROR(IF(W240=0,"",ROUNDUP(W240/H240,0)*0.02175),"")</f>
        <v>0.65249999999999997</v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41.391941391941394</v>
      </c>
      <c r="W242" s="315">
        <f>IFERROR(W239/H239,"0")+IFERROR(W240/H240,"0")+IFERROR(W241/H241,"0")</f>
        <v>42</v>
      </c>
      <c r="X242" s="315">
        <f>IFERROR(IF(X239="",0,X239),"0")+IFERROR(IF(X240="",0,X240),"0")+IFERROR(IF(X241="",0,X241),"0")</f>
        <v>0.91349999999999998</v>
      </c>
      <c r="Y242" s="316"/>
      <c r="Z242" s="316"/>
    </row>
    <row r="243" spans="1:53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330</v>
      </c>
      <c r="W243" s="315">
        <f>IFERROR(SUM(W239:W241),"0")</f>
        <v>334.8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120</v>
      </c>
      <c r="W278" s="314">
        <f>IFERROR(IF(V278="",0,CEILING((V278/$H278),1)*$H278),"")</f>
        <v>121.5</v>
      </c>
      <c r="X278" s="36">
        <f>IFERROR(IF(W278=0,"",ROUNDUP(W278/H278,0)*0.02175),"")</f>
        <v>0.32624999999999998</v>
      </c>
      <c r="Y278" s="56"/>
      <c r="Z278" s="57"/>
      <c r="AD278" s="58"/>
      <c r="BA278" s="209" t="s">
        <v>1</v>
      </c>
    </row>
    <row r="279" spans="1:53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14.814814814814815</v>
      </c>
      <c r="W279" s="315">
        <f>IFERROR(W278/H278,"0")</f>
        <v>15</v>
      </c>
      <c r="X279" s="315">
        <f>IFERROR(IF(X278="",0,X278),"0")</f>
        <v>0.32624999999999998</v>
      </c>
      <c r="Y279" s="316"/>
      <c r="Z279" s="316"/>
    </row>
    <row r="280" spans="1:53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120</v>
      </c>
      <c r="W280" s="315">
        <f>IFERROR(SUM(W278:W278),"0")</f>
        <v>121.5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1200</v>
      </c>
      <c r="W292" s="314">
        <f t="shared" ref="W292:W299" si="13">IFERROR(IF(V292="",0,CEILING((V292/$H292),1)*$H292),"")</f>
        <v>1200</v>
      </c>
      <c r="X292" s="36">
        <f>IFERROR(IF(W292=0,"",ROUNDUP(W292/H292,0)*0.02175),"")</f>
        <v>1.7399999999999998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400</v>
      </c>
      <c r="W294" s="314">
        <f t="shared" si="13"/>
        <v>405</v>
      </c>
      <c r="X294" s="36">
        <f>IFERROR(IF(W294=0,"",ROUNDUP(W294/H294,0)*0.02175),"")</f>
        <v>0.58724999999999994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1600</v>
      </c>
      <c r="W296" s="314">
        <f t="shared" si="13"/>
        <v>1605</v>
      </c>
      <c r="X296" s="36">
        <f>IFERROR(IF(W296=0,"",ROUNDUP(W296/H296,0)*0.02175),"")</f>
        <v>2.3272499999999998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213.33333333333334</v>
      </c>
      <c r="W300" s="315">
        <f>IFERROR(W292/H292,"0")+IFERROR(W293/H293,"0")+IFERROR(W294/H294,"0")+IFERROR(W295/H295,"0")+IFERROR(W296/H296,"0")+IFERROR(W297/H297,"0")+IFERROR(W298/H298,"0")+IFERROR(W299/H299,"0")</f>
        <v>214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4.6544999999999996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3200</v>
      </c>
      <c r="W301" s="315">
        <f>IFERROR(SUM(W292:W299),"0")</f>
        <v>3210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1900</v>
      </c>
      <c r="W303" s="314">
        <f>IFERROR(IF(V303="",0,CEILING((V303/$H303),1)*$H303),"")</f>
        <v>1905</v>
      </c>
      <c r="X303" s="36">
        <f>IFERROR(IF(W303=0,"",ROUNDUP(W303/H303,0)*0.02175),"")</f>
        <v>2.7622499999999999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126.66666666666667</v>
      </c>
      <c r="W306" s="315">
        <f>IFERROR(W303/H303,"0")+IFERROR(W304/H304,"0")+IFERROR(W305/H305,"0")</f>
        <v>127</v>
      </c>
      <c r="X306" s="315">
        <f>IFERROR(IF(X303="",0,X303),"0")+IFERROR(IF(X304="",0,X304),"0")+IFERROR(IF(X305="",0,X305),"0")</f>
        <v>2.7622499999999999</v>
      </c>
      <c r="Y306" s="316"/>
      <c r="Z306" s="316"/>
    </row>
    <row r="307" spans="1:53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1900</v>
      </c>
      <c r="W307" s="315">
        <f>IFERROR(SUM(W303:W305),"0")</f>
        <v>1905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123</v>
      </c>
      <c r="W310" s="314">
        <f>IFERROR(IF(V310="",0,CEILING((V310/$H310),1)*$H310),"")</f>
        <v>124.8</v>
      </c>
      <c r="X310" s="36">
        <f>IFERROR(IF(W310=0,"",ROUNDUP(W310/H310,0)*0.02175),"")</f>
        <v>0.34799999999999998</v>
      </c>
      <c r="Y310" s="56"/>
      <c r="Z310" s="57"/>
      <c r="AD310" s="58"/>
      <c r="BA310" s="224" t="s">
        <v>1</v>
      </c>
    </row>
    <row r="311" spans="1:53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15.76923076923077</v>
      </c>
      <c r="W311" s="315">
        <f>IFERROR(W309/H309,"0")+IFERROR(W310/H310,"0")</f>
        <v>16</v>
      </c>
      <c r="X311" s="315">
        <f>IFERROR(IF(X309="",0,X309),"0")+IFERROR(IF(X310="",0,X310),"0")</f>
        <v>0.34799999999999998</v>
      </c>
      <c r="Y311" s="316"/>
      <c r="Z311" s="31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123</v>
      </c>
      <c r="W312" s="315">
        <f>IFERROR(SUM(W309:W310),"0")</f>
        <v>124.8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100</v>
      </c>
      <c r="W314" s="314">
        <f>IFERROR(IF(V314="",0,CEILING((V314/$H314),1)*$H314),"")</f>
        <v>101.39999999999999</v>
      </c>
      <c r="X314" s="36">
        <f>IFERROR(IF(W314=0,"",ROUNDUP(W314/H314,0)*0.02175),"")</f>
        <v>0.28275</v>
      </c>
      <c r="Y314" s="56"/>
      <c r="Z314" s="57"/>
      <c r="AD314" s="58"/>
      <c r="BA314" s="225" t="s">
        <v>1</v>
      </c>
    </row>
    <row r="315" spans="1:53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12.820512820512821</v>
      </c>
      <c r="W315" s="315">
        <f>IFERROR(W314/H314,"0")</f>
        <v>13</v>
      </c>
      <c r="X315" s="315">
        <f>IFERROR(IF(X314="",0,X314),"0")</f>
        <v>0.28275</v>
      </c>
      <c r="Y315" s="316"/>
      <c r="Z315" s="316"/>
    </row>
    <row r="316" spans="1:53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100</v>
      </c>
      <c r="W316" s="315">
        <f>IFERROR(SUM(W314:W314),"0")</f>
        <v>101.39999999999999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450</v>
      </c>
      <c r="W332" s="314">
        <f>IFERROR(IF(V332="",0,CEILING((V332/$H332),1)*$H332),"")</f>
        <v>452.4</v>
      </c>
      <c r="X332" s="36">
        <f>IFERROR(IF(W332=0,"",ROUNDUP(W332/H332,0)*0.02175),"")</f>
        <v>1.2614999999999998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57.692307692307693</v>
      </c>
      <c r="W336" s="315">
        <f>IFERROR(W332/H332,"0")+IFERROR(W333/H333,"0")+IFERROR(W334/H334,"0")+IFERROR(W335/H335,"0")</f>
        <v>58</v>
      </c>
      <c r="X336" s="315">
        <f>IFERROR(IF(X332="",0,X332),"0")+IFERROR(IF(X333="",0,X333),"0")+IFERROR(IF(X334="",0,X334),"0")+IFERROR(IF(X335="",0,X335),"0")</f>
        <v>1.2614999999999998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450</v>
      </c>
      <c r="W337" s="315">
        <f>IFERROR(SUM(W332:W335),"0")</f>
        <v>452.4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11</v>
      </c>
      <c r="W354" s="314">
        <f t="shared" si="14"/>
        <v>11.76</v>
      </c>
      <c r="X354" s="36">
        <f t="shared" ref="X354:X362" si="15">IFERROR(IF(W354=0,"",ROUNDUP(W354/H354,0)*0.00502),"")</f>
        <v>3.5140000000000005E-2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25</v>
      </c>
      <c r="W358" s="314">
        <f t="shared" si="14"/>
        <v>25.2</v>
      </c>
      <c r="X358" s="36">
        <f t="shared" si="15"/>
        <v>7.5300000000000006E-2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21.428571428571431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22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0.11044000000000001</v>
      </c>
      <c r="Y363" s="316"/>
      <c r="Z363" s="316"/>
    </row>
    <row r="364" spans="1:53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36</v>
      </c>
      <c r="W364" s="315">
        <f>IFERROR(SUM(W350:W362),"0")</f>
        <v>36.96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750</v>
      </c>
      <c r="W415" s="314">
        <f t="shared" si="17"/>
        <v>755.04000000000008</v>
      </c>
      <c r="X415" s="36">
        <f>IFERROR(IF(W415=0,"",ROUNDUP(W415/H415,0)*0.01196),"")</f>
        <v>1.71028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220</v>
      </c>
      <c r="W416" s="314">
        <f t="shared" si="17"/>
        <v>221.76000000000002</v>
      </c>
      <c r="X416" s="36">
        <f>IFERROR(IF(W416=0,"",ROUNDUP(W416/H416,0)*0.01196),"")</f>
        <v>0.50231999999999999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320</v>
      </c>
      <c r="W417" s="314">
        <f t="shared" si="17"/>
        <v>322.08000000000004</v>
      </c>
      <c r="X417" s="36">
        <f>IFERROR(IF(W417=0,"",ROUNDUP(W417/H417,0)*0.01196),"")</f>
        <v>0.72955999999999999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244.31818181818178</v>
      </c>
      <c r="W423" s="315">
        <f>IFERROR(W414/H414,"0")+IFERROR(W415/H415,"0")+IFERROR(W416/H416,"0")+IFERROR(W417/H417,"0")+IFERROR(W418/H418,"0")+IFERROR(W419/H419,"0")+IFERROR(W420/H420,"0")+IFERROR(W421/H421,"0")+IFERROR(W422/H422,"0")</f>
        <v>246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2.9421600000000003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1290</v>
      </c>
      <c r="W424" s="315">
        <f>IFERROR(SUM(W414:W422),"0")</f>
        <v>1298.8800000000001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300</v>
      </c>
      <c r="W426" s="314">
        <f>IFERROR(IF(V426="",0,CEILING((V426/$H426),1)*$H426),"")</f>
        <v>300.96000000000004</v>
      </c>
      <c r="X426" s="36">
        <f>IFERROR(IF(W426=0,"",ROUNDUP(W426/H426,0)*0.01196),"")</f>
        <v>0.68171999999999999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56.818181818181813</v>
      </c>
      <c r="W428" s="315">
        <f>IFERROR(W426/H426,"0")+IFERROR(W427/H427,"0")</f>
        <v>57.000000000000007</v>
      </c>
      <c r="X428" s="315">
        <f>IFERROR(IF(X426="",0,X426),"0")+IFERROR(IF(X427="",0,X427),"0")</f>
        <v>0.68171999999999999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300</v>
      </c>
      <c r="W429" s="315">
        <f>IFERROR(SUM(W426:W427),"0")</f>
        <v>300.96000000000004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100</v>
      </c>
      <c r="W431" s="314">
        <f t="shared" ref="W431:W436" si="18">IFERROR(IF(V431="",0,CEILING((V431/$H431),1)*$H431),"")</f>
        <v>100.32000000000001</v>
      </c>
      <c r="X431" s="36">
        <f>IFERROR(IF(W431=0,"",ROUNDUP(W431/H431,0)*0.01196),"")</f>
        <v>0.22724</v>
      </c>
      <c r="Y431" s="56"/>
      <c r="Z431" s="57"/>
      <c r="AD431" s="58"/>
      <c r="BA431" s="285" t="s">
        <v>1</v>
      </c>
    </row>
    <row r="432" spans="1:53" ht="27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115</v>
      </c>
      <c r="W432" s="314">
        <f t="shared" si="18"/>
        <v>116.16000000000001</v>
      </c>
      <c r="X432" s="36">
        <f>IFERROR(IF(W432=0,"",ROUNDUP(W432/H432,0)*0.01196),"")</f>
        <v>0.26312000000000002</v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150</v>
      </c>
      <c r="W433" s="314">
        <f t="shared" si="18"/>
        <v>153.12</v>
      </c>
      <c r="X433" s="36">
        <f>IFERROR(IF(W433=0,"",ROUNDUP(W433/H433,0)*0.01196),"")</f>
        <v>0.34683999999999998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69.128787878787875</v>
      </c>
      <c r="W437" s="315">
        <f>IFERROR(W431/H431,"0")+IFERROR(W432/H432,"0")+IFERROR(W433/H433,"0")+IFERROR(W434/H434,"0")+IFERROR(W435/H435,"0")+IFERROR(W436/H436,"0")</f>
        <v>70</v>
      </c>
      <c r="X437" s="315">
        <f>IFERROR(IF(X431="",0,X431),"0")+IFERROR(IF(X432="",0,X432),"0")+IFERROR(IF(X433="",0,X433),"0")+IFERROR(IF(X434="",0,X434),"0")+IFERROR(IF(X435="",0,X435),"0")+IFERROR(IF(X436="",0,X436),"0")</f>
        <v>0.83719999999999994</v>
      </c>
      <c r="Y437" s="316"/>
      <c r="Z437" s="316"/>
    </row>
    <row r="438" spans="1:53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365</v>
      </c>
      <c r="W438" s="315">
        <f>IFERROR(SUM(W431:W436),"0")</f>
        <v>369.6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10</v>
      </c>
      <c r="W440" s="314">
        <f>IFERROR(IF(V440="",0,CEILING((V440/$H440),1)*$H440),"")</f>
        <v>15.6</v>
      </c>
      <c r="X440" s="36">
        <f>IFERROR(IF(W440=0,"",ROUNDUP(W440/H440,0)*0.02175),"")</f>
        <v>4.3499999999999997E-2</v>
      </c>
      <c r="Y440" s="56"/>
      <c r="Z440" s="57"/>
      <c r="AD440" s="58"/>
      <c r="BA440" s="291" t="s">
        <v>1</v>
      </c>
    </row>
    <row r="441" spans="1:53" ht="16.5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6</v>
      </c>
      <c r="W441" s="314">
        <f>IFERROR(IF(V441="",0,CEILING((V441/$H441),1)*$H441),"")</f>
        <v>7.8</v>
      </c>
      <c r="X441" s="36">
        <f>IFERROR(IF(W441=0,"",ROUNDUP(W441/H441,0)*0.02175),"")</f>
        <v>2.1749999999999999E-2</v>
      </c>
      <c r="Y441" s="56"/>
      <c r="Z441" s="57"/>
      <c r="AD441" s="58"/>
      <c r="BA441" s="292" t="s">
        <v>1</v>
      </c>
    </row>
    <row r="442" spans="1:53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2.0512820512820515</v>
      </c>
      <c r="W442" s="315">
        <f>IFERROR(W440/H440,"0")+IFERROR(W441/H441,"0")</f>
        <v>3</v>
      </c>
      <c r="X442" s="315">
        <f>IFERROR(IF(X440="",0,X440),"0")+IFERROR(IF(X441="",0,X441),"0")</f>
        <v>6.5250000000000002E-2</v>
      </c>
      <c r="Y442" s="316"/>
      <c r="Z442" s="316"/>
    </row>
    <row r="443" spans="1:53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16</v>
      </c>
      <c r="W443" s="315">
        <f>IFERROR(SUM(W440:W441),"0")</f>
        <v>23.4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12642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12761.899999999998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13284.862241312328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13411.727999999999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22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23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13834.862241312328</v>
      </c>
      <c r="W474" s="315">
        <f>GrossWeightTotalR+PalletQtyTotalR*25</f>
        <v>13986.727999999999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1546.973139249001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1566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25.524139999999996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334.8</v>
      </c>
      <c r="D481" s="46">
        <f>IFERROR(W55*1,"0")+IFERROR(W56*1,"0")+IFERROR(W57*1,"0")+IFERROR(W58*1,"0")</f>
        <v>226.8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1916.3000000000004</v>
      </c>
      <c r="F481" s="46">
        <f>IFERROR(W121*1,"0")+IFERROR(W122*1,"0")+IFERROR(W123*1,"0")</f>
        <v>422.1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130.20000000000002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1403.6999999999998</v>
      </c>
      <c r="J481" s="46">
        <f>IFERROR(W194*1,"0")</f>
        <v>27.3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355.8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121.5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5341.2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452.4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36.96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1992.84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32,00"/>
        <filter val="1 200,00"/>
        <filter val="1 290,00"/>
        <filter val="1 546,97"/>
        <filter val="1 600,00"/>
        <filter val="1 900,00"/>
        <filter val="10,00"/>
        <filter val="100,00"/>
        <filter val="101,00"/>
        <filter val="106,00"/>
        <filter val="108,00"/>
        <filter val="11,00"/>
        <filter val="115,00"/>
        <filter val="12 642,00"/>
        <filter val="12,38"/>
        <filter val="12,82"/>
        <filter val="120,00"/>
        <filter val="123,00"/>
        <filter val="126,67"/>
        <filter val="128,00"/>
        <filter val="13 284,86"/>
        <filter val="13 834,86"/>
        <filter val="14,00"/>
        <filter val="14,81"/>
        <filter val="15,77"/>
        <filter val="150,00"/>
        <filter val="152,00"/>
        <filter val="16,00"/>
        <filter val="17,62"/>
        <filter val="18,00"/>
        <filter val="2,05"/>
        <filter val="20,00"/>
        <filter val="20,37"/>
        <filter val="204,00"/>
        <filter val="21,43"/>
        <filter val="213,33"/>
        <filter val="22"/>
        <filter val="220,00"/>
        <filter val="230,00"/>
        <filter val="234,00"/>
        <filter val="244,32"/>
        <filter val="248,97"/>
        <filter val="25,00"/>
        <filter val="250,00"/>
        <filter val="26,00"/>
        <filter val="3 200,00"/>
        <filter val="30,48"/>
        <filter val="30,93"/>
        <filter val="300,00"/>
        <filter val="320,00"/>
        <filter val="330,00"/>
        <filter val="334,00"/>
        <filter val="356,00"/>
        <filter val="36,00"/>
        <filter val="365,00"/>
        <filter val="39,00"/>
        <filter val="4,76"/>
        <filter val="400,00"/>
        <filter val="41,39"/>
        <filter val="418,00"/>
        <filter val="450,00"/>
        <filter val="54,29"/>
        <filter val="540,00"/>
        <filter val="56,82"/>
        <filter val="57,69"/>
        <filter val="6,00"/>
        <filter val="600,00"/>
        <filter val="65,93"/>
        <filter val="652,00"/>
        <filter val="69,13"/>
        <filter val="7,96"/>
        <filter val="750,00"/>
        <filter val="8,00"/>
        <filter val="82,14"/>
        <filter val="86,00"/>
        <filter val="92,00"/>
        <filter val="94,00"/>
        <filter val="94,92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2024-01-17T11:48:39Z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