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5040A8-B6D7-4E52-97CA-79F49E1D0D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W476" i="1" s="1"/>
  <c r="V469" i="1"/>
  <c r="V468" i="1"/>
  <c r="W467" i="1"/>
  <c r="X467" i="1" s="1"/>
  <c r="W466" i="1"/>
  <c r="X466" i="1" s="1"/>
  <c r="W465" i="1"/>
  <c r="X465" i="1" s="1"/>
  <c r="W464" i="1"/>
  <c r="W468" i="1" s="1"/>
  <c r="V462" i="1"/>
  <c r="V461" i="1"/>
  <c r="W460" i="1"/>
  <c r="W459" i="1"/>
  <c r="W462" i="1" s="1"/>
  <c r="V457" i="1"/>
  <c r="V456" i="1"/>
  <c r="W455" i="1"/>
  <c r="X455" i="1" s="1"/>
  <c r="W454" i="1"/>
  <c r="V450" i="1"/>
  <c r="V449" i="1"/>
  <c r="W448" i="1"/>
  <c r="X448" i="1" s="1"/>
  <c r="N448" i="1"/>
  <c r="W447" i="1"/>
  <c r="N447" i="1"/>
  <c r="V445" i="1"/>
  <c r="V444" i="1"/>
  <c r="X443" i="1"/>
  <c r="W443" i="1"/>
  <c r="W442" i="1"/>
  <c r="X442" i="1" s="1"/>
  <c r="W441" i="1"/>
  <c r="X441" i="1" s="1"/>
  <c r="W440" i="1"/>
  <c r="X440" i="1" s="1"/>
  <c r="N440" i="1"/>
  <c r="W439" i="1"/>
  <c r="X439" i="1" s="1"/>
  <c r="N439" i="1"/>
  <c r="X438" i="1"/>
  <c r="W438" i="1"/>
  <c r="N438" i="1"/>
  <c r="V436" i="1"/>
  <c r="V435" i="1"/>
  <c r="W434" i="1"/>
  <c r="X434" i="1" s="1"/>
  <c r="N434" i="1"/>
  <c r="W433" i="1"/>
  <c r="X433" i="1" s="1"/>
  <c r="X435" i="1" s="1"/>
  <c r="N433" i="1"/>
  <c r="V431" i="1"/>
  <c r="V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W421" i="1"/>
  <c r="N421" i="1"/>
  <c r="V417" i="1"/>
  <c r="V416" i="1"/>
  <c r="W415" i="1"/>
  <c r="W416" i="1" s="1"/>
  <c r="V413" i="1"/>
  <c r="V412" i="1"/>
  <c r="W411" i="1"/>
  <c r="W412" i="1" s="1"/>
  <c r="V409" i="1"/>
  <c r="V408" i="1"/>
  <c r="W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W382" i="1"/>
  <c r="V382" i="1"/>
  <c r="W381" i="1"/>
  <c r="V381" i="1"/>
  <c r="X380" i="1"/>
  <c r="X381" i="1" s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W357" i="1"/>
  <c r="X357" i="1" s="1"/>
  <c r="N357" i="1"/>
  <c r="V355" i="1"/>
  <c r="V354" i="1"/>
  <c r="X353" i="1"/>
  <c r="W353" i="1"/>
  <c r="N353" i="1"/>
  <c r="W352" i="1"/>
  <c r="W355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X335" i="1"/>
  <c r="W335" i="1"/>
  <c r="N335" i="1"/>
  <c r="W334" i="1"/>
  <c r="W337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X326" i="1"/>
  <c r="W326" i="1"/>
  <c r="N326" i="1"/>
  <c r="V323" i="1"/>
  <c r="W322" i="1"/>
  <c r="V322" i="1"/>
  <c r="X321" i="1"/>
  <c r="X322" i="1" s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X300" i="1"/>
  <c r="W300" i="1"/>
  <c r="N300" i="1"/>
  <c r="W299" i="1"/>
  <c r="N299" i="1"/>
  <c r="V295" i="1"/>
  <c r="V294" i="1"/>
  <c r="W293" i="1"/>
  <c r="W294" i="1" s="1"/>
  <c r="N293" i="1"/>
  <c r="V291" i="1"/>
  <c r="V290" i="1"/>
  <c r="W289" i="1"/>
  <c r="W290" i="1" s="1"/>
  <c r="N289" i="1"/>
  <c r="V287" i="1"/>
  <c r="V286" i="1"/>
  <c r="W285" i="1"/>
  <c r="W286" i="1" s="1"/>
  <c r="N285" i="1"/>
  <c r="V283" i="1"/>
  <c r="V282" i="1"/>
  <c r="W281" i="1"/>
  <c r="W282" i="1" s="1"/>
  <c r="N281" i="1"/>
  <c r="V278" i="1"/>
  <c r="V277" i="1"/>
  <c r="W276" i="1"/>
  <c r="N276" i="1"/>
  <c r="W275" i="1"/>
  <c r="X275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X267" i="1"/>
  <c r="W267" i="1"/>
  <c r="X266" i="1"/>
  <c r="W266" i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W261" i="1" s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W249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X235" i="1"/>
  <c r="W235" i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W231" i="1" s="1"/>
  <c r="N228" i="1"/>
  <c r="V226" i="1"/>
  <c r="V225" i="1"/>
  <c r="W224" i="1"/>
  <c r="W225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N206" i="1"/>
  <c r="V203" i="1"/>
  <c r="V202" i="1"/>
  <c r="W201" i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X166" i="1"/>
  <c r="W166" i="1"/>
  <c r="N166" i="1"/>
  <c r="V164" i="1"/>
  <c r="V163" i="1"/>
  <c r="W162" i="1"/>
  <c r="X162" i="1" s="1"/>
  <c r="N162" i="1"/>
  <c r="W161" i="1"/>
  <c r="W163" i="1" s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W121" i="1"/>
  <c r="X121" i="1" s="1"/>
  <c r="W120" i="1"/>
  <c r="W124" i="1" s="1"/>
  <c r="N120" i="1"/>
  <c r="V118" i="1"/>
  <c r="V117" i="1"/>
  <c r="W116" i="1"/>
  <c r="X116" i="1" s="1"/>
  <c r="W115" i="1"/>
  <c r="X115" i="1" s="1"/>
  <c r="N115" i="1"/>
  <c r="W114" i="1"/>
  <c r="X114" i="1" s="1"/>
  <c r="X113" i="1"/>
  <c r="W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X86" i="1" s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X66" i="1"/>
  <c r="W66" i="1"/>
  <c r="N66" i="1"/>
  <c r="W65" i="1"/>
  <c r="X65" i="1" s="1"/>
  <c r="W64" i="1"/>
  <c r="X64" i="1" s="1"/>
  <c r="W63" i="1"/>
  <c r="V60" i="1"/>
  <c r="V59" i="1"/>
  <c r="X58" i="1"/>
  <c r="W58" i="1"/>
  <c r="X57" i="1"/>
  <c r="W57" i="1"/>
  <c r="N57" i="1"/>
  <c r="W56" i="1"/>
  <c r="W55" i="1"/>
  <c r="N55" i="1"/>
  <c r="V52" i="1"/>
  <c r="V51" i="1"/>
  <c r="W50" i="1"/>
  <c r="X50" i="1" s="1"/>
  <c r="N50" i="1"/>
  <c r="W49" i="1"/>
  <c r="X49" i="1" s="1"/>
  <c r="X51" i="1" s="1"/>
  <c r="N49" i="1"/>
  <c r="W45" i="1"/>
  <c r="V45" i="1"/>
  <c r="W44" i="1"/>
  <c r="V44" i="1"/>
  <c r="X43" i="1"/>
  <c r="X44" i="1" s="1"/>
  <c r="W43" i="1"/>
  <c r="N43" i="1"/>
  <c r="V41" i="1"/>
  <c r="V40" i="1"/>
  <c r="W39" i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35" i="1" l="1"/>
  <c r="X36" i="1" s="1"/>
  <c r="W36" i="1"/>
  <c r="X415" i="1"/>
  <c r="X416" i="1" s="1"/>
  <c r="W103" i="1"/>
  <c r="W153" i="1"/>
  <c r="W255" i="1"/>
  <c r="X252" i="1"/>
  <c r="X255" i="1" s="1"/>
  <c r="W256" i="1"/>
  <c r="X346" i="1"/>
  <c r="X347" i="1" s="1"/>
  <c r="W348" i="1"/>
  <c r="S488" i="1"/>
  <c r="X421" i="1"/>
  <c r="W32" i="1"/>
  <c r="W41" i="1"/>
  <c r="W40" i="1"/>
  <c r="X39" i="1"/>
  <c r="X40" i="1" s="1"/>
  <c r="W52" i="1"/>
  <c r="W131" i="1"/>
  <c r="X128" i="1"/>
  <c r="W343" i="1"/>
  <c r="X339" i="1"/>
  <c r="X343" i="1" s="1"/>
  <c r="W395" i="1"/>
  <c r="W394" i="1"/>
  <c r="W404" i="1"/>
  <c r="X397" i="1"/>
  <c r="W409" i="1"/>
  <c r="W408" i="1"/>
  <c r="X407" i="1"/>
  <c r="X408" i="1" s="1"/>
  <c r="X444" i="1"/>
  <c r="X447" i="1"/>
  <c r="X449" i="1" s="1"/>
  <c r="W450" i="1"/>
  <c r="W449" i="1"/>
  <c r="W461" i="1"/>
  <c r="W59" i="1"/>
  <c r="E488" i="1"/>
  <c r="W104" i="1"/>
  <c r="W118" i="1"/>
  <c r="W243" i="1"/>
  <c r="W273" i="1"/>
  <c r="W277" i="1"/>
  <c r="W307" i="1"/>
  <c r="W314" i="1"/>
  <c r="P488" i="1"/>
  <c r="W370" i="1"/>
  <c r="W378" i="1"/>
  <c r="W388" i="1"/>
  <c r="W435" i="1"/>
  <c r="W444" i="1"/>
  <c r="T488" i="1"/>
  <c r="X459" i="1"/>
  <c r="X460" i="1"/>
  <c r="X471" i="1"/>
  <c r="X476" i="1" s="1"/>
  <c r="X170" i="1"/>
  <c r="X91" i="1"/>
  <c r="X131" i="1"/>
  <c r="F9" i="1"/>
  <c r="F10" i="1"/>
  <c r="X22" i="1"/>
  <c r="X23" i="1" s="1"/>
  <c r="V478" i="1"/>
  <c r="X26" i="1"/>
  <c r="X32" i="1" s="1"/>
  <c r="W33" i="1"/>
  <c r="W51" i="1"/>
  <c r="X56" i="1"/>
  <c r="X63" i="1"/>
  <c r="X83" i="1" s="1"/>
  <c r="W83" i="1"/>
  <c r="W92" i="1"/>
  <c r="X97" i="1"/>
  <c r="X103" i="1" s="1"/>
  <c r="X106" i="1"/>
  <c r="X117" i="1" s="1"/>
  <c r="W117" i="1"/>
  <c r="G488" i="1"/>
  <c r="W140" i="1"/>
  <c r="X146" i="1"/>
  <c r="X152" i="1" s="1"/>
  <c r="W152" i="1"/>
  <c r="X161" i="1"/>
  <c r="X163" i="1" s="1"/>
  <c r="W164" i="1"/>
  <c r="H9" i="1"/>
  <c r="V482" i="1"/>
  <c r="W24" i="1"/>
  <c r="D488" i="1"/>
  <c r="W91" i="1"/>
  <c r="W125" i="1"/>
  <c r="X136" i="1"/>
  <c r="X139" i="1" s="1"/>
  <c r="W139" i="1"/>
  <c r="I488" i="1"/>
  <c r="W170" i="1"/>
  <c r="W191" i="1"/>
  <c r="X193" i="1"/>
  <c r="X197" i="1" s="1"/>
  <c r="W197" i="1"/>
  <c r="X201" i="1"/>
  <c r="X202" i="1" s="1"/>
  <c r="J488" i="1"/>
  <c r="W202" i="1"/>
  <c r="W203" i="1"/>
  <c r="X404" i="1"/>
  <c r="X430" i="1"/>
  <c r="J9" i="1"/>
  <c r="C488" i="1"/>
  <c r="X55" i="1"/>
  <c r="W60" i="1"/>
  <c r="X120" i="1"/>
  <c r="X124" i="1" s="1"/>
  <c r="F488" i="1"/>
  <c r="W132" i="1"/>
  <c r="H488" i="1"/>
  <c r="X156" i="1"/>
  <c r="X158" i="1" s="1"/>
  <c r="W159" i="1"/>
  <c r="W171" i="1"/>
  <c r="X173" i="1"/>
  <c r="X190" i="1" s="1"/>
  <c r="X331" i="1"/>
  <c r="B488" i="1"/>
  <c r="W479" i="1"/>
  <c r="W480" i="1"/>
  <c r="W84" i="1"/>
  <c r="W190" i="1"/>
  <c r="W198" i="1"/>
  <c r="L488" i="1"/>
  <c r="W221" i="1"/>
  <c r="X206" i="1"/>
  <c r="X221" i="1" s="1"/>
  <c r="W222" i="1"/>
  <c r="W232" i="1"/>
  <c r="W250" i="1"/>
  <c r="W272" i="1"/>
  <c r="W313" i="1"/>
  <c r="W332" i="1"/>
  <c r="W336" i="1"/>
  <c r="W344" i="1"/>
  <c r="W354" i="1"/>
  <c r="W377" i="1"/>
  <c r="W389" i="1"/>
  <c r="W405" i="1"/>
  <c r="W436" i="1"/>
  <c r="W445" i="1"/>
  <c r="W457" i="1"/>
  <c r="M488" i="1"/>
  <c r="Q488" i="1"/>
  <c r="X224" i="1"/>
  <c r="X225" i="1" s="1"/>
  <c r="X228" i="1"/>
  <c r="X231" i="1" s="1"/>
  <c r="X246" i="1"/>
  <c r="X249" i="1" s="1"/>
  <c r="X265" i="1"/>
  <c r="X272" i="1" s="1"/>
  <c r="X276" i="1"/>
  <c r="X277" i="1" s="1"/>
  <c r="X281" i="1"/>
  <c r="X282" i="1" s="1"/>
  <c r="X285" i="1"/>
  <c r="X286" i="1" s="1"/>
  <c r="X289" i="1"/>
  <c r="X290" i="1" s="1"/>
  <c r="X293" i="1"/>
  <c r="X294" i="1" s="1"/>
  <c r="X299" i="1"/>
  <c r="X307" i="1" s="1"/>
  <c r="X310" i="1"/>
  <c r="X313" i="1" s="1"/>
  <c r="X316" i="1"/>
  <c r="X318" i="1" s="1"/>
  <c r="W319" i="1"/>
  <c r="W331" i="1"/>
  <c r="W347" i="1"/>
  <c r="X358" i="1"/>
  <c r="X370" i="1" s="1"/>
  <c r="X373" i="1"/>
  <c r="X377" i="1" s="1"/>
  <c r="X384" i="1"/>
  <c r="X388" i="1" s="1"/>
  <c r="X411" i="1"/>
  <c r="X412" i="1" s="1"/>
  <c r="W417" i="1"/>
  <c r="W431" i="1"/>
  <c r="X454" i="1"/>
  <c r="X456" i="1" s="1"/>
  <c r="W456" i="1"/>
  <c r="N488" i="1"/>
  <c r="R488" i="1"/>
  <c r="W226" i="1"/>
  <c r="W244" i="1"/>
  <c r="W262" i="1"/>
  <c r="W278" i="1"/>
  <c r="W283" i="1"/>
  <c r="W287" i="1"/>
  <c r="W291" i="1"/>
  <c r="W295" i="1"/>
  <c r="W308" i="1"/>
  <c r="W371" i="1"/>
  <c r="W413" i="1"/>
  <c r="W430" i="1"/>
  <c r="W469" i="1"/>
  <c r="W477" i="1"/>
  <c r="O488" i="1"/>
  <c r="X234" i="1"/>
  <c r="X243" i="1" s="1"/>
  <c r="X258" i="1"/>
  <c r="X261" i="1" s="1"/>
  <c r="X334" i="1"/>
  <c r="X336" i="1" s="1"/>
  <c r="X352" i="1"/>
  <c r="X354" i="1" s="1"/>
  <c r="X392" i="1"/>
  <c r="X394" i="1" s="1"/>
  <c r="X464" i="1"/>
  <c r="X468" i="1" s="1"/>
  <c r="X461" i="1" l="1"/>
  <c r="X483" i="1" s="1"/>
  <c r="W482" i="1"/>
  <c r="W481" i="1"/>
  <c r="X59" i="1"/>
  <c r="W478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<sst xmlns="http://schemas.openxmlformats.org/spreadsheetml/2006/main" count="2070" uniqueCount="723">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</sst>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/>
      <c r="I5" s="642"/>
      <c r="J5" s="642"/>
      <c r="K5" s="642"/>
      <c r="L5" s="596"/>
      <c r="N5" s="24" t="s">
        <v>10</v>
      </c>
      <c r="O5" s="393">
        <v>45311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Суббота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0.375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60</v>
      </c>
      <c r="W49" s="321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5.5555555555555554</v>
      </c>
      <c r="W51" s="322">
        <f>IFERROR(W49/H49,"0")+IFERROR(W50/H50,"0")</f>
        <v>6.0000000000000009</v>
      </c>
      <c r="X51" s="322">
        <f>IFERROR(IF(X49="",0,X49),"0")+IFERROR(IF(X50="",0,X50),"0")</f>
        <v>0.1305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60</v>
      </c>
      <c r="W52" s="322">
        <f>IFERROR(SUM(W49:W50),"0")</f>
        <v>64.800000000000011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4000</v>
      </c>
      <c r="W55" s="321">
        <f>IFERROR(IF(V55="",0,CEILING((V55/$H55),1)*$H55),"")</f>
        <v>4006.8</v>
      </c>
      <c r="X55" s="36">
        <f>IFERROR(IF(W55=0,"",ROUNDUP(W55/H55,0)*0.02175),"")</f>
        <v>8.0692500000000003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370.37037037037032</v>
      </c>
      <c r="W59" s="322">
        <f>IFERROR(W55/H55,"0")+IFERROR(W56/H56,"0")+IFERROR(W57/H57,"0")+IFERROR(W58/H58,"0")</f>
        <v>371</v>
      </c>
      <c r="X59" s="322">
        <f>IFERROR(IF(X55="",0,X55),"0")+IFERROR(IF(X56="",0,X56),"0")+IFERROR(IF(X57="",0,X57),"0")+IFERROR(IF(X58="",0,X58),"0")</f>
        <v>8.0692500000000003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4000</v>
      </c>
      <c r="W60" s="322">
        <f>IFERROR(SUM(W55:W58),"0")</f>
        <v>4006.8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0</v>
      </c>
      <c r="W66" s="32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33">
        <v>4680115882539</v>
      </c>
      <c r="E69" s="334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33">
        <v>4607091385687</v>
      </c>
      <c r="E70" s="334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23"/>
      <c r="Z83" s="323"/>
    </row>
    <row r="84" spans="1:53" hidden="1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0</v>
      </c>
      <c r="W84" s="322">
        <f>IFERROR(SUM(W63:W82),"0")</f>
        <v>0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0</v>
      </c>
      <c r="W107" s="321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3"/>
      <c r="Z117" s="323"/>
    </row>
    <row r="118" spans="1:53" hidden="1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0</v>
      </c>
      <c r="W118" s="322">
        <f>IFERROR(SUM(W106:W116),"0")</f>
        <v>0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hidden="1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0</v>
      </c>
      <c r="W128" s="321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idden="1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0</v>
      </c>
      <c r="W131" s="322">
        <f>IFERROR(W128/H128,"0")+IFERROR(W129/H129,"0")+IFERROR(W130/H130,"0")</f>
        <v>0</v>
      </c>
      <c r="X131" s="322">
        <f>IFERROR(IF(X128="",0,X128),"0")+IFERROR(IF(X129="",0,X129),"0")+IFERROR(IF(X130="",0,X130),"0")</f>
        <v>0</v>
      </c>
      <c r="Y131" s="323"/>
      <c r="Z131" s="323"/>
    </row>
    <row r="132" spans="1:53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0</v>
      </c>
      <c r="W132" s="322">
        <f>IFERROR(SUM(W128:W130),"0")</f>
        <v>0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idden="1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hidden="1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0</v>
      </c>
      <c r="W191" s="322">
        <f>IFERROR(SUM(W173:W189),"0")</f>
        <v>0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2400</v>
      </c>
      <c r="W207" s="321">
        <f t="shared" si="9"/>
        <v>2408.4</v>
      </c>
      <c r="X207" s="36">
        <f>IFERROR(IF(W207=0,"",ROUNDUP(W207/H207,0)*0.02039),"")</f>
        <v>4.54697</v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4301011395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200</v>
      </c>
      <c r="W210" s="321">
        <f t="shared" si="9"/>
        <v>205.20000000000002</v>
      </c>
      <c r="X210" s="36">
        <f>IFERROR(IF(W210=0,"",ROUNDUP(W210/H210,0)*0.02039),"")</f>
        <v>0.38740999999999998</v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240.7407407407407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242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4.93438</v>
      </c>
      <c r="Y221" s="323"/>
      <c r="Z221" s="323"/>
    </row>
    <row r="222" spans="1:53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2600</v>
      </c>
      <c r="W222" s="322">
        <f>IFERROR(SUM(W206:W220),"0")</f>
        <v>2613.6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400</v>
      </c>
      <c r="W228" s="321">
        <f>IFERROR(IF(V228="",0,CEILING((V228/$H228),1)*$H228),"")</f>
        <v>403.20000000000005</v>
      </c>
      <c r="X228" s="36">
        <f>IFERROR(IF(W228=0,"",ROUNDUP(W228/H228,0)*0.00753),"")</f>
        <v>0.72287999999999997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400</v>
      </c>
      <c r="W229" s="321">
        <f>IFERROR(IF(V229="",0,CEILING((V229/$H229),1)*$H229),"")</f>
        <v>403.20000000000005</v>
      </c>
      <c r="X229" s="36">
        <f>IFERROR(IF(W229=0,"",ROUNDUP(W229/H229,0)*0.00753),"")</f>
        <v>0.72287999999999997</v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190.47619047619048</v>
      </c>
      <c r="W231" s="322">
        <f>IFERROR(W228/H228,"0")+IFERROR(W229/H229,"0")+IFERROR(W230/H230,"0")</f>
        <v>192</v>
      </c>
      <c r="X231" s="322">
        <f>IFERROR(IF(X228="",0,X228),"0")+IFERROR(IF(X229="",0,X229),"0")+IFERROR(IF(X230="",0,X230),"0")</f>
        <v>1.4457599999999999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800</v>
      </c>
      <c r="W232" s="322">
        <f>IFERROR(SUM(W228:W230),"0")</f>
        <v>806.40000000000009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3000</v>
      </c>
      <c r="W234" s="321">
        <f t="shared" ref="W234:W242" si="11">IFERROR(IF(V234="",0,CEILING((V234/$H234),1)*$H234),"")</f>
        <v>3003</v>
      </c>
      <c r="X234" s="36">
        <f>IFERROR(IF(W234=0,"",ROUNDUP(W234/H234,0)*0.02175),"")</f>
        <v>8.3737499999999994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384.61538461538464</v>
      </c>
      <c r="W243" s="322">
        <f>IFERROR(W234/H234,"0")+IFERROR(W235/H235,"0")+IFERROR(W236/H236,"0")+IFERROR(W237/H237,"0")+IFERROR(W238/H238,"0")+IFERROR(W239/H239,"0")+IFERROR(W240/H240,"0")+IFERROR(W241/H241,"0")+IFERROR(W242/H242,"0")</f>
        <v>385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8.3737499999999994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3000</v>
      </c>
      <c r="W244" s="322">
        <f>IFERROR(SUM(W234:W242),"0")</f>
        <v>3003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0</v>
      </c>
      <c r="W247" s="321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idden="1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0</v>
      </c>
      <c r="W249" s="322">
        <f>IFERROR(W246/H246,"0")+IFERROR(W247/H247,"0")+IFERROR(W248/H248,"0")</f>
        <v>0</v>
      </c>
      <c r="X249" s="322">
        <f>IFERROR(IF(X246="",0,X246),"0")+IFERROR(IF(X247="",0,X247),"0")+IFERROR(IF(X248="",0,X248),"0")</f>
        <v>0</v>
      </c>
      <c r="Y249" s="323"/>
      <c r="Z249" s="323"/>
    </row>
    <row r="250" spans="1:53" hidden="1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0</v>
      </c>
      <c r="W250" s="322">
        <f>IFERROR(SUM(W246:W248),"0")</f>
        <v>0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33">
        <v>4607091387452</v>
      </c>
      <c r="E267" s="334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9" t="s">
        <v>428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33">
        <v>4607091387452</v>
      </c>
      <c r="E268" s="334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750</v>
      </c>
      <c r="W299" s="321">
        <f t="shared" ref="W299:W306" si="13">IFERROR(IF(V299="",0,CEILING((V299/$H299),1)*$H299),"")</f>
        <v>750</v>
      </c>
      <c r="X299" s="36">
        <f>IFERROR(IF(W299=0,"",ROUNDUP(W299/H299,0)*0.02175),"")</f>
        <v>1.0874999999999999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750</v>
      </c>
      <c r="W301" s="321">
        <f t="shared" si="13"/>
        <v>750</v>
      </c>
      <c r="X301" s="36">
        <f>IFERROR(IF(W301=0,"",ROUNDUP(W301/H301,0)*0.02175),"")</f>
        <v>1.0874999999999999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750</v>
      </c>
      <c r="W303" s="321">
        <f t="shared" si="13"/>
        <v>750</v>
      </c>
      <c r="X303" s="36">
        <f>IFERROR(IF(W303=0,"",ROUNDUP(W303/H303,0)*0.02175),"")</f>
        <v>1.0874999999999999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150</v>
      </c>
      <c r="W307" s="322">
        <f>IFERROR(W299/H299,"0")+IFERROR(W300/H300,"0")+IFERROR(W301/H301,"0")+IFERROR(W302/H302,"0")+IFERROR(W303/H303,"0")+IFERROR(W304/H304,"0")+IFERROR(W305/H305,"0")+IFERROR(W306/H306,"0")</f>
        <v>150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3.2624999999999997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2250</v>
      </c>
      <c r="W308" s="322">
        <f>IFERROR(SUM(W299:W306),"0")</f>
        <v>2250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1500</v>
      </c>
      <c r="W310" s="321">
        <f>IFERROR(IF(V310="",0,CEILING((V310/$H310),1)*$H310),"")</f>
        <v>1500</v>
      </c>
      <c r="X310" s="36">
        <f>IFERROR(IF(W310=0,"",ROUNDUP(W310/H310,0)*0.02175),"")</f>
        <v>2.1749999999999998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100</v>
      </c>
      <c r="W313" s="322">
        <f>IFERROR(W310/H310,"0")+IFERROR(W311/H311,"0")+IFERROR(W312/H312,"0")</f>
        <v>100</v>
      </c>
      <c r="X313" s="322">
        <f>IFERROR(IF(X310="",0,X310),"0")+IFERROR(IF(X311="",0,X311),"0")+IFERROR(IF(X312="",0,X312),"0")</f>
        <v>2.1749999999999998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1500</v>
      </c>
      <c r="W314" s="322">
        <f>IFERROR(SUM(W310:W312),"0")</f>
        <v>1500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hidden="1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23"/>
      <c r="Z370" s="323"/>
    </row>
    <row r="371" spans="1:53" hidden="1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0</v>
      </c>
      <c r="W371" s="322">
        <f>IFERROR(SUM(W357:W369),"0")</f>
        <v>0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0</v>
      </c>
      <c r="W422" s="321">
        <f t="shared" si="17"/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0</v>
      </c>
      <c r="W424" s="321">
        <f t="shared" si="17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hidden="1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0</v>
      </c>
      <c r="W430" s="322">
        <f>IFERROR(W421/H421,"0")+IFERROR(W422/H422,"0")+IFERROR(W423/H423,"0")+IFERROR(W424/H424,"0")+IFERROR(W425/H425,"0")+IFERROR(W426/H426,"0")+IFERROR(W427/H427,"0")+IFERROR(W428/H428,"0")+IFERROR(W429/H429,"0")</f>
        <v>0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</v>
      </c>
      <c r="Y430" s="323"/>
      <c r="Z430" s="323"/>
    </row>
    <row r="431" spans="1:53" hidden="1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0</v>
      </c>
      <c r="W431" s="322">
        <f>IFERROR(SUM(W421:W429),"0")</f>
        <v>0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hidden="1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hidden="1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hidden="1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0</v>
      </c>
      <c r="W440" s="321">
        <f t="shared" si="18"/>
        <v>0</v>
      </c>
      <c r="X440" s="36" t="str">
        <f>IFERROR(IF(W440=0,"",ROUNDUP(W440/H440,0)*0.01196),"")</f>
        <v/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hidden="1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0</v>
      </c>
      <c r="W444" s="322">
        <f>IFERROR(W438/H438,"0")+IFERROR(W439/H439,"0")+IFERROR(W440/H440,"0")+IFERROR(W441/H441,"0")+IFERROR(W442/H442,"0")+IFERROR(W443/H443,"0")</f>
        <v>0</v>
      </c>
      <c r="X444" s="322">
        <f>IFERROR(IF(X438="",0,X438),"0")+IFERROR(IF(X439="",0,X439),"0")+IFERROR(IF(X440="",0,X440),"0")+IFERROR(IF(X441="",0,X441),"0")+IFERROR(IF(X442="",0,X442),"0")+IFERROR(IF(X443="",0,X443),"0")</f>
        <v>0</v>
      </c>
      <c r="Y444" s="323"/>
      <c r="Z444" s="323"/>
    </row>
    <row r="445" spans="1:53" hidden="1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0</v>
      </c>
      <c r="W445" s="322">
        <f>IFERROR(SUM(W438:W443),"0")</f>
        <v>0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656</v>
      </c>
      <c r="B466" s="54" t="s">
        <v>657</v>
      </c>
      <c r="C466" s="31">
        <v>4301031244</v>
      </c>
      <c r="D466" s="333">
        <v>4640242180595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78" t="s">
        <v>658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1200</v>
      </c>
      <c r="W466" s="321">
        <f>IFERROR(IF(V466="",0,CEILING((V466/$H466),1)*$H466),"")</f>
        <v>1201.2</v>
      </c>
      <c r="X466" s="36">
        <f>IFERROR(IF(W466=0,"",ROUNDUP(W466/H466,0)*0.00753),"")</f>
        <v>2.1535800000000003</v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661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285.71428571428572</v>
      </c>
      <c r="W468" s="322">
        <f>IFERROR(W464/H464,"0")+IFERROR(W465/H465,"0")+IFERROR(W466/H466,"0")+IFERROR(W467/H467,"0")</f>
        <v>286</v>
      </c>
      <c r="X468" s="322">
        <f>IFERROR(IF(X464="",0,X464),"0")+IFERROR(IF(X465="",0,X465),"0")+IFERROR(IF(X466="",0,X466),"0")+IFERROR(IF(X467="",0,X467),"0")</f>
        <v>2.1535800000000003</v>
      </c>
      <c r="Y468" s="323"/>
      <c r="Z468" s="323"/>
    </row>
    <row r="469" spans="1:53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1200</v>
      </c>
      <c r="W469" s="322">
        <f>IFERROR(SUM(W464:W467),"0")</f>
        <v>1201.2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664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667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hidden="1" customHeight="1" x14ac:dyDescent="0.25">
      <c r="A473" s="54" t="s">
        <v>668</v>
      </c>
      <c r="B473" s="54" t="s">
        <v>669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0</v>
      </c>
      <c r="W473" s="321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672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675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hidden="1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0</v>
      </c>
      <c r="W476" s="322">
        <f>IFERROR(W471/H471,"0")+IFERROR(W472/H472,"0")+IFERROR(W473/H473,"0")+IFERROR(W474/H474,"0")+IFERROR(W475/H475,"0")</f>
        <v>0</v>
      </c>
      <c r="X476" s="322">
        <f>IFERROR(IF(X471="",0,X471),"0")+IFERROR(IF(X472="",0,X472),"0")+IFERROR(IF(X473="",0,X473),"0")+IFERROR(IF(X474="",0,X474),"0")+IFERROR(IF(X475="",0,X475),"0")</f>
        <v>0</v>
      </c>
      <c r="Y476" s="323"/>
      <c r="Z476" s="323"/>
    </row>
    <row r="477" spans="1:53" hidden="1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0</v>
      </c>
      <c r="W477" s="322">
        <f>IFERROR(SUM(W471:W475),"0")</f>
        <v>0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15410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15445.800000000001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16164.424908424908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16202.029999999999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27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27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16839.42490842491</v>
      </c>
      <c r="W481" s="322">
        <f>GrossWeightTotalR+PalletQtyTotalR*25</f>
        <v>16877.03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1727.4725274725274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1732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30.544720000000002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685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64.800000000000011</v>
      </c>
      <c r="D488" s="46">
        <f>IFERROR(W55*1,"0")+IFERROR(W56*1,"0")+IFERROR(W57*1,"0")+IFERROR(W58*1,"0")</f>
        <v>4006.8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46">
        <f>IFERROR(W128*1,"0")+IFERROR(W129*1,"0")+IFERROR(W130*1,"0")</f>
        <v>0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6">
        <f>IFERROR(W201*1,"0")</f>
        <v>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6423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0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3750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0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1201.2</v>
      </c>
      <c r="U488" s="314"/>
      <c r="Z488" s="52"/>
      <c r="AC488" s="314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500,00"/>
        <filter val="1 727,47"/>
        <filter val="100,00"/>
        <filter val="15 410,00"/>
        <filter val="150,00"/>
        <filter val="16 164,42"/>
        <filter val="16 839,42"/>
        <filter val="190,48"/>
        <filter val="2 250,00"/>
        <filter val="2 400,00"/>
        <filter val="2 600,00"/>
        <filter val="200,00"/>
        <filter val="240,74"/>
        <filter val="27"/>
        <filter val="285,71"/>
        <filter val="3 000,00"/>
        <filter val="370,37"/>
        <filter val="384,62"/>
        <filter val="4 000,00"/>
        <filter val="400,00"/>
        <filter val="5,56"/>
        <filter val="60,00"/>
        <filter val="750,00"/>
        <filter val="800,00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