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4864CA-4A04-4A41-A00A-603855D5A6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W465" i="1"/>
  <c r="W464" i="1"/>
  <c r="X464" i="1" s="1"/>
  <c r="V462" i="1"/>
  <c r="V461" i="1"/>
  <c r="W460" i="1"/>
  <c r="X460" i="1" s="1"/>
  <c r="W459" i="1"/>
  <c r="V457" i="1"/>
  <c r="V456" i="1"/>
  <c r="W455" i="1"/>
  <c r="X455" i="1" s="1"/>
  <c r="W454" i="1"/>
  <c r="W457" i="1" s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X433" i="1" s="1"/>
  <c r="N433" i="1"/>
  <c r="V431" i="1"/>
  <c r="V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X421" i="1"/>
  <c r="W421" i="1"/>
  <c r="N421" i="1"/>
  <c r="V417" i="1"/>
  <c r="V416" i="1"/>
  <c r="W415" i="1"/>
  <c r="W416" i="1" s="1"/>
  <c r="V413" i="1"/>
  <c r="V412" i="1"/>
  <c r="W411" i="1"/>
  <c r="V409" i="1"/>
  <c r="V408" i="1"/>
  <c r="W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W399" i="1"/>
  <c r="X399" i="1" s="1"/>
  <c r="N399" i="1"/>
  <c r="X398" i="1"/>
  <c r="W398" i="1"/>
  <c r="N398" i="1"/>
  <c r="W397" i="1"/>
  <c r="X397" i="1" s="1"/>
  <c r="N397" i="1"/>
  <c r="V395" i="1"/>
  <c r="V394" i="1"/>
  <c r="W393" i="1"/>
  <c r="X393" i="1" s="1"/>
  <c r="N393" i="1"/>
  <c r="W392" i="1"/>
  <c r="X392" i="1" s="1"/>
  <c r="X394" i="1" s="1"/>
  <c r="N392" i="1"/>
  <c r="V389" i="1"/>
  <c r="V388" i="1"/>
  <c r="W387" i="1"/>
  <c r="X387" i="1" s="1"/>
  <c r="W386" i="1"/>
  <c r="X386" i="1" s="1"/>
  <c r="X385" i="1"/>
  <c r="W385" i="1"/>
  <c r="W384" i="1"/>
  <c r="W388" i="1" s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X352" i="1"/>
  <c r="X354" i="1" s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X334" i="1"/>
  <c r="X336" i="1" s="1"/>
  <c r="W334" i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N326" i="1"/>
  <c r="V323" i="1"/>
  <c r="V322" i="1"/>
  <c r="X321" i="1"/>
  <c r="X322" i="1" s="1"/>
  <c r="W321" i="1"/>
  <c r="W322" i="1" s="1"/>
  <c r="N321" i="1"/>
  <c r="V319" i="1"/>
  <c r="V318" i="1"/>
  <c r="W317" i="1"/>
  <c r="X317" i="1" s="1"/>
  <c r="N317" i="1"/>
  <c r="W316" i="1"/>
  <c r="X316" i="1" s="1"/>
  <c r="X318" i="1" s="1"/>
  <c r="V314" i="1"/>
  <c r="V313" i="1"/>
  <c r="W312" i="1"/>
  <c r="X312" i="1" s="1"/>
  <c r="N312" i="1"/>
  <c r="X311" i="1"/>
  <c r="W311" i="1"/>
  <c r="W310" i="1"/>
  <c r="N310" i="1"/>
  <c r="V308" i="1"/>
  <c r="V307" i="1"/>
  <c r="X306" i="1"/>
  <c r="W306" i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N300" i="1"/>
  <c r="X299" i="1"/>
  <c r="W299" i="1"/>
  <c r="N299" i="1"/>
  <c r="V295" i="1"/>
  <c r="V294" i="1"/>
  <c r="W293" i="1"/>
  <c r="W295" i="1" s="1"/>
  <c r="N293" i="1"/>
  <c r="V291" i="1"/>
  <c r="W290" i="1"/>
  <c r="V290" i="1"/>
  <c r="X289" i="1"/>
  <c r="X290" i="1" s="1"/>
  <c r="W289" i="1"/>
  <c r="W291" i="1" s="1"/>
  <c r="N289" i="1"/>
  <c r="V287" i="1"/>
  <c r="V286" i="1"/>
  <c r="W285" i="1"/>
  <c r="N285" i="1"/>
  <c r="V283" i="1"/>
  <c r="W282" i="1"/>
  <c r="V282" i="1"/>
  <c r="X281" i="1"/>
  <c r="X282" i="1" s="1"/>
  <c r="W281" i="1"/>
  <c r="W283" i="1" s="1"/>
  <c r="N281" i="1"/>
  <c r="V278" i="1"/>
  <c r="V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N266" i="1"/>
  <c r="W265" i="1"/>
  <c r="X265" i="1" s="1"/>
  <c r="N265" i="1"/>
  <c r="V262" i="1"/>
  <c r="V261" i="1"/>
  <c r="W260" i="1"/>
  <c r="X260" i="1" s="1"/>
  <c r="N260" i="1"/>
  <c r="W259" i="1"/>
  <c r="N259" i="1"/>
  <c r="W258" i="1"/>
  <c r="X258" i="1" s="1"/>
  <c r="N258" i="1"/>
  <c r="V256" i="1"/>
  <c r="V255" i="1"/>
  <c r="X254" i="1"/>
  <c r="W254" i="1"/>
  <c r="N254" i="1"/>
  <c r="W253" i="1"/>
  <c r="X253" i="1" s="1"/>
  <c r="W252" i="1"/>
  <c r="X252" i="1" s="1"/>
  <c r="V250" i="1"/>
  <c r="V249" i="1"/>
  <c r="W248" i="1"/>
  <c r="X248" i="1" s="1"/>
  <c r="N248" i="1"/>
  <c r="W247" i="1"/>
  <c r="X247" i="1" s="1"/>
  <c r="N247" i="1"/>
  <c r="W246" i="1"/>
  <c r="W249" i="1" s="1"/>
  <c r="N246" i="1"/>
  <c r="V244" i="1"/>
  <c r="V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X229" i="1"/>
  <c r="W229" i="1"/>
  <c r="N229" i="1"/>
  <c r="W228" i="1"/>
  <c r="N228" i="1"/>
  <c r="V226" i="1"/>
  <c r="W225" i="1"/>
  <c r="V225" i="1"/>
  <c r="X224" i="1"/>
  <c r="X225" i="1" s="1"/>
  <c r="W224" i="1"/>
  <c r="W226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3" i="1"/>
  <c r="V203" i="1"/>
  <c r="W202" i="1"/>
  <c r="V202" i="1"/>
  <c r="X201" i="1"/>
  <c r="X202" i="1" s="1"/>
  <c r="W201" i="1"/>
  <c r="J488" i="1" s="1"/>
  <c r="N201" i="1"/>
  <c r="V198" i="1"/>
  <c r="V197" i="1"/>
  <c r="W196" i="1"/>
  <c r="X196" i="1" s="1"/>
  <c r="N196" i="1"/>
  <c r="W195" i="1"/>
  <c r="X195" i="1" s="1"/>
  <c r="N195" i="1"/>
  <c r="W194" i="1"/>
  <c r="W193" i="1"/>
  <c r="X193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X166" i="1"/>
  <c r="X170" i="1" s="1"/>
  <c r="W166" i="1"/>
  <c r="N166" i="1"/>
  <c r="V164" i="1"/>
  <c r="V163" i="1"/>
  <c r="W162" i="1"/>
  <c r="X162" i="1" s="1"/>
  <c r="N162" i="1"/>
  <c r="W161" i="1"/>
  <c r="X161" i="1" s="1"/>
  <c r="X163" i="1" s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X138" i="1"/>
  <c r="W138" i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X128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W77" i="1"/>
  <c r="X77" i="1" s="1"/>
  <c r="W76" i="1"/>
  <c r="X76" i="1" s="1"/>
  <c r="W75" i="1"/>
  <c r="X75" i="1" s="1"/>
  <c r="N75" i="1"/>
  <c r="X74" i="1"/>
  <c r="W74" i="1"/>
  <c r="N74" i="1"/>
  <c r="W73" i="1"/>
  <c r="X73" i="1" s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W49" i="1"/>
  <c r="W52" i="1" s="1"/>
  <c r="N49" i="1"/>
  <c r="V45" i="1"/>
  <c r="V44" i="1"/>
  <c r="W43" i="1"/>
  <c r="W45" i="1" s="1"/>
  <c r="N43" i="1"/>
  <c r="W41" i="1"/>
  <c r="V41" i="1"/>
  <c r="V40" i="1"/>
  <c r="W39" i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W51" i="1" l="1"/>
  <c r="X139" i="1"/>
  <c r="X454" i="1"/>
  <c r="X456" i="1" s="1"/>
  <c r="W456" i="1"/>
  <c r="W40" i="1"/>
  <c r="X39" i="1"/>
  <c r="X40" i="1" s="1"/>
  <c r="C488" i="1"/>
  <c r="X49" i="1"/>
  <c r="X51" i="1" s="1"/>
  <c r="W59" i="1"/>
  <c r="W139" i="1"/>
  <c r="X221" i="1"/>
  <c r="W354" i="1"/>
  <c r="W394" i="1"/>
  <c r="W36" i="1"/>
  <c r="X35" i="1"/>
  <c r="X36" i="1" s="1"/>
  <c r="W44" i="1"/>
  <c r="X43" i="1"/>
  <c r="X44" i="1" s="1"/>
  <c r="X310" i="1"/>
  <c r="X313" i="1" s="1"/>
  <c r="W314" i="1"/>
  <c r="W336" i="1"/>
  <c r="W348" i="1"/>
  <c r="W347" i="1"/>
  <c r="X346" i="1"/>
  <c r="X347" i="1" s="1"/>
  <c r="X407" i="1"/>
  <c r="X408" i="1" s="1"/>
  <c r="W408" i="1"/>
  <c r="X430" i="1"/>
  <c r="X435" i="1"/>
  <c r="W444" i="1"/>
  <c r="W445" i="1"/>
  <c r="W450" i="1"/>
  <c r="W480" i="1"/>
  <c r="V478" i="1"/>
  <c r="W32" i="1"/>
  <c r="W163" i="1"/>
  <c r="W231" i="1"/>
  <c r="W272" i="1"/>
  <c r="W323" i="1"/>
  <c r="W332" i="1"/>
  <c r="W343" i="1"/>
  <c r="W435" i="1"/>
  <c r="X447" i="1"/>
  <c r="X449" i="1" s="1"/>
  <c r="W462" i="1"/>
  <c r="W476" i="1"/>
  <c r="A10" i="1"/>
  <c r="W152" i="1"/>
  <c r="F9" i="1"/>
  <c r="F10" i="1"/>
  <c r="X22" i="1"/>
  <c r="X23" i="1" s="1"/>
  <c r="X26" i="1"/>
  <c r="X32" i="1" s="1"/>
  <c r="W33" i="1"/>
  <c r="X56" i="1"/>
  <c r="W104" i="1"/>
  <c r="W117" i="1"/>
  <c r="X106" i="1"/>
  <c r="X117" i="1" s="1"/>
  <c r="W124" i="1"/>
  <c r="X120" i="1"/>
  <c r="X124" i="1" s="1"/>
  <c r="W131" i="1"/>
  <c r="W197" i="1"/>
  <c r="X194" i="1"/>
  <c r="W198" i="1"/>
  <c r="W307" i="1"/>
  <c r="X300" i="1"/>
  <c r="W377" i="1"/>
  <c r="W378" i="1"/>
  <c r="X373" i="1"/>
  <c r="X377" i="1" s="1"/>
  <c r="B488" i="1"/>
  <c r="W479" i="1"/>
  <c r="W481" i="1" s="1"/>
  <c r="H9" i="1"/>
  <c r="V482" i="1"/>
  <c r="W24" i="1"/>
  <c r="W60" i="1"/>
  <c r="W83" i="1"/>
  <c r="X63" i="1"/>
  <c r="X83" i="1" s="1"/>
  <c r="E488" i="1"/>
  <c r="W92" i="1"/>
  <c r="X86" i="1"/>
  <c r="X91" i="1" s="1"/>
  <c r="W91" i="1"/>
  <c r="X103" i="1"/>
  <c r="X131" i="1"/>
  <c r="W171" i="1"/>
  <c r="X259" i="1"/>
  <c r="X261" i="1" s="1"/>
  <c r="W261" i="1"/>
  <c r="W370" i="1"/>
  <c r="X380" i="1"/>
  <c r="X381" i="1" s="1"/>
  <c r="W381" i="1"/>
  <c r="W382" i="1"/>
  <c r="W468" i="1"/>
  <c r="X465" i="1"/>
  <c r="X468" i="1" s="1"/>
  <c r="D488" i="1"/>
  <c r="W84" i="1"/>
  <c r="W125" i="1"/>
  <c r="X152" i="1"/>
  <c r="W190" i="1"/>
  <c r="W191" i="1"/>
  <c r="X173" i="1"/>
  <c r="X190" i="1" s="1"/>
  <c r="W23" i="1"/>
  <c r="X59" i="1"/>
  <c r="W103" i="1"/>
  <c r="W118" i="1"/>
  <c r="W153" i="1"/>
  <c r="X243" i="1"/>
  <c r="W273" i="1"/>
  <c r="X266" i="1"/>
  <c r="X272" i="1" s="1"/>
  <c r="W278" i="1"/>
  <c r="X275" i="1"/>
  <c r="X277" i="1" s="1"/>
  <c r="W277" i="1"/>
  <c r="W287" i="1"/>
  <c r="W286" i="1"/>
  <c r="X285" i="1"/>
  <c r="X286" i="1" s="1"/>
  <c r="X307" i="1"/>
  <c r="W413" i="1"/>
  <c r="W412" i="1"/>
  <c r="X411" i="1"/>
  <c r="X412" i="1" s="1"/>
  <c r="W431" i="1"/>
  <c r="M488" i="1"/>
  <c r="F488" i="1"/>
  <c r="W132" i="1"/>
  <c r="W159" i="1"/>
  <c r="X156" i="1"/>
  <c r="X158" i="1" s="1"/>
  <c r="W164" i="1"/>
  <c r="X197" i="1"/>
  <c r="W232" i="1"/>
  <c r="W250" i="1"/>
  <c r="W255" i="1"/>
  <c r="W262" i="1"/>
  <c r="W294" i="1"/>
  <c r="O488" i="1"/>
  <c r="W308" i="1"/>
  <c r="W313" i="1"/>
  <c r="W318" i="1"/>
  <c r="W319" i="1"/>
  <c r="X343" i="1"/>
  <c r="W371" i="1"/>
  <c r="X357" i="1"/>
  <c r="X370" i="1" s="1"/>
  <c r="W389" i="1"/>
  <c r="X404" i="1"/>
  <c r="W405" i="1"/>
  <c r="S488" i="1"/>
  <c r="W430" i="1"/>
  <c r="X444" i="1"/>
  <c r="N488" i="1"/>
  <c r="L488" i="1"/>
  <c r="W243" i="1"/>
  <c r="X255" i="1"/>
  <c r="P488" i="1"/>
  <c r="W344" i="1"/>
  <c r="W436" i="1"/>
  <c r="W469" i="1"/>
  <c r="W477" i="1"/>
  <c r="H488" i="1"/>
  <c r="Q488" i="1"/>
  <c r="G488" i="1"/>
  <c r="W140" i="1"/>
  <c r="W170" i="1"/>
  <c r="W221" i="1"/>
  <c r="X228" i="1"/>
  <c r="X231" i="1" s="1"/>
  <c r="W244" i="1"/>
  <c r="X246" i="1"/>
  <c r="X249" i="1" s="1"/>
  <c r="W256" i="1"/>
  <c r="X293" i="1"/>
  <c r="X294" i="1" s="1"/>
  <c r="X326" i="1"/>
  <c r="X331" i="1" s="1"/>
  <c r="W331" i="1"/>
  <c r="W337" i="1"/>
  <c r="W355" i="1"/>
  <c r="X384" i="1"/>
  <c r="X388" i="1" s="1"/>
  <c r="W395" i="1"/>
  <c r="W404" i="1"/>
  <c r="W409" i="1"/>
  <c r="X415" i="1"/>
  <c r="X416" i="1" s="1"/>
  <c r="W417" i="1"/>
  <c r="T488" i="1"/>
  <c r="W461" i="1"/>
  <c r="X459" i="1"/>
  <c r="X461" i="1" s="1"/>
  <c r="X471" i="1"/>
  <c r="X476" i="1" s="1"/>
  <c r="I488" i="1"/>
  <c r="R488" i="1"/>
  <c r="W222" i="1"/>
  <c r="W478" i="1" l="1"/>
  <c r="W482" i="1"/>
  <c r="X483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<sst xmlns="http://schemas.openxmlformats.org/spreadsheetml/2006/main" count="2070" uniqueCount="723">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</sst>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8" customWidth="1"/>
    <col min="17" max="17" width="6.140625" style="31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8" customWidth="1"/>
    <col min="23" max="23" width="11" style="318" customWidth="1"/>
    <col min="24" max="24" width="10" style="318" customWidth="1"/>
    <col min="25" max="25" width="11.5703125" style="318" customWidth="1"/>
    <col min="26" max="26" width="10.42578125" style="31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8" customWidth="1"/>
    <col min="31" max="31" width="9.140625" style="318" customWidth="1"/>
    <col min="32" max="16384" width="9.140625" style="318"/>
  </cols>
  <sheetData>
    <row r="1" spans="1:29" s="313" customFormat="1" ht="45" customHeight="1" x14ac:dyDescent="0.2">
      <c r="A1" s="41"/>
      <c r="B1" s="41"/>
      <c r="C1" s="41"/>
      <c r="D1" s="451" t="s">
        <v>0</v>
      </c>
      <c r="E1" s="325"/>
      <c r="F1" s="325"/>
      <c r="G1" s="12" t="s">
        <v>1</v>
      </c>
      <c r="H1" s="451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47" t="s">
        <v>8</v>
      </c>
      <c r="B5" s="385"/>
      <c r="C5" s="360"/>
      <c r="D5" s="591"/>
      <c r="E5" s="592"/>
      <c r="F5" s="383" t="s">
        <v>9</v>
      </c>
      <c r="G5" s="360"/>
      <c r="H5" s="591"/>
      <c r="I5" s="640"/>
      <c r="J5" s="640"/>
      <c r="K5" s="640"/>
      <c r="L5" s="592"/>
      <c r="N5" s="24" t="s">
        <v>10</v>
      </c>
      <c r="O5" s="362">
        <v>45312</v>
      </c>
      <c r="P5" s="363"/>
      <c r="R5" s="353" t="s">
        <v>11</v>
      </c>
      <c r="S5" s="354"/>
      <c r="T5" s="520" t="s">
        <v>12</v>
      </c>
      <c r="U5" s="363"/>
      <c r="Z5" s="51"/>
      <c r="AA5" s="51"/>
      <c r="AB5" s="51"/>
    </row>
    <row r="6" spans="1:29" s="313" customFormat="1" ht="24" customHeight="1" x14ac:dyDescent="0.2">
      <c r="A6" s="547" t="s">
        <v>13</v>
      </c>
      <c r="B6" s="385"/>
      <c r="C6" s="360"/>
      <c r="D6" s="409" t="s">
        <v>14</v>
      </c>
      <c r="E6" s="410"/>
      <c r="F6" s="410"/>
      <c r="G6" s="410"/>
      <c r="H6" s="410"/>
      <c r="I6" s="410"/>
      <c r="J6" s="410"/>
      <c r="K6" s="410"/>
      <c r="L6" s="363"/>
      <c r="N6" s="24" t="s">
        <v>15</v>
      </c>
      <c r="O6" s="582" t="str">
        <f>IF(O5=0," ",CHOOSE(WEEKDAY(O5,2),"Понедельник","Вторник","Среда","Четверг","Пятница","Суббота","Воскресенье"))</f>
        <v>Воскресенье</v>
      </c>
      <c r="P6" s="330"/>
      <c r="R6" s="609" t="s">
        <v>16</v>
      </c>
      <c r="S6" s="354"/>
      <c r="T6" s="506" t="s">
        <v>17</v>
      </c>
      <c r="U6" s="507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9" t="str">
        <f>IFERROR(VLOOKUP(DeliveryAddress,Table,3,0),1)</f>
        <v>4</v>
      </c>
      <c r="E7" s="480"/>
      <c r="F7" s="480"/>
      <c r="G7" s="480"/>
      <c r="H7" s="480"/>
      <c r="I7" s="480"/>
      <c r="J7" s="480"/>
      <c r="K7" s="480"/>
      <c r="L7" s="423"/>
      <c r="N7" s="24"/>
      <c r="O7" s="42"/>
      <c r="P7" s="42"/>
      <c r="R7" s="327"/>
      <c r="S7" s="354"/>
      <c r="T7" s="508"/>
      <c r="U7" s="509"/>
      <c r="Z7" s="51"/>
      <c r="AA7" s="51"/>
      <c r="AB7" s="51"/>
    </row>
    <row r="8" spans="1:29" s="313" customFormat="1" ht="25.5" customHeight="1" x14ac:dyDescent="0.2">
      <c r="A8" s="342" t="s">
        <v>18</v>
      </c>
      <c r="B8" s="343"/>
      <c r="C8" s="344"/>
      <c r="D8" s="597"/>
      <c r="E8" s="598"/>
      <c r="F8" s="598"/>
      <c r="G8" s="598"/>
      <c r="H8" s="598"/>
      <c r="I8" s="598"/>
      <c r="J8" s="598"/>
      <c r="K8" s="598"/>
      <c r="L8" s="599"/>
      <c r="N8" s="24" t="s">
        <v>19</v>
      </c>
      <c r="O8" s="398">
        <v>0.5</v>
      </c>
      <c r="P8" s="363"/>
      <c r="R8" s="327"/>
      <c r="S8" s="354"/>
      <c r="T8" s="508"/>
      <c r="U8" s="509"/>
      <c r="Z8" s="51"/>
      <c r="AA8" s="51"/>
      <c r="AB8" s="51"/>
    </row>
    <row r="9" spans="1:29" s="313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6"/>
      <c r="E9" s="352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26" t="s">
        <v>20</v>
      </c>
      <c r="O9" s="362"/>
      <c r="P9" s="363"/>
      <c r="R9" s="327"/>
      <c r="S9" s="354"/>
      <c r="T9" s="510"/>
      <c r="U9" s="511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6"/>
      <c r="E10" s="352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3" t="str">
        <f>IFERROR(VLOOKUP($D$10,Proxy,2,FALSE),"")</f>
        <v/>
      </c>
      <c r="I10" s="327"/>
      <c r="J10" s="327"/>
      <c r="K10" s="327"/>
      <c r="L10" s="327"/>
      <c r="N10" s="26" t="s">
        <v>21</v>
      </c>
      <c r="O10" s="398"/>
      <c r="P10" s="363"/>
      <c r="S10" s="24" t="s">
        <v>22</v>
      </c>
      <c r="T10" s="651" t="s">
        <v>23</v>
      </c>
      <c r="U10" s="507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8"/>
      <c r="P11" s="363"/>
      <c r="S11" s="24" t="s">
        <v>26</v>
      </c>
      <c r="T11" s="392" t="s">
        <v>27</v>
      </c>
      <c r="U11" s="393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4" t="s">
        <v>28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60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3" customFormat="1" ht="23.25" customHeight="1" x14ac:dyDescent="0.2">
      <c r="A13" s="384" t="s">
        <v>30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60"/>
      <c r="M13" s="26"/>
      <c r="N13" s="26" t="s">
        <v>31</v>
      </c>
      <c r="O13" s="392"/>
      <c r="P13" s="393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4" t="s">
        <v>32</v>
      </c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60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442" t="s">
        <v>33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60"/>
      <c r="N15" s="569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0"/>
      <c r="O16" s="570"/>
      <c r="P16" s="570"/>
      <c r="Q16" s="570"/>
      <c r="R16" s="57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53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8"/>
      <c r="P17" s="578"/>
      <c r="Q17" s="578"/>
      <c r="R17" s="332"/>
      <c r="S17" s="359" t="s">
        <v>48</v>
      </c>
      <c r="T17" s="360"/>
      <c r="U17" s="331" t="s">
        <v>49</v>
      </c>
      <c r="V17" s="331" t="s">
        <v>50</v>
      </c>
      <c r="W17" s="624" t="s">
        <v>51</v>
      </c>
      <c r="X17" s="331" t="s">
        <v>52</v>
      </c>
      <c r="Y17" s="340" t="s">
        <v>53</v>
      </c>
      <c r="Z17" s="340" t="s">
        <v>54</v>
      </c>
      <c r="AA17" s="340" t="s">
        <v>55</v>
      </c>
      <c r="AB17" s="619"/>
      <c r="AC17" s="620"/>
      <c r="AD17" s="555"/>
      <c r="BA17" s="613" t="s">
        <v>56</v>
      </c>
    </row>
    <row r="18" spans="1:53" ht="14.25" customHeight="1" x14ac:dyDescent="0.2">
      <c r="A18" s="335"/>
      <c r="B18" s="335"/>
      <c r="C18" s="335"/>
      <c r="D18" s="333"/>
      <c r="E18" s="334"/>
      <c r="F18" s="335"/>
      <c r="G18" s="335"/>
      <c r="H18" s="335"/>
      <c r="I18" s="335"/>
      <c r="J18" s="335"/>
      <c r="K18" s="335"/>
      <c r="L18" s="335"/>
      <c r="M18" s="335"/>
      <c r="N18" s="333"/>
      <c r="O18" s="579"/>
      <c r="P18" s="579"/>
      <c r="Q18" s="579"/>
      <c r="R18" s="334"/>
      <c r="S18" s="314" t="s">
        <v>57</v>
      </c>
      <c r="T18" s="314" t="s">
        <v>58</v>
      </c>
      <c r="U18" s="335"/>
      <c r="V18" s="335"/>
      <c r="W18" s="625"/>
      <c r="X18" s="335"/>
      <c r="Y18" s="341"/>
      <c r="Z18" s="341"/>
      <c r="AA18" s="621"/>
      <c r="AB18" s="622"/>
      <c r="AC18" s="623"/>
      <c r="AD18" s="556"/>
      <c r="BA18" s="327"/>
    </row>
    <row r="19" spans="1:53" ht="27.75" hidden="1" customHeight="1" x14ac:dyDescent="0.2">
      <c r="A19" s="436" t="s">
        <v>59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8"/>
      <c r="Z19" s="48"/>
    </row>
    <row r="20" spans="1:53" ht="16.5" hidden="1" customHeight="1" x14ac:dyDescent="0.25">
      <c r="A20" s="371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5"/>
      <c r="Z20" s="315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6"/>
      <c r="Z21" s="31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9">
        <v>4607091389258</v>
      </c>
      <c r="E22" s="330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0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6"/>
      <c r="Z25" s="31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9">
        <v>4607091383881</v>
      </c>
      <c r="E26" s="330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0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9">
        <v>4607091388237</v>
      </c>
      <c r="E27" s="330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0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9">
        <v>4607091383935</v>
      </c>
      <c r="E28" s="330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7"/>
      <c r="P28" s="337"/>
      <c r="Q28" s="337"/>
      <c r="R28" s="330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9">
        <v>4680115881853</v>
      </c>
      <c r="E29" s="330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7"/>
      <c r="P29" s="337"/>
      <c r="Q29" s="337"/>
      <c r="R29" s="330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9">
        <v>4607091383911</v>
      </c>
      <c r="E30" s="330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7"/>
      <c r="P30" s="337"/>
      <c r="Q30" s="337"/>
      <c r="R30" s="330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9">
        <v>4607091388244</v>
      </c>
      <c r="E31" s="330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7"/>
      <c r="P31" s="337"/>
      <c r="Q31" s="337"/>
      <c r="R31" s="330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6"/>
      <c r="Z34" s="316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9">
        <v>4607091388503</v>
      </c>
      <c r="E35" s="330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7"/>
      <c r="P35" s="337"/>
      <c r="Q35" s="337"/>
      <c r="R35" s="330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6"/>
      <c r="Z38" s="316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9">
        <v>4607091388282</v>
      </c>
      <c r="E39" s="330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7"/>
      <c r="P39" s="337"/>
      <c r="Q39" s="337"/>
      <c r="R39" s="330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6"/>
      <c r="Z42" s="316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9">
        <v>4607091389111</v>
      </c>
      <c r="E43" s="330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7"/>
      <c r="P43" s="337"/>
      <c r="Q43" s="337"/>
      <c r="R43" s="330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36" t="s">
        <v>93</v>
      </c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  <c r="M46" s="437"/>
      <c r="N46" s="437"/>
      <c r="O46" s="437"/>
      <c r="P46" s="437"/>
      <c r="Q46" s="437"/>
      <c r="R46" s="437"/>
      <c r="S46" s="437"/>
      <c r="T46" s="437"/>
      <c r="U46" s="437"/>
      <c r="V46" s="437"/>
      <c r="W46" s="437"/>
      <c r="X46" s="437"/>
      <c r="Y46" s="48"/>
      <c r="Z46" s="48"/>
    </row>
    <row r="47" spans="1:53" ht="16.5" hidden="1" customHeight="1" x14ac:dyDescent="0.25">
      <c r="A47" s="371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5"/>
      <c r="Z47" s="315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6"/>
      <c r="Z48" s="316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9">
        <v>4680115881440</v>
      </c>
      <c r="E49" s="330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7"/>
      <c r="P49" s="337"/>
      <c r="Q49" s="337"/>
      <c r="R49" s="330"/>
      <c r="S49" s="34"/>
      <c r="T49" s="34"/>
      <c r="U49" s="35" t="s">
        <v>65</v>
      </c>
      <c r="V49" s="320">
        <v>0</v>
      </c>
      <c r="W49" s="32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9">
        <v>4680115881433</v>
      </c>
      <c r="E50" s="330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7"/>
      <c r="P50" s="337"/>
      <c r="Q50" s="337"/>
      <c r="R50" s="330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0</v>
      </c>
      <c r="W51" s="322">
        <f>IFERROR(W49/H49,"0")+IFERROR(W50/H50,"0")</f>
        <v>0</v>
      </c>
      <c r="X51" s="322">
        <f>IFERROR(IF(X49="",0,X49),"0")+IFERROR(IF(X50="",0,X50),"0")</f>
        <v>0</v>
      </c>
      <c r="Y51" s="323"/>
      <c r="Z51" s="323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0</v>
      </c>
      <c r="W52" s="322">
        <f>IFERROR(SUM(W49:W50),"0")</f>
        <v>0</v>
      </c>
      <c r="X52" s="37"/>
      <c r="Y52" s="323"/>
      <c r="Z52" s="323"/>
    </row>
    <row r="53" spans="1:53" ht="16.5" hidden="1" customHeight="1" x14ac:dyDescent="0.25">
      <c r="A53" s="371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5"/>
      <c r="Z53" s="315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6"/>
      <c r="Z54" s="31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9">
        <v>4680115881426</v>
      </c>
      <c r="E55" s="330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7"/>
      <c r="P55" s="337"/>
      <c r="Q55" s="337"/>
      <c r="R55" s="330"/>
      <c r="S55" s="34"/>
      <c r="T55" s="34"/>
      <c r="U55" s="35" t="s">
        <v>65</v>
      </c>
      <c r="V55" s="320">
        <v>200</v>
      </c>
      <c r="W55" s="321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9">
        <v>4680115881426</v>
      </c>
      <c r="E56" s="330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0" t="s">
        <v>108</v>
      </c>
      <c r="O56" s="337"/>
      <c r="P56" s="337"/>
      <c r="Q56" s="337"/>
      <c r="R56" s="330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9">
        <v>4680115881419</v>
      </c>
      <c r="E57" s="330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7"/>
      <c r="P57" s="337"/>
      <c r="Q57" s="337"/>
      <c r="R57" s="330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9">
        <v>4680115881525</v>
      </c>
      <c r="E58" s="330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50" t="s">
        <v>113</v>
      </c>
      <c r="O58" s="337"/>
      <c r="P58" s="337"/>
      <c r="Q58" s="337"/>
      <c r="R58" s="330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18.518518518518519</v>
      </c>
      <c r="W59" s="322">
        <f>IFERROR(W55/H55,"0")+IFERROR(W56/H56,"0")+IFERROR(W57/H57,"0")+IFERROR(W58/H58,"0")</f>
        <v>19</v>
      </c>
      <c r="X59" s="322">
        <f>IFERROR(IF(X55="",0,X55),"0")+IFERROR(IF(X56="",0,X56),"0")+IFERROR(IF(X57="",0,X57),"0")+IFERROR(IF(X58="",0,X58),"0")</f>
        <v>0.41324999999999995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200</v>
      </c>
      <c r="W60" s="322">
        <f>IFERROR(SUM(W55:W58),"0")</f>
        <v>205.20000000000002</v>
      </c>
      <c r="X60" s="37"/>
      <c r="Y60" s="323"/>
      <c r="Z60" s="323"/>
    </row>
    <row r="61" spans="1:53" ht="16.5" hidden="1" customHeight="1" x14ac:dyDescent="0.25">
      <c r="A61" s="371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5"/>
      <c r="Z61" s="315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6"/>
      <c r="Z62" s="316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9">
        <v>4607091382945</v>
      </c>
      <c r="E63" s="330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1" t="s">
        <v>116</v>
      </c>
      <c r="O63" s="337"/>
      <c r="P63" s="337"/>
      <c r="Q63" s="337"/>
      <c r="R63" s="330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9">
        <v>4607091385670</v>
      </c>
      <c r="E64" s="330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5" t="s">
        <v>120</v>
      </c>
      <c r="O64" s="337"/>
      <c r="P64" s="337"/>
      <c r="Q64" s="337"/>
      <c r="R64" s="330"/>
      <c r="S64" s="34"/>
      <c r="T64" s="34"/>
      <c r="U64" s="35" t="s">
        <v>65</v>
      </c>
      <c r="V64" s="320">
        <v>400</v>
      </c>
      <c r="W64" s="321">
        <f t="shared" si="2"/>
        <v>403.2</v>
      </c>
      <c r="X64" s="36">
        <f>IFERROR(IF(W64=0,"",ROUNDUP(W64/H64,0)*0.02175),"")</f>
        <v>0.78299999999999992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9">
        <v>4680115883956</v>
      </c>
      <c r="E65" s="330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6" t="s">
        <v>123</v>
      </c>
      <c r="O65" s="337"/>
      <c r="P65" s="337"/>
      <c r="Q65" s="337"/>
      <c r="R65" s="330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9">
        <v>4680115881327</v>
      </c>
      <c r="E66" s="330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7"/>
      <c r="P66" s="337"/>
      <c r="Q66" s="337"/>
      <c r="R66" s="330"/>
      <c r="S66" s="34"/>
      <c r="T66" s="34"/>
      <c r="U66" s="35" t="s">
        <v>65</v>
      </c>
      <c r="V66" s="320">
        <v>50</v>
      </c>
      <c r="W66" s="321">
        <f t="shared" si="2"/>
        <v>54</v>
      </c>
      <c r="X66" s="36">
        <f>IFERROR(IF(W66=0,"",ROUNDUP(W66/H66,0)*0.02175),"")</f>
        <v>0.10874999999999999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9">
        <v>4680115882133</v>
      </c>
      <c r="E67" s="330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40" t="s">
        <v>129</v>
      </c>
      <c r="O67" s="337"/>
      <c r="P67" s="337"/>
      <c r="Q67" s="337"/>
      <c r="R67" s="330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9">
        <v>4607091382952</v>
      </c>
      <c r="E68" s="330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7"/>
      <c r="P68" s="337"/>
      <c r="Q68" s="337"/>
      <c r="R68" s="330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9">
        <v>4680115882539</v>
      </c>
      <c r="E69" s="330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3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7"/>
      <c r="P69" s="337"/>
      <c r="Q69" s="337"/>
      <c r="R69" s="330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9">
        <v>4607091385687</v>
      </c>
      <c r="E70" s="330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7"/>
      <c r="P70" s="337"/>
      <c r="Q70" s="337"/>
      <c r="R70" s="330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9">
        <v>4607091384604</v>
      </c>
      <c r="E71" s="330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7"/>
      <c r="P71" s="337"/>
      <c r="Q71" s="337"/>
      <c r="R71" s="330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9">
        <v>4680115880283</v>
      </c>
      <c r="E72" s="330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7"/>
      <c r="P72" s="337"/>
      <c r="Q72" s="337"/>
      <c r="R72" s="330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9">
        <v>4680115883949</v>
      </c>
      <c r="E73" s="330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52" t="s">
        <v>142</v>
      </c>
      <c r="O73" s="337"/>
      <c r="P73" s="337"/>
      <c r="Q73" s="337"/>
      <c r="R73" s="330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29">
        <v>4680115881518</v>
      </c>
      <c r="E74" s="330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7"/>
      <c r="P74" s="337"/>
      <c r="Q74" s="337"/>
      <c r="R74" s="330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29">
        <v>4680115881303</v>
      </c>
      <c r="E75" s="330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7"/>
      <c r="P75" s="337"/>
      <c r="Q75" s="337"/>
      <c r="R75" s="330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29">
        <v>4680115882577</v>
      </c>
      <c r="E76" s="330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19" t="s">
        <v>149</v>
      </c>
      <c r="O76" s="337"/>
      <c r="P76" s="337"/>
      <c r="Q76" s="337"/>
      <c r="R76" s="330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29">
        <v>4680115882577</v>
      </c>
      <c r="E77" s="330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05" t="s">
        <v>152</v>
      </c>
      <c r="O77" s="337"/>
      <c r="P77" s="337"/>
      <c r="Q77" s="337"/>
      <c r="R77" s="330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29">
        <v>4680115882720</v>
      </c>
      <c r="E78" s="330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83" t="s">
        <v>155</v>
      </c>
      <c r="O78" s="337"/>
      <c r="P78" s="337"/>
      <c r="Q78" s="337"/>
      <c r="R78" s="330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29">
        <v>4607091388466</v>
      </c>
      <c r="E79" s="330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7"/>
      <c r="P79" s="337"/>
      <c r="Q79" s="337"/>
      <c r="R79" s="330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29">
        <v>4680115880269</v>
      </c>
      <c r="E80" s="330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7"/>
      <c r="P80" s="337"/>
      <c r="Q80" s="337"/>
      <c r="R80" s="330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29">
        <v>4680115880429</v>
      </c>
      <c r="E81" s="330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7"/>
      <c r="P81" s="337"/>
      <c r="Q81" s="337"/>
      <c r="R81" s="330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29">
        <v>4680115881457</v>
      </c>
      <c r="E82" s="330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7"/>
      <c r="P82" s="337"/>
      <c r="Q82" s="337"/>
      <c r="R82" s="330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40.343915343915342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41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0.89174999999999993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450</v>
      </c>
      <c r="W84" s="322">
        <f>IFERROR(SUM(W63:W82),"0")</f>
        <v>457.2</v>
      </c>
      <c r="X84" s="37"/>
      <c r="Y84" s="323"/>
      <c r="Z84" s="323"/>
    </row>
    <row r="85" spans="1:53" ht="14.25" hidden="1" customHeight="1" x14ac:dyDescent="0.25">
      <c r="A85" s="338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6"/>
      <c r="Z85" s="316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29">
        <v>4680115881488</v>
      </c>
      <c r="E86" s="330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30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29">
        <v>4607091384765</v>
      </c>
      <c r="E87" s="330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25" t="s">
        <v>168</v>
      </c>
      <c r="O87" s="337"/>
      <c r="P87" s="337"/>
      <c r="Q87" s="337"/>
      <c r="R87" s="330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29">
        <v>4680115882751</v>
      </c>
      <c r="E88" s="330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381" t="s">
        <v>171</v>
      </c>
      <c r="O88" s="337"/>
      <c r="P88" s="337"/>
      <c r="Q88" s="337"/>
      <c r="R88" s="330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29">
        <v>4680115882775</v>
      </c>
      <c r="E89" s="330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3" t="s">
        <v>175</v>
      </c>
      <c r="O89" s="337"/>
      <c r="P89" s="337"/>
      <c r="Q89" s="337"/>
      <c r="R89" s="330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29">
        <v>4680115880658</v>
      </c>
      <c r="E90" s="330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3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30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8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6"/>
      <c r="Z93" s="316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29">
        <v>4607091387667</v>
      </c>
      <c r="E94" s="330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7"/>
      <c r="P94" s="337"/>
      <c r="Q94" s="337"/>
      <c r="R94" s="330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29">
        <v>4607091387636</v>
      </c>
      <c r="E95" s="330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7"/>
      <c r="P95" s="337"/>
      <c r="Q95" s="337"/>
      <c r="R95" s="330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29">
        <v>4607091386745</v>
      </c>
      <c r="E96" s="330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7"/>
      <c r="P96" s="337"/>
      <c r="Q96" s="337"/>
      <c r="R96" s="330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29">
        <v>4607091382426</v>
      </c>
      <c r="E97" s="330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7"/>
      <c r="P97" s="337"/>
      <c r="Q97" s="337"/>
      <c r="R97" s="330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29">
        <v>4607091386547</v>
      </c>
      <c r="E98" s="330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7"/>
      <c r="P98" s="337"/>
      <c r="Q98" s="337"/>
      <c r="R98" s="330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29">
        <v>4607091384734</v>
      </c>
      <c r="E99" s="330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7"/>
      <c r="P99" s="337"/>
      <c r="Q99" s="337"/>
      <c r="R99" s="330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29">
        <v>4607091382464</v>
      </c>
      <c r="E100" s="330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7"/>
      <c r="P100" s="337"/>
      <c r="Q100" s="337"/>
      <c r="R100" s="330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29">
        <v>4680115883444</v>
      </c>
      <c r="E101" s="330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37" t="s">
        <v>194</v>
      </c>
      <c r="O101" s="337"/>
      <c r="P101" s="337"/>
      <c r="Q101" s="337"/>
      <c r="R101" s="330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29">
        <v>4680115883444</v>
      </c>
      <c r="E102" s="330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5" t="s">
        <v>194</v>
      </c>
      <c r="O102" s="337"/>
      <c r="P102" s="337"/>
      <c r="Q102" s="337"/>
      <c r="R102" s="330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8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6"/>
      <c r="Z105" s="316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29">
        <v>4607091386967</v>
      </c>
      <c r="E106" s="330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6" t="s">
        <v>198</v>
      </c>
      <c r="O106" s="337"/>
      <c r="P106" s="337"/>
      <c r="Q106" s="337"/>
      <c r="R106" s="330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9">
        <v>4607091386967</v>
      </c>
      <c r="E107" s="330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1" t="s">
        <v>200</v>
      </c>
      <c r="O107" s="337"/>
      <c r="P107" s="337"/>
      <c r="Q107" s="337"/>
      <c r="R107" s="330"/>
      <c r="S107" s="34"/>
      <c r="T107" s="34"/>
      <c r="U107" s="35" t="s">
        <v>65</v>
      </c>
      <c r="V107" s="320">
        <v>100</v>
      </c>
      <c r="W107" s="321">
        <f t="shared" si="5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29">
        <v>4607091385304</v>
      </c>
      <c r="E108" s="330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8" t="s">
        <v>203</v>
      </c>
      <c r="O108" s="337"/>
      <c r="P108" s="337"/>
      <c r="Q108" s="337"/>
      <c r="R108" s="330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29">
        <v>4607091386264</v>
      </c>
      <c r="E109" s="330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7"/>
      <c r="P109" s="337"/>
      <c r="Q109" s="337"/>
      <c r="R109" s="330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29">
        <v>4680115882584</v>
      </c>
      <c r="E110" s="330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8" t="s">
        <v>208</v>
      </c>
      <c r="O110" s="337"/>
      <c r="P110" s="337"/>
      <c r="Q110" s="337"/>
      <c r="R110" s="330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29">
        <v>4680115882584</v>
      </c>
      <c r="E111" s="330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4" t="s">
        <v>210</v>
      </c>
      <c r="O111" s="337"/>
      <c r="P111" s="337"/>
      <c r="Q111" s="337"/>
      <c r="R111" s="330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9">
        <v>4607091385731</v>
      </c>
      <c r="E112" s="330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5" t="s">
        <v>213</v>
      </c>
      <c r="O112" s="337"/>
      <c r="P112" s="337"/>
      <c r="Q112" s="337"/>
      <c r="R112" s="330"/>
      <c r="S112" s="34"/>
      <c r="T112" s="34"/>
      <c r="U112" s="35" t="s">
        <v>65</v>
      </c>
      <c r="V112" s="320">
        <v>90</v>
      </c>
      <c r="W112" s="321">
        <f t="shared" si="5"/>
        <v>91.800000000000011</v>
      </c>
      <c r="X112" s="36">
        <f>IFERROR(IF(W112=0,"",ROUNDUP(W112/H112,0)*0.00753),"")</f>
        <v>0.25602000000000003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29">
        <v>4680115880214</v>
      </c>
      <c r="E113" s="330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4" t="s">
        <v>216</v>
      </c>
      <c r="O113" s="337"/>
      <c r="P113" s="337"/>
      <c r="Q113" s="337"/>
      <c r="R113" s="330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29">
        <v>4680115880894</v>
      </c>
      <c r="E114" s="330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57" t="s">
        <v>219</v>
      </c>
      <c r="O114" s="337"/>
      <c r="P114" s="337"/>
      <c r="Q114" s="337"/>
      <c r="R114" s="330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29">
        <v>4607091385427</v>
      </c>
      <c r="E115" s="330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7"/>
      <c r="P115" s="337"/>
      <c r="Q115" s="337"/>
      <c r="R115" s="330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29">
        <v>4680115882645</v>
      </c>
      <c r="E116" s="330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84" t="s">
        <v>224</v>
      </c>
      <c r="O116" s="337"/>
      <c r="P116" s="337"/>
      <c r="Q116" s="337"/>
      <c r="R116" s="330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45.238095238095234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46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0.51702000000000004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190</v>
      </c>
      <c r="W118" s="322">
        <f>IFERROR(SUM(W106:W116),"0")</f>
        <v>192.60000000000002</v>
      </c>
      <c r="X118" s="37"/>
      <c r="Y118" s="323"/>
      <c r="Z118" s="323"/>
    </row>
    <row r="119" spans="1:53" ht="14.25" hidden="1" customHeight="1" x14ac:dyDescent="0.25">
      <c r="A119" s="338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6"/>
      <c r="Z119" s="316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29">
        <v>4607091383065</v>
      </c>
      <c r="E120" s="330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7"/>
      <c r="P120" s="337"/>
      <c r="Q120" s="337"/>
      <c r="R120" s="330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29">
        <v>4680115881532</v>
      </c>
      <c r="E121" s="330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81" t="s">
        <v>230</v>
      </c>
      <c r="O121" s="337"/>
      <c r="P121" s="337"/>
      <c r="Q121" s="337"/>
      <c r="R121" s="330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29">
        <v>4680115882652</v>
      </c>
      <c r="E122" s="330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16" t="s">
        <v>233</v>
      </c>
      <c r="O122" s="337"/>
      <c r="P122" s="337"/>
      <c r="Q122" s="337"/>
      <c r="R122" s="330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29">
        <v>4680115881464</v>
      </c>
      <c r="E123" s="330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60" t="s">
        <v>236</v>
      </c>
      <c r="O123" s="337"/>
      <c r="P123" s="337"/>
      <c r="Q123" s="337"/>
      <c r="R123" s="330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71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5"/>
      <c r="Z126" s="315"/>
    </row>
    <row r="127" spans="1:53" ht="14.25" hidden="1" customHeight="1" x14ac:dyDescent="0.25">
      <c r="A127" s="338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6"/>
      <c r="Z127" s="316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9">
        <v>4607091385168</v>
      </c>
      <c r="E128" s="330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2" t="s">
        <v>240</v>
      </c>
      <c r="O128" s="337"/>
      <c r="P128" s="337"/>
      <c r="Q128" s="337"/>
      <c r="R128" s="330"/>
      <c r="S128" s="34"/>
      <c r="T128" s="34"/>
      <c r="U128" s="35" t="s">
        <v>65</v>
      </c>
      <c r="V128" s="320">
        <v>1000</v>
      </c>
      <c r="W128" s="321">
        <f>IFERROR(IF(V128="",0,CEILING((V128/$H128),1)*$H128),"")</f>
        <v>1008</v>
      </c>
      <c r="X128" s="36">
        <f>IFERROR(IF(W128=0,"",ROUNDUP(W128/H128,0)*0.02175),"")</f>
        <v>2.61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29">
        <v>4607091383256</v>
      </c>
      <c r="E129" s="330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7"/>
      <c r="P129" s="337"/>
      <c r="Q129" s="337"/>
      <c r="R129" s="330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9">
        <v>4607091385748</v>
      </c>
      <c r="E130" s="330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7"/>
      <c r="P130" s="337"/>
      <c r="Q130" s="337"/>
      <c r="R130" s="330"/>
      <c r="S130" s="34"/>
      <c r="T130" s="34"/>
      <c r="U130" s="35" t="s">
        <v>65</v>
      </c>
      <c r="V130" s="320">
        <v>226.8</v>
      </c>
      <c r="W130" s="321">
        <f>IFERROR(IF(V130="",0,CEILING((V130/$H130),1)*$H130),"")</f>
        <v>226.8</v>
      </c>
      <c r="X130" s="36">
        <f>IFERROR(IF(W130=0,"",ROUNDUP(W130/H130,0)*0.00753),"")</f>
        <v>0.63251999999999997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203.04761904761904</v>
      </c>
      <c r="W131" s="322">
        <f>IFERROR(W128/H128,"0")+IFERROR(W129/H129,"0")+IFERROR(W130/H130,"0")</f>
        <v>204</v>
      </c>
      <c r="X131" s="322">
        <f>IFERROR(IF(X128="",0,X128),"0")+IFERROR(IF(X129="",0,X129),"0")+IFERROR(IF(X130="",0,X130),"0")</f>
        <v>3.2425199999999998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1226.8</v>
      </c>
      <c r="W132" s="322">
        <f>IFERROR(SUM(W128:W130),"0")</f>
        <v>1234.8</v>
      </c>
      <c r="X132" s="37"/>
      <c r="Y132" s="323"/>
      <c r="Z132" s="323"/>
    </row>
    <row r="133" spans="1:53" ht="27.75" hidden="1" customHeight="1" x14ac:dyDescent="0.2">
      <c r="A133" s="436" t="s">
        <v>245</v>
      </c>
      <c r="B133" s="437"/>
      <c r="C133" s="437"/>
      <c r="D133" s="437"/>
      <c r="E133" s="437"/>
      <c r="F133" s="437"/>
      <c r="G133" s="437"/>
      <c r="H133" s="437"/>
      <c r="I133" s="437"/>
      <c r="J133" s="437"/>
      <c r="K133" s="437"/>
      <c r="L133" s="437"/>
      <c r="M133" s="437"/>
      <c r="N133" s="437"/>
      <c r="O133" s="437"/>
      <c r="P133" s="437"/>
      <c r="Q133" s="437"/>
      <c r="R133" s="437"/>
      <c r="S133" s="437"/>
      <c r="T133" s="437"/>
      <c r="U133" s="437"/>
      <c r="V133" s="437"/>
      <c r="W133" s="437"/>
      <c r="X133" s="437"/>
      <c r="Y133" s="48"/>
      <c r="Z133" s="48"/>
    </row>
    <row r="134" spans="1:53" ht="16.5" hidden="1" customHeight="1" x14ac:dyDescent="0.25">
      <c r="A134" s="371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5"/>
      <c r="Z134" s="315"/>
    </row>
    <row r="135" spans="1:53" ht="14.25" hidden="1" customHeight="1" x14ac:dyDescent="0.25">
      <c r="A135" s="338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6"/>
      <c r="Z135" s="316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29">
        <v>4607091383423</v>
      </c>
      <c r="E136" s="330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7"/>
      <c r="P136" s="337"/>
      <c r="Q136" s="337"/>
      <c r="R136" s="330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29">
        <v>4607091381405</v>
      </c>
      <c r="E137" s="330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7"/>
      <c r="P137" s="337"/>
      <c r="Q137" s="337"/>
      <c r="R137" s="330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29">
        <v>4607091386516</v>
      </c>
      <c r="E138" s="330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7"/>
      <c r="P138" s="337"/>
      <c r="Q138" s="337"/>
      <c r="R138" s="330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1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5"/>
      <c r="Z141" s="315"/>
    </row>
    <row r="142" spans="1:53" ht="14.25" hidden="1" customHeight="1" x14ac:dyDescent="0.25">
      <c r="A142" s="338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6"/>
      <c r="Z142" s="316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29">
        <v>4680115880993</v>
      </c>
      <c r="E143" s="330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7"/>
      <c r="P143" s="337"/>
      <c r="Q143" s="337"/>
      <c r="R143" s="330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29">
        <v>4680115881761</v>
      </c>
      <c r="E144" s="330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7"/>
      <c r="P144" s="337"/>
      <c r="Q144" s="337"/>
      <c r="R144" s="330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29">
        <v>4680115881563</v>
      </c>
      <c r="E145" s="330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7"/>
      <c r="P145" s="337"/>
      <c r="Q145" s="337"/>
      <c r="R145" s="330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29">
        <v>4680115880986</v>
      </c>
      <c r="E146" s="330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7"/>
      <c r="P146" s="337"/>
      <c r="Q146" s="337"/>
      <c r="R146" s="330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29">
        <v>4680115880207</v>
      </c>
      <c r="E147" s="330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7"/>
      <c r="P147" s="337"/>
      <c r="Q147" s="337"/>
      <c r="R147" s="330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29">
        <v>4680115881785</v>
      </c>
      <c r="E148" s="330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7"/>
      <c r="P148" s="337"/>
      <c r="Q148" s="337"/>
      <c r="R148" s="330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29">
        <v>4680115881679</v>
      </c>
      <c r="E149" s="330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6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7"/>
      <c r="P149" s="337"/>
      <c r="Q149" s="337"/>
      <c r="R149" s="330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29">
        <v>4680115880191</v>
      </c>
      <c r="E150" s="330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7"/>
      <c r="P150" s="337"/>
      <c r="Q150" s="337"/>
      <c r="R150" s="330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29">
        <v>4680115883963</v>
      </c>
      <c r="E151" s="330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7"/>
      <c r="P151" s="337"/>
      <c r="Q151" s="337"/>
      <c r="R151" s="330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hidden="1" customHeight="1" x14ac:dyDescent="0.25">
      <c r="A154" s="371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5"/>
      <c r="Z154" s="315"/>
    </row>
    <row r="155" spans="1:53" ht="14.25" hidden="1" customHeight="1" x14ac:dyDescent="0.25">
      <c r="A155" s="338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6"/>
      <c r="Z155" s="316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29">
        <v>4680115881402</v>
      </c>
      <c r="E156" s="330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7"/>
      <c r="P156" s="337"/>
      <c r="Q156" s="337"/>
      <c r="R156" s="330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29">
        <v>4680115881396</v>
      </c>
      <c r="E157" s="330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7"/>
      <c r="P157" s="337"/>
      <c r="Q157" s="337"/>
      <c r="R157" s="330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8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6"/>
      <c r="Z160" s="316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29">
        <v>4680115882935</v>
      </c>
      <c r="E161" s="330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8" t="s">
        <v>280</v>
      </c>
      <c r="O161" s="337"/>
      <c r="P161" s="337"/>
      <c r="Q161" s="337"/>
      <c r="R161" s="330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29">
        <v>4680115880764</v>
      </c>
      <c r="E162" s="330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7"/>
      <c r="P162" s="337"/>
      <c r="Q162" s="337"/>
      <c r="R162" s="330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8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6"/>
      <c r="Z165" s="316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29">
        <v>4680115882683</v>
      </c>
      <c r="E166" s="330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7"/>
      <c r="P166" s="337"/>
      <c r="Q166" s="337"/>
      <c r="R166" s="330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29">
        <v>4680115882690</v>
      </c>
      <c r="E167" s="330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7"/>
      <c r="P167" s="337"/>
      <c r="Q167" s="337"/>
      <c r="R167" s="330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29">
        <v>4680115882669</v>
      </c>
      <c r="E168" s="330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7"/>
      <c r="P168" s="337"/>
      <c r="Q168" s="337"/>
      <c r="R168" s="330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29">
        <v>4680115882676</v>
      </c>
      <c r="E169" s="330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7"/>
      <c r="P169" s="337"/>
      <c r="Q169" s="337"/>
      <c r="R169" s="330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8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6"/>
      <c r="Z172" s="316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29">
        <v>4680115881556</v>
      </c>
      <c r="E173" s="330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7"/>
      <c r="P173" s="337"/>
      <c r="Q173" s="337"/>
      <c r="R173" s="330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9">
        <v>4680115880573</v>
      </c>
      <c r="E174" s="330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22" t="s">
        <v>295</v>
      </c>
      <c r="O174" s="337"/>
      <c r="P174" s="337"/>
      <c r="Q174" s="337"/>
      <c r="R174" s="330"/>
      <c r="S174" s="34"/>
      <c r="T174" s="34"/>
      <c r="U174" s="35" t="s">
        <v>65</v>
      </c>
      <c r="V174" s="320">
        <v>30</v>
      </c>
      <c r="W174" s="321">
        <f t="shared" si="7"/>
        <v>34.799999999999997</v>
      </c>
      <c r="X174" s="36">
        <f>IFERROR(IF(W174=0,"",ROUNDUP(W174/H174,0)*0.02175),"")</f>
        <v>8.6999999999999994E-2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29">
        <v>4680115881594</v>
      </c>
      <c r="E175" s="330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7"/>
      <c r="P175" s="337"/>
      <c r="Q175" s="337"/>
      <c r="R175" s="330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29">
        <v>4680115881587</v>
      </c>
      <c r="E176" s="330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1" t="s">
        <v>300</v>
      </c>
      <c r="O176" s="337"/>
      <c r="P176" s="337"/>
      <c r="Q176" s="337"/>
      <c r="R176" s="330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29">
        <v>4680115880962</v>
      </c>
      <c r="E177" s="330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7"/>
      <c r="P177" s="337"/>
      <c r="Q177" s="337"/>
      <c r="R177" s="330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29">
        <v>4680115881617</v>
      </c>
      <c r="E178" s="330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7"/>
      <c r="P178" s="337"/>
      <c r="Q178" s="337"/>
      <c r="R178" s="330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9">
        <v>4680115881228</v>
      </c>
      <c r="E179" s="330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5" t="s">
        <v>307</v>
      </c>
      <c r="O179" s="337"/>
      <c r="P179" s="337"/>
      <c r="Q179" s="337"/>
      <c r="R179" s="330"/>
      <c r="S179" s="34"/>
      <c r="T179" s="34"/>
      <c r="U179" s="35" t="s">
        <v>65</v>
      </c>
      <c r="V179" s="320">
        <v>21.6</v>
      </c>
      <c r="W179" s="321">
        <f t="shared" si="7"/>
        <v>21.599999999999998</v>
      </c>
      <c r="X179" s="36">
        <f>IFERROR(IF(W179=0,"",ROUNDUP(W179/H179,0)*0.00753),"")</f>
        <v>6.7769999999999997E-2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29">
        <v>4680115881037</v>
      </c>
      <c r="E180" s="330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7"/>
      <c r="P180" s="337"/>
      <c r="Q180" s="337"/>
      <c r="R180" s="330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9">
        <v>4680115881211</v>
      </c>
      <c r="E181" s="330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7"/>
      <c r="P181" s="337"/>
      <c r="Q181" s="337"/>
      <c r="R181" s="330"/>
      <c r="S181" s="34"/>
      <c r="T181" s="34"/>
      <c r="U181" s="35" t="s">
        <v>65</v>
      </c>
      <c r="V181" s="320">
        <v>21.6</v>
      </c>
      <c r="W181" s="321">
        <f t="shared" si="7"/>
        <v>21.599999999999998</v>
      </c>
      <c r="X181" s="36">
        <f>IFERROR(IF(W181=0,"",ROUNDUP(W181/H181,0)*0.00753),"")</f>
        <v>6.7769999999999997E-2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29">
        <v>4680115881020</v>
      </c>
      <c r="E182" s="330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7"/>
      <c r="P182" s="337"/>
      <c r="Q182" s="337"/>
      <c r="R182" s="330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29">
        <v>4680115882195</v>
      </c>
      <c r="E183" s="330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7"/>
      <c r="P183" s="337"/>
      <c r="Q183" s="337"/>
      <c r="R183" s="330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29">
        <v>4680115882607</v>
      </c>
      <c r="E184" s="330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7"/>
      <c r="P184" s="337"/>
      <c r="Q184" s="337"/>
      <c r="R184" s="330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9">
        <v>4680115880092</v>
      </c>
      <c r="E185" s="330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7"/>
      <c r="P185" s="337"/>
      <c r="Q185" s="337"/>
      <c r="R185" s="330"/>
      <c r="S185" s="34"/>
      <c r="T185" s="34"/>
      <c r="U185" s="35" t="s">
        <v>65</v>
      </c>
      <c r="V185" s="320">
        <v>201.6</v>
      </c>
      <c r="W185" s="321">
        <f t="shared" si="7"/>
        <v>201.6</v>
      </c>
      <c r="X185" s="36">
        <f t="shared" si="8"/>
        <v>0.63251999999999997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321</v>
      </c>
      <c r="B186" s="54" t="s">
        <v>322</v>
      </c>
      <c r="C186" s="31">
        <v>4301051469</v>
      </c>
      <c r="D186" s="329">
        <v>4680115880221</v>
      </c>
      <c r="E186" s="330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7"/>
      <c r="P186" s="337"/>
      <c r="Q186" s="337"/>
      <c r="R186" s="330"/>
      <c r="S186" s="34"/>
      <c r="T186" s="34"/>
      <c r="U186" s="35" t="s">
        <v>65</v>
      </c>
      <c r="V186" s="320">
        <v>201.6</v>
      </c>
      <c r="W186" s="321">
        <f t="shared" si="7"/>
        <v>201.6</v>
      </c>
      <c r="X186" s="36">
        <f t="shared" si="8"/>
        <v>0.63251999999999997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29">
        <v>4680115882942</v>
      </c>
      <c r="E187" s="330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7"/>
      <c r="P187" s="337"/>
      <c r="Q187" s="337"/>
      <c r="R187" s="330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9">
        <v>4680115880504</v>
      </c>
      <c r="E188" s="330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7"/>
      <c r="P188" s="337"/>
      <c r="Q188" s="337"/>
      <c r="R188" s="330"/>
      <c r="S188" s="34"/>
      <c r="T188" s="34"/>
      <c r="U188" s="35" t="s">
        <v>65</v>
      </c>
      <c r="V188" s="320">
        <v>21.6</v>
      </c>
      <c r="W188" s="321">
        <f t="shared" si="7"/>
        <v>21.599999999999998</v>
      </c>
      <c r="X188" s="36">
        <f t="shared" si="8"/>
        <v>6.7769999999999997E-2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29">
        <v>4680115882164</v>
      </c>
      <c r="E189" s="330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7"/>
      <c r="P189" s="337"/>
      <c r="Q189" s="337"/>
      <c r="R189" s="330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198.44827586206895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199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1.5553499999999998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498</v>
      </c>
      <c r="W191" s="322">
        <f>IFERROR(SUM(W173:W189),"0")</f>
        <v>502.79999999999995</v>
      </c>
      <c r="X191" s="37"/>
      <c r="Y191" s="323"/>
      <c r="Z191" s="323"/>
    </row>
    <row r="192" spans="1:53" ht="14.25" hidden="1" customHeight="1" x14ac:dyDescent="0.25">
      <c r="A192" s="338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6"/>
      <c r="Z192" s="316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29">
        <v>4680115882874</v>
      </c>
      <c r="E193" s="330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52" t="s">
        <v>331</v>
      </c>
      <c r="O193" s="337"/>
      <c r="P193" s="337"/>
      <c r="Q193" s="337"/>
      <c r="R193" s="330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29">
        <v>4680115884434</v>
      </c>
      <c r="E194" s="330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46" t="s">
        <v>334</v>
      </c>
      <c r="O194" s="337"/>
      <c r="P194" s="337"/>
      <c r="Q194" s="337"/>
      <c r="R194" s="330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29">
        <v>4680115880801</v>
      </c>
      <c r="E195" s="330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7"/>
      <c r="P195" s="337"/>
      <c r="Q195" s="337"/>
      <c r="R195" s="330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29">
        <v>4680115880818</v>
      </c>
      <c r="E196" s="330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7"/>
      <c r="P196" s="337"/>
      <c r="Q196" s="337"/>
      <c r="R196" s="330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71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5"/>
      <c r="Z199" s="315"/>
    </row>
    <row r="200" spans="1:53" ht="14.25" hidden="1" customHeight="1" x14ac:dyDescent="0.25">
      <c r="A200" s="338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6"/>
      <c r="Z200" s="316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29">
        <v>4607091389845</v>
      </c>
      <c r="E201" s="330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7"/>
      <c r="P201" s="337"/>
      <c r="Q201" s="337"/>
      <c r="R201" s="330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71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5"/>
      <c r="Z204" s="315"/>
    </row>
    <row r="205" spans="1:53" ht="14.25" hidden="1" customHeight="1" x14ac:dyDescent="0.25">
      <c r="A205" s="338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6"/>
      <c r="Z205" s="316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29">
        <v>4607091387445</v>
      </c>
      <c r="E206" s="330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7"/>
      <c r="P206" s="337"/>
      <c r="Q206" s="337"/>
      <c r="R206" s="330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29">
        <v>4607091386004</v>
      </c>
      <c r="E207" s="330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7"/>
      <c r="P207" s="337"/>
      <c r="Q207" s="337"/>
      <c r="R207" s="330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29">
        <v>4607091386004</v>
      </c>
      <c r="E208" s="330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7"/>
      <c r="P208" s="337"/>
      <c r="Q208" s="337"/>
      <c r="R208" s="330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29">
        <v>4607091386073</v>
      </c>
      <c r="E209" s="330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7"/>
      <c r="P209" s="337"/>
      <c r="Q209" s="337"/>
      <c r="R209" s="330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29">
        <v>4607091387322</v>
      </c>
      <c r="E210" s="330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7"/>
      <c r="P210" s="337"/>
      <c r="Q210" s="337"/>
      <c r="R210" s="330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29">
        <v>4607091387322</v>
      </c>
      <c r="E211" s="330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7"/>
      <c r="P211" s="337"/>
      <c r="Q211" s="337"/>
      <c r="R211" s="330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29">
        <v>4607091387377</v>
      </c>
      <c r="E212" s="330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7"/>
      <c r="P212" s="337"/>
      <c r="Q212" s="337"/>
      <c r="R212" s="330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29">
        <v>4607091387353</v>
      </c>
      <c r="E213" s="330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7"/>
      <c r="P213" s="337"/>
      <c r="Q213" s="337"/>
      <c r="R213" s="330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29">
        <v>4607091386011</v>
      </c>
      <c r="E214" s="330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7"/>
      <c r="P214" s="337"/>
      <c r="Q214" s="337"/>
      <c r="R214" s="330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29">
        <v>4607091387308</v>
      </c>
      <c r="E215" s="330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7"/>
      <c r="P215" s="337"/>
      <c r="Q215" s="337"/>
      <c r="R215" s="330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29">
        <v>4607091387339</v>
      </c>
      <c r="E216" s="330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7"/>
      <c r="P216" s="337"/>
      <c r="Q216" s="337"/>
      <c r="R216" s="330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29">
        <v>4680115882638</v>
      </c>
      <c r="E217" s="330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7"/>
      <c r="P217" s="337"/>
      <c r="Q217" s="337"/>
      <c r="R217" s="330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29">
        <v>4680115881938</v>
      </c>
      <c r="E218" s="330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7"/>
      <c r="P218" s="337"/>
      <c r="Q218" s="337"/>
      <c r="R218" s="330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29">
        <v>4607091387346</v>
      </c>
      <c r="E219" s="330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7"/>
      <c r="P219" s="337"/>
      <c r="Q219" s="337"/>
      <c r="R219" s="330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29">
        <v>4607091389807</v>
      </c>
      <c r="E220" s="330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7"/>
      <c r="P220" s="337"/>
      <c r="Q220" s="337"/>
      <c r="R220" s="330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8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6"/>
      <c r="Z223" s="316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29">
        <v>4680115881914</v>
      </c>
      <c r="E224" s="330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7"/>
      <c r="P224" s="337"/>
      <c r="Q224" s="337"/>
      <c r="R224" s="330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8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6"/>
      <c r="Z227" s="316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29">
        <v>4607091387193</v>
      </c>
      <c r="E228" s="330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7"/>
      <c r="P228" s="337"/>
      <c r="Q228" s="337"/>
      <c r="R228" s="330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29">
        <v>4607091387230</v>
      </c>
      <c r="E229" s="330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7"/>
      <c r="P229" s="337"/>
      <c r="Q229" s="337"/>
      <c r="R229" s="330"/>
      <c r="S229" s="34"/>
      <c r="T229" s="34"/>
      <c r="U229" s="35" t="s">
        <v>65</v>
      </c>
      <c r="V229" s="320">
        <v>50</v>
      </c>
      <c r="W229" s="321">
        <f>IFERROR(IF(V229="",0,CEILING((V229/$H229),1)*$H229),"")</f>
        <v>50.400000000000006</v>
      </c>
      <c r="X229" s="36">
        <f>IFERROR(IF(W229=0,"",ROUNDUP(W229/H229,0)*0.00753),"")</f>
        <v>9.0359999999999996E-2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9">
        <v>4607091387285</v>
      </c>
      <c r="E230" s="330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7"/>
      <c r="P230" s="337"/>
      <c r="Q230" s="337"/>
      <c r="R230" s="330"/>
      <c r="S230" s="34"/>
      <c r="T230" s="34"/>
      <c r="U230" s="35" t="s">
        <v>65</v>
      </c>
      <c r="V230" s="320">
        <v>52.5</v>
      </c>
      <c r="W230" s="321">
        <f>IFERROR(IF(V230="",0,CEILING((V230/$H230),1)*$H230),"")</f>
        <v>52.5</v>
      </c>
      <c r="X230" s="36">
        <f>IFERROR(IF(W230=0,"",ROUNDUP(W230/H230,0)*0.00502),"")</f>
        <v>0.1255</v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36.904761904761905</v>
      </c>
      <c r="W231" s="322">
        <f>IFERROR(W228/H228,"0")+IFERROR(W229/H229,"0")+IFERROR(W230/H230,"0")</f>
        <v>37</v>
      </c>
      <c r="X231" s="322">
        <f>IFERROR(IF(X228="",0,X228),"0")+IFERROR(IF(X229="",0,X229),"0")+IFERROR(IF(X230="",0,X230),"0")</f>
        <v>0.21586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102.5</v>
      </c>
      <c r="W232" s="322">
        <f>IFERROR(SUM(W228:W230),"0")</f>
        <v>102.9</v>
      </c>
      <c r="X232" s="37"/>
      <c r="Y232" s="323"/>
      <c r="Z232" s="323"/>
    </row>
    <row r="233" spans="1:53" ht="14.25" hidden="1" customHeight="1" x14ac:dyDescent="0.25">
      <c r="A233" s="338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6"/>
      <c r="Z233" s="316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9">
        <v>4607091387766</v>
      </c>
      <c r="E234" s="330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7"/>
      <c r="P234" s="337"/>
      <c r="Q234" s="337"/>
      <c r="R234" s="330"/>
      <c r="S234" s="34"/>
      <c r="T234" s="34"/>
      <c r="U234" s="35" t="s">
        <v>65</v>
      </c>
      <c r="V234" s="320">
        <v>200</v>
      </c>
      <c r="W234" s="321">
        <f t="shared" ref="W234:W242" si="11">IFERROR(IF(V234="",0,CEILING((V234/$H234),1)*$H234),"")</f>
        <v>202.79999999999998</v>
      </c>
      <c r="X234" s="36">
        <f>IFERROR(IF(W234=0,"",ROUNDUP(W234/H234,0)*0.02175),"")</f>
        <v>0.5655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29">
        <v>4607091387957</v>
      </c>
      <c r="E235" s="330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7"/>
      <c r="P235" s="337"/>
      <c r="Q235" s="337"/>
      <c r="R235" s="330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29">
        <v>4607091387964</v>
      </c>
      <c r="E236" s="330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7"/>
      <c r="P236" s="337"/>
      <c r="Q236" s="337"/>
      <c r="R236" s="330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9">
        <v>4680115883604</v>
      </c>
      <c r="E237" s="330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12" t="s">
        <v>387</v>
      </c>
      <c r="O237" s="337"/>
      <c r="P237" s="337"/>
      <c r="Q237" s="337"/>
      <c r="R237" s="330"/>
      <c r="S237" s="34"/>
      <c r="T237" s="34"/>
      <c r="U237" s="35" t="s">
        <v>65</v>
      </c>
      <c r="V237" s="320">
        <v>211.68</v>
      </c>
      <c r="W237" s="321">
        <f t="shared" si="11"/>
        <v>212.10000000000002</v>
      </c>
      <c r="X237" s="36">
        <f>IFERROR(IF(W237=0,"",ROUNDUP(W237/H237,0)*0.00753),"")</f>
        <v>0.76053000000000004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9">
        <v>4680115883567</v>
      </c>
      <c r="E238" s="330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3" t="s">
        <v>390</v>
      </c>
      <c r="O238" s="337"/>
      <c r="P238" s="337"/>
      <c r="Q238" s="337"/>
      <c r="R238" s="330"/>
      <c r="S238" s="34"/>
      <c r="T238" s="34"/>
      <c r="U238" s="35" t="s">
        <v>65</v>
      </c>
      <c r="V238" s="320">
        <v>211.68</v>
      </c>
      <c r="W238" s="321">
        <f t="shared" si="11"/>
        <v>212.10000000000002</v>
      </c>
      <c r="X238" s="36">
        <f>IFERROR(IF(W238=0,"",ROUNDUP(W238/H238,0)*0.00753),"")</f>
        <v>0.76053000000000004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29">
        <v>4607091381672</v>
      </c>
      <c r="E239" s="330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7"/>
      <c r="P239" s="337"/>
      <c r="Q239" s="337"/>
      <c r="R239" s="330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29">
        <v>4607091387537</v>
      </c>
      <c r="E240" s="330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7"/>
      <c r="P240" s="337"/>
      <c r="Q240" s="337"/>
      <c r="R240" s="330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29">
        <v>4607091387513</v>
      </c>
      <c r="E241" s="330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7"/>
      <c r="P241" s="337"/>
      <c r="Q241" s="337"/>
      <c r="R241" s="330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29">
        <v>4680115880511</v>
      </c>
      <c r="E242" s="330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7"/>
      <c r="P242" s="337"/>
      <c r="Q242" s="337"/>
      <c r="R242" s="330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227.24102564102566</v>
      </c>
      <c r="W243" s="322">
        <f>IFERROR(W234/H234,"0")+IFERROR(W235/H235,"0")+IFERROR(W236/H236,"0")+IFERROR(W237/H237,"0")+IFERROR(W238/H238,"0")+IFERROR(W239/H239,"0")+IFERROR(W240/H240,"0")+IFERROR(W241/H241,"0")+IFERROR(W242/H242,"0")</f>
        <v>228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2.08656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623.36</v>
      </c>
      <c r="W244" s="322">
        <f>IFERROR(SUM(W234:W242),"0")</f>
        <v>627</v>
      </c>
      <c r="X244" s="37"/>
      <c r="Y244" s="323"/>
      <c r="Z244" s="323"/>
    </row>
    <row r="245" spans="1:53" ht="14.25" hidden="1" customHeight="1" x14ac:dyDescent="0.25">
      <c r="A245" s="338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6"/>
      <c r="Z245" s="316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29">
        <v>4607091380880</v>
      </c>
      <c r="E246" s="330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7"/>
      <c r="P246" s="337"/>
      <c r="Q246" s="337"/>
      <c r="R246" s="330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9">
        <v>4607091384482</v>
      </c>
      <c r="E247" s="330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7"/>
      <c r="P247" s="337"/>
      <c r="Q247" s="337"/>
      <c r="R247" s="330"/>
      <c r="S247" s="34"/>
      <c r="T247" s="34"/>
      <c r="U247" s="35" t="s">
        <v>65</v>
      </c>
      <c r="V247" s="320">
        <v>700</v>
      </c>
      <c r="W247" s="321">
        <f>IFERROR(IF(V247="",0,CEILING((V247/$H247),1)*$H247),"")</f>
        <v>702</v>
      </c>
      <c r="X247" s="36">
        <f>IFERROR(IF(W247=0,"",ROUNDUP(W247/H247,0)*0.02175),"")</f>
        <v>1.9574999999999998</v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29">
        <v>4607091380897</v>
      </c>
      <c r="E248" s="330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7"/>
      <c r="P248" s="337"/>
      <c r="Q248" s="337"/>
      <c r="R248" s="330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89.743589743589752</v>
      </c>
      <c r="W249" s="322">
        <f>IFERROR(W246/H246,"0")+IFERROR(W247/H247,"0")+IFERROR(W248/H248,"0")</f>
        <v>90</v>
      </c>
      <c r="X249" s="322">
        <f>IFERROR(IF(X246="",0,X246),"0")+IFERROR(IF(X247="",0,X247),"0")+IFERROR(IF(X248="",0,X248),"0")</f>
        <v>1.9574999999999998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700</v>
      </c>
      <c r="W250" s="322">
        <f>IFERROR(SUM(W246:W248),"0")</f>
        <v>702</v>
      </c>
      <c r="X250" s="37"/>
      <c r="Y250" s="323"/>
      <c r="Z250" s="323"/>
    </row>
    <row r="251" spans="1:53" ht="14.25" hidden="1" customHeight="1" x14ac:dyDescent="0.25">
      <c r="A251" s="338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6"/>
      <c r="Z251" s="316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29">
        <v>4607091388374</v>
      </c>
      <c r="E252" s="330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48" t="s">
        <v>407</v>
      </c>
      <c r="O252" s="337"/>
      <c r="P252" s="337"/>
      <c r="Q252" s="337"/>
      <c r="R252" s="330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29">
        <v>4607091388381</v>
      </c>
      <c r="E253" s="330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7"/>
      <c r="P253" s="337"/>
      <c r="Q253" s="337"/>
      <c r="R253" s="330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411</v>
      </c>
      <c r="B254" s="54" t="s">
        <v>412</v>
      </c>
      <c r="C254" s="31">
        <v>4301030233</v>
      </c>
      <c r="D254" s="329">
        <v>4607091388404</v>
      </c>
      <c r="E254" s="330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7"/>
      <c r="P254" s="337"/>
      <c r="Q254" s="337"/>
      <c r="R254" s="330"/>
      <c r="S254" s="34"/>
      <c r="T254" s="34"/>
      <c r="U254" s="35" t="s">
        <v>65</v>
      </c>
      <c r="V254" s="320">
        <v>25.5</v>
      </c>
      <c r="W254" s="321">
        <f>IFERROR(IF(V254="",0,CEILING((V254/$H254),1)*$H254),"")</f>
        <v>25.5</v>
      </c>
      <c r="X254" s="36">
        <f>IFERROR(IF(W254=0,"",ROUNDUP(W254/H254,0)*0.00753),"")</f>
        <v>7.5300000000000006E-2</v>
      </c>
      <c r="Y254" s="56"/>
      <c r="Z254" s="57"/>
      <c r="AD254" s="58"/>
      <c r="BA254" s="202" t="s">
        <v>1</v>
      </c>
    </row>
    <row r="255" spans="1:53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10</v>
      </c>
      <c r="W255" s="322">
        <f>IFERROR(W252/H252,"0")+IFERROR(W253/H253,"0")+IFERROR(W254/H254,"0")</f>
        <v>10</v>
      </c>
      <c r="X255" s="322">
        <f>IFERROR(IF(X252="",0,X252),"0")+IFERROR(IF(X253="",0,X253),"0")+IFERROR(IF(X254="",0,X254),"0")</f>
        <v>7.5300000000000006E-2</v>
      </c>
      <c r="Y255" s="323"/>
      <c r="Z255" s="323"/>
    </row>
    <row r="256" spans="1:53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25.5</v>
      </c>
      <c r="W256" s="322">
        <f>IFERROR(SUM(W252:W254),"0")</f>
        <v>25.5</v>
      </c>
      <c r="X256" s="37"/>
      <c r="Y256" s="323"/>
      <c r="Z256" s="323"/>
    </row>
    <row r="257" spans="1:53" ht="14.25" hidden="1" customHeight="1" x14ac:dyDescent="0.25">
      <c r="A257" s="338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6"/>
      <c r="Z257" s="316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29">
        <v>4680115881808</v>
      </c>
      <c r="E258" s="330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7"/>
      <c r="P258" s="337"/>
      <c r="Q258" s="337"/>
      <c r="R258" s="330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29">
        <v>4680115881822</v>
      </c>
      <c r="E259" s="330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7"/>
      <c r="P259" s="337"/>
      <c r="Q259" s="337"/>
      <c r="R259" s="330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29">
        <v>4680115880016</v>
      </c>
      <c r="E260" s="330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7"/>
      <c r="P260" s="337"/>
      <c r="Q260" s="337"/>
      <c r="R260" s="330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1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5"/>
      <c r="Z263" s="315"/>
    </row>
    <row r="264" spans="1:53" ht="14.25" hidden="1" customHeight="1" x14ac:dyDescent="0.25">
      <c r="A264" s="338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6"/>
      <c r="Z264" s="316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29">
        <v>4607091387421</v>
      </c>
      <c r="E265" s="330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7"/>
      <c r="P265" s="337"/>
      <c r="Q265" s="337"/>
      <c r="R265" s="330"/>
      <c r="S265" s="34"/>
      <c r="T265" s="34"/>
      <c r="U265" s="35" t="s">
        <v>65</v>
      </c>
      <c r="V265" s="320">
        <v>100</v>
      </c>
      <c r="W265" s="321">
        <f t="shared" ref="W265:W271" si="12">IFERROR(IF(V265="",0,CEILING((V265/$H265),1)*$H265),"")</f>
        <v>108</v>
      </c>
      <c r="X265" s="36">
        <f>IFERROR(IF(W265=0,"",ROUNDUP(W265/H265,0)*0.02175),"")</f>
        <v>0.21749999999999997</v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29">
        <v>4607091387421</v>
      </c>
      <c r="E266" s="330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4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7"/>
      <c r="P266" s="337"/>
      <c r="Q266" s="337"/>
      <c r="R266" s="330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426</v>
      </c>
      <c r="B267" s="54" t="s">
        <v>427</v>
      </c>
      <c r="C267" s="31">
        <v>4301011619</v>
      </c>
      <c r="D267" s="329">
        <v>4607091387452</v>
      </c>
      <c r="E267" s="330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7" t="s">
        <v>428</v>
      </c>
      <c r="O267" s="337"/>
      <c r="P267" s="337"/>
      <c r="Q267" s="337"/>
      <c r="R267" s="330"/>
      <c r="S267" s="34"/>
      <c r="T267" s="34"/>
      <c r="U267" s="35" t="s">
        <v>65</v>
      </c>
      <c r="V267" s="320">
        <v>100</v>
      </c>
      <c r="W267" s="321">
        <f t="shared" si="12"/>
        <v>104.39999999999999</v>
      </c>
      <c r="X267" s="36">
        <f>IFERROR(IF(W267=0,"",ROUNDUP(W267/H267,0)*0.02175),"")</f>
        <v>0.19574999999999998</v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29">
        <v>4607091387452</v>
      </c>
      <c r="E268" s="330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7"/>
      <c r="P268" s="337"/>
      <c r="Q268" s="337"/>
      <c r="R268" s="330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29">
        <v>4607091385984</v>
      </c>
      <c r="E269" s="330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7"/>
      <c r="P269" s="337"/>
      <c r="Q269" s="337"/>
      <c r="R269" s="330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29">
        <v>4607091387438</v>
      </c>
      <c r="E270" s="330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7"/>
      <c r="P270" s="337"/>
      <c r="Q270" s="337"/>
      <c r="R270" s="330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29">
        <v>4607091387469</v>
      </c>
      <c r="E271" s="330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7"/>
      <c r="P271" s="337"/>
      <c r="Q271" s="337"/>
      <c r="R271" s="330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17.879948914431672</v>
      </c>
      <c r="W272" s="322">
        <f>IFERROR(W265/H265,"0")+IFERROR(W266/H266,"0")+IFERROR(W267/H267,"0")+IFERROR(W268/H268,"0")+IFERROR(W269/H269,"0")+IFERROR(W270/H270,"0")+IFERROR(W271/H271,"0")</f>
        <v>19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0.41324999999999995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200</v>
      </c>
      <c r="W273" s="322">
        <f>IFERROR(SUM(W265:W271),"0")</f>
        <v>212.39999999999998</v>
      </c>
      <c r="X273" s="37"/>
      <c r="Y273" s="323"/>
      <c r="Z273" s="323"/>
    </row>
    <row r="274" spans="1:53" ht="14.25" hidden="1" customHeight="1" x14ac:dyDescent="0.25">
      <c r="A274" s="338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6"/>
      <c r="Z274" s="316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29">
        <v>4607091387292</v>
      </c>
      <c r="E275" s="330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7"/>
      <c r="P275" s="337"/>
      <c r="Q275" s="337"/>
      <c r="R275" s="330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29">
        <v>4607091387315</v>
      </c>
      <c r="E276" s="330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7"/>
      <c r="P276" s="337"/>
      <c r="Q276" s="337"/>
      <c r="R276" s="330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1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5"/>
      <c r="Z279" s="315"/>
    </row>
    <row r="280" spans="1:53" ht="14.25" hidden="1" customHeight="1" x14ac:dyDescent="0.25">
      <c r="A280" s="338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6"/>
      <c r="Z280" s="316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29">
        <v>4607091383836</v>
      </c>
      <c r="E281" s="330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7"/>
      <c r="P281" s="337"/>
      <c r="Q281" s="337"/>
      <c r="R281" s="330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8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6"/>
      <c r="Z284" s="316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29">
        <v>4607091387919</v>
      </c>
      <c r="E285" s="330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7"/>
      <c r="P285" s="337"/>
      <c r="Q285" s="337"/>
      <c r="R285" s="330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8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6"/>
      <c r="Z288" s="316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29">
        <v>4607091388831</v>
      </c>
      <c r="E289" s="330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7"/>
      <c r="P289" s="337"/>
      <c r="Q289" s="337"/>
      <c r="R289" s="330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8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6"/>
      <c r="Z292" s="316"/>
    </row>
    <row r="293" spans="1:53" ht="27" customHeight="1" x14ac:dyDescent="0.25">
      <c r="A293" s="54" t="s">
        <v>447</v>
      </c>
      <c r="B293" s="54" t="s">
        <v>448</v>
      </c>
      <c r="C293" s="31">
        <v>4301032015</v>
      </c>
      <c r="D293" s="329">
        <v>4607091383102</v>
      </c>
      <c r="E293" s="330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7"/>
      <c r="P293" s="337"/>
      <c r="Q293" s="337"/>
      <c r="R293" s="330"/>
      <c r="S293" s="34"/>
      <c r="T293" s="34"/>
      <c r="U293" s="35" t="s">
        <v>65</v>
      </c>
      <c r="V293" s="320">
        <v>9.1800000000000015</v>
      </c>
      <c r="W293" s="321">
        <f>IFERROR(IF(V293="",0,CEILING((V293/$H293),1)*$H293),"")</f>
        <v>10.199999999999999</v>
      </c>
      <c r="X293" s="36">
        <f>IFERROR(IF(W293=0,"",ROUNDUP(W293/H293,0)*0.00753),"")</f>
        <v>3.0120000000000001E-2</v>
      </c>
      <c r="Y293" s="56"/>
      <c r="Z293" s="57"/>
      <c r="AD293" s="58"/>
      <c r="BA293" s="218" t="s">
        <v>1</v>
      </c>
    </row>
    <row r="294" spans="1:53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3.600000000000001</v>
      </c>
      <c r="W294" s="322">
        <f>IFERROR(W293/H293,"0")</f>
        <v>4</v>
      </c>
      <c r="X294" s="322">
        <f>IFERROR(IF(X293="",0,X293),"0")</f>
        <v>3.0120000000000001E-2</v>
      </c>
      <c r="Y294" s="323"/>
      <c r="Z294" s="323"/>
    </row>
    <row r="295" spans="1:53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9.1800000000000015</v>
      </c>
      <c r="W295" s="322">
        <f>IFERROR(SUM(W293:W293),"0")</f>
        <v>10.199999999999999</v>
      </c>
      <c r="X295" s="37"/>
      <c r="Y295" s="323"/>
      <c r="Z295" s="323"/>
    </row>
    <row r="296" spans="1:53" ht="27.75" hidden="1" customHeight="1" x14ac:dyDescent="0.2">
      <c r="A296" s="436" t="s">
        <v>449</v>
      </c>
      <c r="B296" s="437"/>
      <c r="C296" s="437"/>
      <c r="D296" s="437"/>
      <c r="E296" s="437"/>
      <c r="F296" s="437"/>
      <c r="G296" s="437"/>
      <c r="H296" s="437"/>
      <c r="I296" s="437"/>
      <c r="J296" s="437"/>
      <c r="K296" s="437"/>
      <c r="L296" s="437"/>
      <c r="M296" s="437"/>
      <c r="N296" s="437"/>
      <c r="O296" s="437"/>
      <c r="P296" s="437"/>
      <c r="Q296" s="437"/>
      <c r="R296" s="437"/>
      <c r="S296" s="437"/>
      <c r="T296" s="437"/>
      <c r="U296" s="437"/>
      <c r="V296" s="437"/>
      <c r="W296" s="437"/>
      <c r="X296" s="437"/>
      <c r="Y296" s="48"/>
      <c r="Z296" s="48"/>
    </row>
    <row r="297" spans="1:53" ht="16.5" hidden="1" customHeight="1" x14ac:dyDescent="0.25">
      <c r="A297" s="371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5"/>
      <c r="Z297" s="315"/>
    </row>
    <row r="298" spans="1:53" ht="14.25" hidden="1" customHeight="1" x14ac:dyDescent="0.25">
      <c r="A298" s="338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6"/>
      <c r="Z298" s="316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9">
        <v>4607091383997</v>
      </c>
      <c r="E299" s="330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7"/>
      <c r="P299" s="337"/>
      <c r="Q299" s="337"/>
      <c r="R299" s="330"/>
      <c r="S299" s="34"/>
      <c r="T299" s="34"/>
      <c r="U299" s="35" t="s">
        <v>65</v>
      </c>
      <c r="V299" s="320">
        <v>1000</v>
      </c>
      <c r="W299" s="321">
        <f t="shared" ref="W299:W306" si="13">IFERROR(IF(V299="",0,CEILING((V299/$H299),1)*$H299),"")</f>
        <v>1005</v>
      </c>
      <c r="X299" s="36">
        <f>IFERROR(IF(W299=0,"",ROUNDUP(W299/H299,0)*0.02175),"")</f>
        <v>1.4572499999999999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29">
        <v>4607091383997</v>
      </c>
      <c r="E300" s="330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7"/>
      <c r="P300" s="337"/>
      <c r="Q300" s="337"/>
      <c r="R300" s="330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29">
        <v>4607091384130</v>
      </c>
      <c r="E301" s="330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7"/>
      <c r="P301" s="337"/>
      <c r="Q301" s="337"/>
      <c r="R301" s="330"/>
      <c r="S301" s="34"/>
      <c r="T301" s="34"/>
      <c r="U301" s="35" t="s">
        <v>65</v>
      </c>
      <c r="V301" s="320">
        <v>1500</v>
      </c>
      <c r="W301" s="321">
        <f t="shared" si="13"/>
        <v>1500</v>
      </c>
      <c r="X301" s="36">
        <f>IFERROR(IF(W301=0,"",ROUNDUP(W301/H301,0)*0.02175),"")</f>
        <v>2.1749999999999998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29">
        <v>4607091384130</v>
      </c>
      <c r="E302" s="330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7"/>
      <c r="P302" s="337"/>
      <c r="Q302" s="337"/>
      <c r="R302" s="330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9">
        <v>4607091384147</v>
      </c>
      <c r="E303" s="330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7"/>
      <c r="P303" s="337"/>
      <c r="Q303" s="337"/>
      <c r="R303" s="330"/>
      <c r="S303" s="34"/>
      <c r="T303" s="34"/>
      <c r="U303" s="35" t="s">
        <v>65</v>
      </c>
      <c r="V303" s="320">
        <v>500</v>
      </c>
      <c r="W303" s="321">
        <f t="shared" si="13"/>
        <v>510</v>
      </c>
      <c r="X303" s="36">
        <f>IFERROR(IF(W303=0,"",ROUNDUP(W303/H303,0)*0.02175),"")</f>
        <v>0.73949999999999994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29">
        <v>4607091384147</v>
      </c>
      <c r="E304" s="330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88" t="s">
        <v>460</v>
      </c>
      <c r="O304" s="337"/>
      <c r="P304" s="337"/>
      <c r="Q304" s="337"/>
      <c r="R304" s="330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29">
        <v>4607091384154</v>
      </c>
      <c r="E305" s="330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7"/>
      <c r="P305" s="337"/>
      <c r="Q305" s="337"/>
      <c r="R305" s="330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29">
        <v>4607091384161</v>
      </c>
      <c r="E306" s="330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7"/>
      <c r="P306" s="337"/>
      <c r="Q306" s="337"/>
      <c r="R306" s="330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200.00000000000003</v>
      </c>
      <c r="W307" s="322">
        <f>IFERROR(W299/H299,"0")+IFERROR(W300/H300,"0")+IFERROR(W301/H301,"0")+IFERROR(W302/H302,"0")+IFERROR(W303/H303,"0")+IFERROR(W304/H304,"0")+IFERROR(W305/H305,"0")+IFERROR(W306/H306,"0")</f>
        <v>201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4.3717499999999996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3000</v>
      </c>
      <c r="W308" s="322">
        <f>IFERROR(SUM(W299:W306),"0")</f>
        <v>3015</v>
      </c>
      <c r="X308" s="37"/>
      <c r="Y308" s="323"/>
      <c r="Z308" s="323"/>
    </row>
    <row r="309" spans="1:53" ht="14.25" hidden="1" customHeight="1" x14ac:dyDescent="0.25">
      <c r="A309" s="338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6"/>
      <c r="Z309" s="316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9">
        <v>4607091383980</v>
      </c>
      <c r="E310" s="330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7"/>
      <c r="P310" s="337"/>
      <c r="Q310" s="337"/>
      <c r="R310" s="330"/>
      <c r="S310" s="34"/>
      <c r="T310" s="34"/>
      <c r="U310" s="35" t="s">
        <v>65</v>
      </c>
      <c r="V310" s="320">
        <v>1000</v>
      </c>
      <c r="W310" s="321">
        <f>IFERROR(IF(V310="",0,CEILING((V310/$H310),1)*$H310),"")</f>
        <v>1005</v>
      </c>
      <c r="X310" s="36">
        <f>IFERROR(IF(W310=0,"",ROUNDUP(W310/H310,0)*0.02175),"")</f>
        <v>1.4572499999999999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29">
        <v>4680115883314</v>
      </c>
      <c r="E311" s="330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24" t="s">
        <v>469</v>
      </c>
      <c r="O311" s="337"/>
      <c r="P311" s="337"/>
      <c r="Q311" s="337"/>
      <c r="R311" s="330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29">
        <v>4607091384178</v>
      </c>
      <c r="E312" s="330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7"/>
      <c r="P312" s="337"/>
      <c r="Q312" s="337"/>
      <c r="R312" s="330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66.666666666666671</v>
      </c>
      <c r="W313" s="322">
        <f>IFERROR(W310/H310,"0")+IFERROR(W311/H311,"0")+IFERROR(W312/H312,"0")</f>
        <v>67</v>
      </c>
      <c r="X313" s="322">
        <f>IFERROR(IF(X310="",0,X310),"0")+IFERROR(IF(X311="",0,X311),"0")+IFERROR(IF(X312="",0,X312),"0")</f>
        <v>1.4572499999999999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1000</v>
      </c>
      <c r="W314" s="322">
        <f>IFERROR(SUM(W310:W312),"0")</f>
        <v>1005</v>
      </c>
      <c r="X314" s="37"/>
      <c r="Y314" s="323"/>
      <c r="Z314" s="323"/>
    </row>
    <row r="315" spans="1:53" ht="14.25" hidden="1" customHeight="1" x14ac:dyDescent="0.25">
      <c r="A315" s="338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6"/>
      <c r="Z315" s="316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29">
        <v>4607091383928</v>
      </c>
      <c r="E316" s="330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33" t="s">
        <v>474</v>
      </c>
      <c r="O316" s="337"/>
      <c r="P316" s="337"/>
      <c r="Q316" s="337"/>
      <c r="R316" s="330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29">
        <v>4607091384260</v>
      </c>
      <c r="E317" s="330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7"/>
      <c r="P317" s="337"/>
      <c r="Q317" s="337"/>
      <c r="R317" s="330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8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6"/>
      <c r="Z320" s="316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29">
        <v>4607091384673</v>
      </c>
      <c r="E321" s="330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7"/>
      <c r="P321" s="337"/>
      <c r="Q321" s="337"/>
      <c r="R321" s="330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71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5"/>
      <c r="Z324" s="315"/>
    </row>
    <row r="325" spans="1:53" ht="14.25" hidden="1" customHeight="1" x14ac:dyDescent="0.25">
      <c r="A325" s="338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6"/>
      <c r="Z325" s="316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29">
        <v>4607091384185</v>
      </c>
      <c r="E326" s="330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7"/>
      <c r="P326" s="337"/>
      <c r="Q326" s="337"/>
      <c r="R326" s="330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29">
        <v>4607091384192</v>
      </c>
      <c r="E327" s="330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7"/>
      <c r="P327" s="337"/>
      <c r="Q327" s="337"/>
      <c r="R327" s="330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29">
        <v>4680115881907</v>
      </c>
      <c r="E328" s="330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7"/>
      <c r="P328" s="337"/>
      <c r="Q328" s="337"/>
      <c r="R328" s="330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29">
        <v>4680115883925</v>
      </c>
      <c r="E329" s="330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6" t="s">
        <v>488</v>
      </c>
      <c r="O329" s="337"/>
      <c r="P329" s="337"/>
      <c r="Q329" s="337"/>
      <c r="R329" s="330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29">
        <v>4607091384680</v>
      </c>
      <c r="E330" s="330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7"/>
      <c r="P330" s="337"/>
      <c r="Q330" s="337"/>
      <c r="R330" s="330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8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6"/>
      <c r="Z333" s="316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29">
        <v>4607091384802</v>
      </c>
      <c r="E334" s="330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7"/>
      <c r="P334" s="337"/>
      <c r="Q334" s="337"/>
      <c r="R334" s="330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29">
        <v>4607091384826</v>
      </c>
      <c r="E335" s="330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7"/>
      <c r="P335" s="337"/>
      <c r="Q335" s="337"/>
      <c r="R335" s="330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8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6"/>
      <c r="Z338" s="316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9">
        <v>4607091384246</v>
      </c>
      <c r="E339" s="330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7"/>
      <c r="P339" s="337"/>
      <c r="Q339" s="337"/>
      <c r="R339" s="330"/>
      <c r="S339" s="34"/>
      <c r="T339" s="34"/>
      <c r="U339" s="35" t="s">
        <v>65</v>
      </c>
      <c r="V339" s="320">
        <v>1500</v>
      </c>
      <c r="W339" s="321">
        <f>IFERROR(IF(V339="",0,CEILING((V339/$H339),1)*$H339),"")</f>
        <v>1505.3999999999999</v>
      </c>
      <c r="X339" s="36">
        <f>IFERROR(IF(W339=0,"",ROUNDUP(W339/H339,0)*0.02175),"")</f>
        <v>4.1977500000000001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29">
        <v>4680115881976</v>
      </c>
      <c r="E340" s="330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7"/>
      <c r="P340" s="337"/>
      <c r="Q340" s="337"/>
      <c r="R340" s="330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500</v>
      </c>
      <c r="B341" s="54" t="s">
        <v>501</v>
      </c>
      <c r="C341" s="31">
        <v>4301051297</v>
      </c>
      <c r="D341" s="329">
        <v>4607091384253</v>
      </c>
      <c r="E341" s="330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7"/>
      <c r="P341" s="337"/>
      <c r="Q341" s="337"/>
      <c r="R341" s="330"/>
      <c r="S341" s="34"/>
      <c r="T341" s="34"/>
      <c r="U341" s="35" t="s">
        <v>65</v>
      </c>
      <c r="V341" s="320">
        <v>40</v>
      </c>
      <c r="W341" s="321">
        <f>IFERROR(IF(V341="",0,CEILING((V341/$H341),1)*$H341),"")</f>
        <v>40.799999999999997</v>
      </c>
      <c r="X341" s="36">
        <f>IFERROR(IF(W341=0,"",ROUNDUP(W341/H341,0)*0.00753),"")</f>
        <v>0.12801000000000001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29">
        <v>4680115881969</v>
      </c>
      <c r="E342" s="330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7"/>
      <c r="P342" s="337"/>
      <c r="Q342" s="337"/>
      <c r="R342" s="330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208.97435897435898</v>
      </c>
      <c r="W343" s="322">
        <f>IFERROR(W339/H339,"0")+IFERROR(W340/H340,"0")+IFERROR(W341/H341,"0")+IFERROR(W342/H342,"0")</f>
        <v>210</v>
      </c>
      <c r="X343" s="322">
        <f>IFERROR(IF(X339="",0,X339),"0")+IFERROR(IF(X340="",0,X340),"0")+IFERROR(IF(X341="",0,X341),"0")+IFERROR(IF(X342="",0,X342),"0")</f>
        <v>4.3257599999999998</v>
      </c>
      <c r="Y343" s="323"/>
      <c r="Z343" s="323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1540</v>
      </c>
      <c r="W344" s="322">
        <f>IFERROR(SUM(W339:W342),"0")</f>
        <v>1546.1999999999998</v>
      </c>
      <c r="X344" s="37"/>
      <c r="Y344" s="323"/>
      <c r="Z344" s="323"/>
    </row>
    <row r="345" spans="1:53" ht="14.25" hidden="1" customHeight="1" x14ac:dyDescent="0.25">
      <c r="A345" s="338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6"/>
      <c r="Z345" s="316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29">
        <v>4607091389357</v>
      </c>
      <c r="E346" s="330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7"/>
      <c r="P346" s="337"/>
      <c r="Q346" s="337"/>
      <c r="R346" s="330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36" t="s">
        <v>506</v>
      </c>
      <c r="B349" s="437"/>
      <c r="C349" s="437"/>
      <c r="D349" s="437"/>
      <c r="E349" s="437"/>
      <c r="F349" s="437"/>
      <c r="G349" s="437"/>
      <c r="H349" s="437"/>
      <c r="I349" s="437"/>
      <c r="J349" s="437"/>
      <c r="K349" s="437"/>
      <c r="L349" s="437"/>
      <c r="M349" s="437"/>
      <c r="N349" s="437"/>
      <c r="O349" s="437"/>
      <c r="P349" s="437"/>
      <c r="Q349" s="437"/>
      <c r="R349" s="437"/>
      <c r="S349" s="437"/>
      <c r="T349" s="437"/>
      <c r="U349" s="437"/>
      <c r="V349" s="437"/>
      <c r="W349" s="437"/>
      <c r="X349" s="437"/>
      <c r="Y349" s="48"/>
      <c r="Z349" s="48"/>
    </row>
    <row r="350" spans="1:53" ht="16.5" hidden="1" customHeight="1" x14ac:dyDescent="0.25">
      <c r="A350" s="371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5"/>
      <c r="Z350" s="315"/>
    </row>
    <row r="351" spans="1:53" ht="14.25" hidden="1" customHeight="1" x14ac:dyDescent="0.25">
      <c r="A351" s="338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6"/>
      <c r="Z351" s="316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29">
        <v>4607091389708</v>
      </c>
      <c r="E352" s="330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7"/>
      <c r="P352" s="337"/>
      <c r="Q352" s="337"/>
      <c r="R352" s="330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29">
        <v>4607091389692</v>
      </c>
      <c r="E353" s="330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7"/>
      <c r="P353" s="337"/>
      <c r="Q353" s="337"/>
      <c r="R353" s="330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8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6"/>
      <c r="Z356" s="316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29">
        <v>4607091389753</v>
      </c>
      <c r="E357" s="330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7"/>
      <c r="P357" s="337"/>
      <c r="Q357" s="337"/>
      <c r="R357" s="330"/>
      <c r="S357" s="34"/>
      <c r="T357" s="34"/>
      <c r="U357" s="35" t="s">
        <v>65</v>
      </c>
      <c r="V357" s="320">
        <v>80</v>
      </c>
      <c r="W357" s="321">
        <f t="shared" ref="W357:W369" si="14">IFERROR(IF(V357="",0,CEILING((V357/$H357),1)*$H357),"")</f>
        <v>84</v>
      </c>
      <c r="X357" s="36">
        <f>IFERROR(IF(W357=0,"",ROUNDUP(W357/H357,0)*0.00753),"")</f>
        <v>0.15060000000000001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514</v>
      </c>
      <c r="B358" s="54" t="s">
        <v>515</v>
      </c>
      <c r="C358" s="31">
        <v>4301031174</v>
      </c>
      <c r="D358" s="329">
        <v>4607091389760</v>
      </c>
      <c r="E358" s="330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7"/>
      <c r="P358" s="337"/>
      <c r="Q358" s="337"/>
      <c r="R358" s="330"/>
      <c r="S358" s="34"/>
      <c r="T358" s="34"/>
      <c r="U358" s="35" t="s">
        <v>65</v>
      </c>
      <c r="V358" s="320">
        <v>100</v>
      </c>
      <c r="W358" s="321">
        <f t="shared" si="14"/>
        <v>100.80000000000001</v>
      </c>
      <c r="X358" s="36">
        <f>IFERROR(IF(W358=0,"",ROUNDUP(W358/H358,0)*0.00753),"")</f>
        <v>0.18071999999999999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9">
        <v>4607091389746</v>
      </c>
      <c r="E359" s="330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7"/>
      <c r="P359" s="337"/>
      <c r="Q359" s="337"/>
      <c r="R359" s="330"/>
      <c r="S359" s="34"/>
      <c r="T359" s="34"/>
      <c r="U359" s="35" t="s">
        <v>65</v>
      </c>
      <c r="V359" s="320">
        <v>200</v>
      </c>
      <c r="W359" s="321">
        <f t="shared" si="14"/>
        <v>201.60000000000002</v>
      </c>
      <c r="X359" s="36">
        <f>IFERROR(IF(W359=0,"",ROUNDUP(W359/H359,0)*0.00753),"")</f>
        <v>0.36143999999999998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9">
        <v>4680115882928</v>
      </c>
      <c r="E360" s="330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7"/>
      <c r="P360" s="337"/>
      <c r="Q360" s="337"/>
      <c r="R360" s="330"/>
      <c r="S360" s="34"/>
      <c r="T360" s="34"/>
      <c r="U360" s="35" t="s">
        <v>65</v>
      </c>
      <c r="V360" s="320">
        <v>84.000000000000014</v>
      </c>
      <c r="W360" s="321">
        <f t="shared" si="14"/>
        <v>84</v>
      </c>
      <c r="X360" s="36">
        <f>IFERROR(IF(W360=0,"",ROUNDUP(W360/H360,0)*0.00753),"")</f>
        <v>0.3765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29">
        <v>4680115883147</v>
      </c>
      <c r="E361" s="330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7"/>
      <c r="P361" s="337"/>
      <c r="Q361" s="337"/>
      <c r="R361" s="330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29">
        <v>4607091384338</v>
      </c>
      <c r="E362" s="330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7"/>
      <c r="P362" s="337"/>
      <c r="Q362" s="337"/>
      <c r="R362" s="330"/>
      <c r="S362" s="34"/>
      <c r="T362" s="34"/>
      <c r="U362" s="35" t="s">
        <v>65</v>
      </c>
      <c r="V362" s="320">
        <v>35.700000000000003</v>
      </c>
      <c r="W362" s="321">
        <f t="shared" si="14"/>
        <v>35.700000000000003</v>
      </c>
      <c r="X362" s="36">
        <f t="shared" si="15"/>
        <v>8.5339999999999999E-2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29">
        <v>4680115883154</v>
      </c>
      <c r="E363" s="330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7"/>
      <c r="P363" s="337"/>
      <c r="Q363" s="337"/>
      <c r="R363" s="330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29">
        <v>4607091389524</v>
      </c>
      <c r="E364" s="330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7"/>
      <c r="P364" s="337"/>
      <c r="Q364" s="337"/>
      <c r="R364" s="330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29">
        <v>4680115883161</v>
      </c>
      <c r="E365" s="330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7"/>
      <c r="P365" s="337"/>
      <c r="Q365" s="337"/>
      <c r="R365" s="330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29">
        <v>4607091384345</v>
      </c>
      <c r="E366" s="330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7"/>
      <c r="P366" s="337"/>
      <c r="Q366" s="337"/>
      <c r="R366" s="330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29">
        <v>4680115883178</v>
      </c>
      <c r="E367" s="330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7"/>
      <c r="P367" s="337"/>
      <c r="Q367" s="337"/>
      <c r="R367" s="330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29">
        <v>4607091389531</v>
      </c>
      <c r="E368" s="330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6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7"/>
      <c r="P368" s="337"/>
      <c r="Q368" s="337"/>
      <c r="R368" s="330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29">
        <v>4680115883185</v>
      </c>
      <c r="E369" s="330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04" t="s">
        <v>538</v>
      </c>
      <c r="O369" s="337"/>
      <c r="P369" s="337"/>
      <c r="Q369" s="337"/>
      <c r="R369" s="330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157.47619047619048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159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1.1546000000000001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499.7</v>
      </c>
      <c r="W371" s="322">
        <f>IFERROR(SUM(W357:W369),"0")</f>
        <v>506.1</v>
      </c>
      <c r="X371" s="37"/>
      <c r="Y371" s="323"/>
      <c r="Z371" s="323"/>
    </row>
    <row r="372" spans="1:53" ht="14.25" hidden="1" customHeight="1" x14ac:dyDescent="0.25">
      <c r="A372" s="338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6"/>
      <c r="Z372" s="316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29">
        <v>4607091389685</v>
      </c>
      <c r="E373" s="330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7"/>
      <c r="P373" s="337"/>
      <c r="Q373" s="337"/>
      <c r="R373" s="330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29">
        <v>4607091389654</v>
      </c>
      <c r="E374" s="330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7"/>
      <c r="P374" s="337"/>
      <c r="Q374" s="337"/>
      <c r="R374" s="330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29">
        <v>4607091384352</v>
      </c>
      <c r="E375" s="330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7"/>
      <c r="P375" s="337"/>
      <c r="Q375" s="337"/>
      <c r="R375" s="330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29">
        <v>4607091389661</v>
      </c>
      <c r="E376" s="330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66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7"/>
      <c r="P376" s="337"/>
      <c r="Q376" s="337"/>
      <c r="R376" s="330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8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6"/>
      <c r="Z379" s="316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29">
        <v>4680115881648</v>
      </c>
      <c r="E380" s="330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7"/>
      <c r="P380" s="337"/>
      <c r="Q380" s="337"/>
      <c r="R380" s="330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8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6"/>
      <c r="Z383" s="316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29">
        <v>4680115884359</v>
      </c>
      <c r="E384" s="330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39" t="s">
        <v>553</v>
      </c>
      <c r="O384" s="337"/>
      <c r="P384" s="337"/>
      <c r="Q384" s="337"/>
      <c r="R384" s="330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29">
        <v>4680115884335</v>
      </c>
      <c r="E385" s="330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1" t="s">
        <v>556</v>
      </c>
      <c r="O385" s="337"/>
      <c r="P385" s="337"/>
      <c r="Q385" s="337"/>
      <c r="R385" s="330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29">
        <v>4680115884342</v>
      </c>
      <c r="E386" s="330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43" t="s">
        <v>559</v>
      </c>
      <c r="O386" s="337"/>
      <c r="P386" s="337"/>
      <c r="Q386" s="337"/>
      <c r="R386" s="330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29">
        <v>4680115884113</v>
      </c>
      <c r="E387" s="330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5" t="s">
        <v>562</v>
      </c>
      <c r="O387" s="337"/>
      <c r="P387" s="337"/>
      <c r="Q387" s="337"/>
      <c r="R387" s="330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1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5"/>
      <c r="Z390" s="315"/>
    </row>
    <row r="391" spans="1:53" ht="14.25" hidden="1" customHeight="1" x14ac:dyDescent="0.25">
      <c r="A391" s="338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6"/>
      <c r="Z391" s="316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29">
        <v>4607091389388</v>
      </c>
      <c r="E392" s="330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7"/>
      <c r="P392" s="337"/>
      <c r="Q392" s="337"/>
      <c r="R392" s="330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29">
        <v>4607091389364</v>
      </c>
      <c r="E393" s="330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7"/>
      <c r="P393" s="337"/>
      <c r="Q393" s="337"/>
      <c r="R393" s="330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8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6"/>
      <c r="Z396" s="316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9">
        <v>4607091389739</v>
      </c>
      <c r="E397" s="330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7"/>
      <c r="P397" s="337"/>
      <c r="Q397" s="337"/>
      <c r="R397" s="330"/>
      <c r="S397" s="34"/>
      <c r="T397" s="34"/>
      <c r="U397" s="35" t="s">
        <v>65</v>
      </c>
      <c r="V397" s="320">
        <v>100</v>
      </c>
      <c r="W397" s="321">
        <f t="shared" ref="W397:W403" si="16">IFERROR(IF(V397="",0,CEILING((V397/$H397),1)*$H397),"")</f>
        <v>100.80000000000001</v>
      </c>
      <c r="X397" s="36">
        <f>IFERROR(IF(W397=0,"",ROUNDUP(W397/H397,0)*0.00753),"")</f>
        <v>0.18071999999999999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29">
        <v>4680115883048</v>
      </c>
      <c r="E398" s="330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7"/>
      <c r="P398" s="337"/>
      <c r="Q398" s="337"/>
      <c r="R398" s="330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29">
        <v>4607091389425</v>
      </c>
      <c r="E399" s="330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7"/>
      <c r="P399" s="337"/>
      <c r="Q399" s="337"/>
      <c r="R399" s="330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29">
        <v>4680115882911</v>
      </c>
      <c r="E400" s="330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596" t="s">
        <v>576</v>
      </c>
      <c r="O400" s="337"/>
      <c r="P400" s="337"/>
      <c r="Q400" s="337"/>
      <c r="R400" s="330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29">
        <v>4680115880771</v>
      </c>
      <c r="E401" s="330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7"/>
      <c r="P401" s="337"/>
      <c r="Q401" s="337"/>
      <c r="R401" s="330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29">
        <v>4607091389500</v>
      </c>
      <c r="E402" s="330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7"/>
      <c r="P402" s="337"/>
      <c r="Q402" s="337"/>
      <c r="R402" s="330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29">
        <v>4680115881983</v>
      </c>
      <c r="E403" s="330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7"/>
      <c r="P403" s="337"/>
      <c r="Q403" s="337"/>
      <c r="R403" s="330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23.80952380952381</v>
      </c>
      <c r="W404" s="322">
        <f>IFERROR(W397/H397,"0")+IFERROR(W398/H398,"0")+IFERROR(W399/H399,"0")+IFERROR(W400/H400,"0")+IFERROR(W401/H401,"0")+IFERROR(W402/H402,"0")+IFERROR(W403/H403,"0")</f>
        <v>24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0.18071999999999999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100</v>
      </c>
      <c r="W405" s="322">
        <f>IFERROR(SUM(W397:W403),"0")</f>
        <v>100.80000000000001</v>
      </c>
      <c r="X405" s="37"/>
      <c r="Y405" s="323"/>
      <c r="Z405" s="323"/>
    </row>
    <row r="406" spans="1:53" ht="14.25" hidden="1" customHeight="1" x14ac:dyDescent="0.25">
      <c r="A406" s="338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6"/>
      <c r="Z406" s="316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29">
        <v>4680115884571</v>
      </c>
      <c r="E407" s="330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06" t="s">
        <v>585</v>
      </c>
      <c r="O407" s="337"/>
      <c r="P407" s="337"/>
      <c r="Q407" s="337"/>
      <c r="R407" s="330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8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6"/>
      <c r="Z410" s="316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29">
        <v>4680115884090</v>
      </c>
      <c r="E411" s="330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7" t="s">
        <v>589</v>
      </c>
      <c r="O411" s="337"/>
      <c r="P411" s="337"/>
      <c r="Q411" s="337"/>
      <c r="R411" s="330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8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6"/>
      <c r="Z414" s="316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29">
        <v>4680115884564</v>
      </c>
      <c r="E415" s="330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637" t="s">
        <v>593</v>
      </c>
      <c r="O415" s="337"/>
      <c r="P415" s="337"/>
      <c r="Q415" s="337"/>
      <c r="R415" s="330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36" t="s">
        <v>594</v>
      </c>
      <c r="B418" s="437"/>
      <c r="C418" s="437"/>
      <c r="D418" s="437"/>
      <c r="E418" s="437"/>
      <c r="F418" s="437"/>
      <c r="G418" s="437"/>
      <c r="H418" s="437"/>
      <c r="I418" s="437"/>
      <c r="J418" s="437"/>
      <c r="K418" s="437"/>
      <c r="L418" s="437"/>
      <c r="M418" s="437"/>
      <c r="N418" s="437"/>
      <c r="O418" s="437"/>
      <c r="P418" s="437"/>
      <c r="Q418" s="437"/>
      <c r="R418" s="437"/>
      <c r="S418" s="437"/>
      <c r="T418" s="437"/>
      <c r="U418" s="437"/>
      <c r="V418" s="437"/>
      <c r="W418" s="437"/>
      <c r="X418" s="437"/>
      <c r="Y418" s="48"/>
      <c r="Z418" s="48"/>
    </row>
    <row r="419" spans="1:53" ht="16.5" hidden="1" customHeight="1" x14ac:dyDescent="0.25">
      <c r="A419" s="371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5"/>
      <c r="Z419" s="315"/>
    </row>
    <row r="420" spans="1:53" ht="14.25" hidden="1" customHeight="1" x14ac:dyDescent="0.25">
      <c r="A420" s="338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6"/>
      <c r="Z420" s="316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29">
        <v>4607091389067</v>
      </c>
      <c r="E421" s="330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7"/>
      <c r="P421" s="337"/>
      <c r="Q421" s="337"/>
      <c r="R421" s="330"/>
      <c r="S421" s="34"/>
      <c r="T421" s="34"/>
      <c r="U421" s="35" t="s">
        <v>65</v>
      </c>
      <c r="V421" s="320">
        <v>150</v>
      </c>
      <c r="W421" s="321">
        <f t="shared" ref="W421:W429" si="17">IFERROR(IF(V421="",0,CEILING((V421/$H421),1)*$H421),"")</f>
        <v>153.12</v>
      </c>
      <c r="X421" s="36">
        <f>IFERROR(IF(W421=0,"",ROUNDUP(W421/H421,0)*0.01196),"")</f>
        <v>0.34683999999999998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9">
        <v>4607091383522</v>
      </c>
      <c r="E422" s="330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7"/>
      <c r="P422" s="337"/>
      <c r="Q422" s="337"/>
      <c r="R422" s="330"/>
      <c r="S422" s="34"/>
      <c r="T422" s="34"/>
      <c r="U422" s="35" t="s">
        <v>65</v>
      </c>
      <c r="V422" s="320">
        <v>1800</v>
      </c>
      <c r="W422" s="321">
        <f t="shared" si="17"/>
        <v>1800.48</v>
      </c>
      <c r="X422" s="36">
        <f>IFERROR(IF(W422=0,"",ROUNDUP(W422/H422,0)*0.01196),"")</f>
        <v>4.07836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29">
        <v>4607091384437</v>
      </c>
      <c r="E423" s="330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7"/>
      <c r="P423" s="337"/>
      <c r="Q423" s="337"/>
      <c r="R423" s="330"/>
      <c r="S423" s="34"/>
      <c r="T423" s="34"/>
      <c r="U423" s="35" t="s">
        <v>65</v>
      </c>
      <c r="V423" s="320">
        <v>100</v>
      </c>
      <c r="W423" s="321">
        <f t="shared" si="17"/>
        <v>100.32000000000001</v>
      </c>
      <c r="X423" s="36">
        <f>IFERROR(IF(W423=0,"",ROUNDUP(W423/H423,0)*0.01196),"")</f>
        <v>0.22724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9">
        <v>4607091389104</v>
      </c>
      <c r="E424" s="330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7"/>
      <c r="P424" s="337"/>
      <c r="Q424" s="337"/>
      <c r="R424" s="330"/>
      <c r="S424" s="34"/>
      <c r="T424" s="34"/>
      <c r="U424" s="35" t="s">
        <v>65</v>
      </c>
      <c r="V424" s="320">
        <v>1000</v>
      </c>
      <c r="W424" s="321">
        <f t="shared" si="17"/>
        <v>1003.2</v>
      </c>
      <c r="X424" s="36">
        <f>IFERROR(IF(W424=0,"",ROUNDUP(W424/H424,0)*0.01196),"")</f>
        <v>2.2724000000000002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29">
        <v>4680115880603</v>
      </c>
      <c r="E425" s="330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7"/>
      <c r="P425" s="337"/>
      <c r="Q425" s="337"/>
      <c r="R425" s="330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29">
        <v>4607091389999</v>
      </c>
      <c r="E426" s="330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7"/>
      <c r="P426" s="337"/>
      <c r="Q426" s="337"/>
      <c r="R426" s="330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29">
        <v>4680115882782</v>
      </c>
      <c r="E427" s="330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2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7"/>
      <c r="P427" s="337"/>
      <c r="Q427" s="337"/>
      <c r="R427" s="330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29">
        <v>4607091389098</v>
      </c>
      <c r="E428" s="330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9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7"/>
      <c r="P428" s="337"/>
      <c r="Q428" s="337"/>
      <c r="R428" s="330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29">
        <v>4607091389982</v>
      </c>
      <c r="E429" s="330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7"/>
      <c r="P429" s="337"/>
      <c r="Q429" s="337"/>
      <c r="R429" s="330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577.65151515151501</v>
      </c>
      <c r="W430" s="322">
        <f>IFERROR(W421/H421,"0")+IFERROR(W422/H422,"0")+IFERROR(W423/H423,"0")+IFERROR(W424/H424,"0")+IFERROR(W425/H425,"0")+IFERROR(W426/H426,"0")+IFERROR(W427/H427,"0")+IFERROR(W428/H428,"0")+IFERROR(W429/H429,"0")</f>
        <v>579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6.9248400000000006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3050</v>
      </c>
      <c r="W431" s="322">
        <f>IFERROR(SUM(W421:W429),"0")</f>
        <v>3057.12</v>
      </c>
      <c r="X431" s="37"/>
      <c r="Y431" s="323"/>
      <c r="Z431" s="323"/>
    </row>
    <row r="432" spans="1:53" ht="14.25" hidden="1" customHeight="1" x14ac:dyDescent="0.25">
      <c r="A432" s="338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6"/>
      <c r="Z432" s="316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9">
        <v>4607091388930</v>
      </c>
      <c r="E433" s="330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7"/>
      <c r="P433" s="337"/>
      <c r="Q433" s="337"/>
      <c r="R433" s="330"/>
      <c r="S433" s="34"/>
      <c r="T433" s="34"/>
      <c r="U433" s="35" t="s">
        <v>65</v>
      </c>
      <c r="V433" s="320">
        <v>2000</v>
      </c>
      <c r="W433" s="321">
        <f>IFERROR(IF(V433="",0,CEILING((V433/$H433),1)*$H433),"")</f>
        <v>2001.1200000000001</v>
      </c>
      <c r="X433" s="36">
        <f>IFERROR(IF(W433=0,"",ROUNDUP(W433/H433,0)*0.01196),"")</f>
        <v>4.5328400000000002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29">
        <v>4680115880054</v>
      </c>
      <c r="E434" s="330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7"/>
      <c r="P434" s="337"/>
      <c r="Q434" s="337"/>
      <c r="R434" s="330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378.78787878787875</v>
      </c>
      <c r="W435" s="322">
        <f>IFERROR(W433/H433,"0")+IFERROR(W434/H434,"0")</f>
        <v>379</v>
      </c>
      <c r="X435" s="322">
        <f>IFERROR(IF(X433="",0,X433),"0")+IFERROR(IF(X434="",0,X434),"0")</f>
        <v>4.5328400000000002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2000</v>
      </c>
      <c r="W436" s="322">
        <f>IFERROR(SUM(W433:W434),"0")</f>
        <v>2001.1200000000001</v>
      </c>
      <c r="X436" s="37"/>
      <c r="Y436" s="323"/>
      <c r="Z436" s="323"/>
    </row>
    <row r="437" spans="1:53" ht="14.25" hidden="1" customHeight="1" x14ac:dyDescent="0.25">
      <c r="A437" s="338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6"/>
      <c r="Z437" s="316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9">
        <v>4680115883116</v>
      </c>
      <c r="E438" s="330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7"/>
      <c r="P438" s="337"/>
      <c r="Q438" s="337"/>
      <c r="R438" s="330"/>
      <c r="S438" s="34"/>
      <c r="T438" s="34"/>
      <c r="U438" s="35" t="s">
        <v>65</v>
      </c>
      <c r="V438" s="320">
        <v>600</v>
      </c>
      <c r="W438" s="321">
        <f t="shared" ref="W438:W443" si="18">IFERROR(IF(V438="",0,CEILING((V438/$H438),1)*$H438),"")</f>
        <v>601.92000000000007</v>
      </c>
      <c r="X438" s="36">
        <f>IFERROR(IF(W438=0,"",ROUNDUP(W438/H438,0)*0.01196),"")</f>
        <v>1.36344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9">
        <v>4680115883093</v>
      </c>
      <c r="E439" s="330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7"/>
      <c r="P439" s="337"/>
      <c r="Q439" s="337"/>
      <c r="R439" s="330"/>
      <c r="S439" s="34"/>
      <c r="T439" s="34"/>
      <c r="U439" s="35" t="s">
        <v>65</v>
      </c>
      <c r="V439" s="320">
        <v>700</v>
      </c>
      <c r="W439" s="321">
        <f t="shared" si="18"/>
        <v>702.24</v>
      </c>
      <c r="X439" s="36">
        <f>IFERROR(IF(W439=0,"",ROUNDUP(W439/H439,0)*0.01196),"")</f>
        <v>1.5906800000000001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9">
        <v>4680115883109</v>
      </c>
      <c r="E440" s="330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7"/>
      <c r="P440" s="337"/>
      <c r="Q440" s="337"/>
      <c r="R440" s="330"/>
      <c r="S440" s="34"/>
      <c r="T440" s="34"/>
      <c r="U440" s="35" t="s">
        <v>65</v>
      </c>
      <c r="V440" s="320">
        <v>1000</v>
      </c>
      <c r="W440" s="321">
        <f t="shared" si="18"/>
        <v>1003.2</v>
      </c>
      <c r="X440" s="36">
        <f>IFERROR(IF(W440=0,"",ROUNDUP(W440/H440,0)*0.01196),"")</f>
        <v>2.2724000000000002</v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29">
        <v>4680115882072</v>
      </c>
      <c r="E441" s="330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66" t="s">
        <v>625</v>
      </c>
      <c r="O441" s="337"/>
      <c r="P441" s="337"/>
      <c r="Q441" s="337"/>
      <c r="R441" s="330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29">
        <v>4680115882102</v>
      </c>
      <c r="E442" s="330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7"/>
      <c r="P442" s="337"/>
      <c r="Q442" s="337"/>
      <c r="R442" s="330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29">
        <v>4680115882096</v>
      </c>
      <c r="E443" s="330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35" t="s">
        <v>631</v>
      </c>
      <c r="O443" s="337"/>
      <c r="P443" s="337"/>
      <c r="Q443" s="337"/>
      <c r="R443" s="330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435.60606060606057</v>
      </c>
      <c r="W444" s="322">
        <f>IFERROR(W438/H438,"0")+IFERROR(W439/H439,"0")+IFERROR(W440/H440,"0")+IFERROR(W441/H441,"0")+IFERROR(W442/H442,"0")+IFERROR(W443/H443,"0")</f>
        <v>437</v>
      </c>
      <c r="X444" s="322">
        <f>IFERROR(IF(X438="",0,X438),"0")+IFERROR(IF(X439="",0,X439),"0")+IFERROR(IF(X440="",0,X440),"0")+IFERROR(IF(X441="",0,X441),"0")+IFERROR(IF(X442="",0,X442),"0")+IFERROR(IF(X443="",0,X443),"0")</f>
        <v>5.2265200000000007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2300</v>
      </c>
      <c r="W445" s="322">
        <f>IFERROR(SUM(W438:W443),"0")</f>
        <v>2307.36</v>
      </c>
      <c r="X445" s="37"/>
      <c r="Y445" s="323"/>
      <c r="Z445" s="323"/>
    </row>
    <row r="446" spans="1:53" ht="14.25" hidden="1" customHeight="1" x14ac:dyDescent="0.25">
      <c r="A446" s="338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6"/>
      <c r="Z446" s="316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29">
        <v>4607091383409</v>
      </c>
      <c r="E447" s="330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7"/>
      <c r="P447" s="337"/>
      <c r="Q447" s="337"/>
      <c r="R447" s="330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29">
        <v>4607091383416</v>
      </c>
      <c r="E448" s="330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7"/>
      <c r="P448" s="337"/>
      <c r="Q448" s="337"/>
      <c r="R448" s="330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36" t="s">
        <v>636</v>
      </c>
      <c r="B451" s="437"/>
      <c r="C451" s="437"/>
      <c r="D451" s="437"/>
      <c r="E451" s="437"/>
      <c r="F451" s="437"/>
      <c r="G451" s="437"/>
      <c r="H451" s="437"/>
      <c r="I451" s="437"/>
      <c r="J451" s="437"/>
      <c r="K451" s="437"/>
      <c r="L451" s="437"/>
      <c r="M451" s="437"/>
      <c r="N451" s="437"/>
      <c r="O451" s="437"/>
      <c r="P451" s="437"/>
      <c r="Q451" s="437"/>
      <c r="R451" s="437"/>
      <c r="S451" s="437"/>
      <c r="T451" s="437"/>
      <c r="U451" s="437"/>
      <c r="V451" s="437"/>
      <c r="W451" s="437"/>
      <c r="X451" s="437"/>
      <c r="Y451" s="48"/>
      <c r="Z451" s="48"/>
    </row>
    <row r="452" spans="1:53" ht="16.5" hidden="1" customHeight="1" x14ac:dyDescent="0.25">
      <c r="A452" s="371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5"/>
      <c r="Z452" s="315"/>
    </row>
    <row r="453" spans="1:53" ht="14.25" hidden="1" customHeight="1" x14ac:dyDescent="0.25">
      <c r="A453" s="338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6"/>
      <c r="Z453" s="316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29">
        <v>4640242180441</v>
      </c>
      <c r="E454" s="330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58" t="s">
        <v>640</v>
      </c>
      <c r="O454" s="337"/>
      <c r="P454" s="337"/>
      <c r="Q454" s="337"/>
      <c r="R454" s="330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29">
        <v>4640242180564</v>
      </c>
      <c r="E455" s="330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4" t="s">
        <v>643</v>
      </c>
      <c r="O455" s="337"/>
      <c r="P455" s="337"/>
      <c r="Q455" s="337"/>
      <c r="R455" s="330"/>
      <c r="S455" s="34"/>
      <c r="T455" s="34"/>
      <c r="U455" s="35" t="s">
        <v>65</v>
      </c>
      <c r="V455" s="320">
        <v>200</v>
      </c>
      <c r="W455" s="321">
        <f>IFERROR(IF(V455="",0,CEILING((V455/$H455),1)*$H455),"")</f>
        <v>204</v>
      </c>
      <c r="X455" s="36">
        <f>IFERROR(IF(W455=0,"",ROUNDUP(W455/H455,0)*0.02175),"")</f>
        <v>0.36974999999999997</v>
      </c>
      <c r="Y455" s="56"/>
      <c r="Z455" s="57"/>
      <c r="AD455" s="58"/>
      <c r="BA455" s="301" t="s">
        <v>1</v>
      </c>
    </row>
    <row r="456" spans="1:53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16.666666666666668</v>
      </c>
      <c r="W456" s="322">
        <f>IFERROR(W454/H454,"0")+IFERROR(W455/H455,"0")</f>
        <v>17</v>
      </c>
      <c r="X456" s="322">
        <f>IFERROR(IF(X454="",0,X454),"0")+IFERROR(IF(X455="",0,X455),"0")</f>
        <v>0.36974999999999997</v>
      </c>
      <c r="Y456" s="323"/>
      <c r="Z456" s="323"/>
    </row>
    <row r="457" spans="1:53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200</v>
      </c>
      <c r="W457" s="322">
        <f>IFERROR(SUM(W454:W455),"0")</f>
        <v>204</v>
      </c>
      <c r="X457" s="37"/>
      <c r="Y457" s="323"/>
      <c r="Z457" s="323"/>
    </row>
    <row r="458" spans="1:53" ht="14.25" hidden="1" customHeight="1" x14ac:dyDescent="0.25">
      <c r="A458" s="338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6"/>
      <c r="Z458" s="316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29">
        <v>4640242180526</v>
      </c>
      <c r="E459" s="330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9" t="s">
        <v>646</v>
      </c>
      <c r="O459" s="337"/>
      <c r="P459" s="337"/>
      <c r="Q459" s="337"/>
      <c r="R459" s="330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29">
        <v>4640242180519</v>
      </c>
      <c r="E460" s="330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58" t="s">
        <v>649</v>
      </c>
      <c r="O460" s="337"/>
      <c r="P460" s="337"/>
      <c r="Q460" s="337"/>
      <c r="R460" s="330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8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6"/>
      <c r="Z463" s="316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29">
        <v>4640242180489</v>
      </c>
      <c r="E464" s="330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76" t="s">
        <v>652</v>
      </c>
      <c r="O464" s="337"/>
      <c r="P464" s="337"/>
      <c r="Q464" s="337"/>
      <c r="R464" s="330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29">
        <v>4640242180816</v>
      </c>
      <c r="E465" s="330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51" t="s">
        <v>655</v>
      </c>
      <c r="O465" s="337"/>
      <c r="P465" s="337"/>
      <c r="Q465" s="337"/>
      <c r="R465" s="330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29">
        <v>4640242180595</v>
      </c>
      <c r="E466" s="330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87" t="s">
        <v>658</v>
      </c>
      <c r="O466" s="337"/>
      <c r="P466" s="337"/>
      <c r="Q466" s="337"/>
      <c r="R466" s="330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29">
        <v>4640242180908</v>
      </c>
      <c r="E467" s="330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46" t="s">
        <v>661</v>
      </c>
      <c r="O467" s="337"/>
      <c r="P467" s="337"/>
      <c r="Q467" s="337"/>
      <c r="R467" s="330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8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6"/>
      <c r="Z470" s="316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29">
        <v>4640242181233</v>
      </c>
      <c r="E471" s="330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5" t="s">
        <v>664</v>
      </c>
      <c r="O471" s="337"/>
      <c r="P471" s="337"/>
      <c r="Q471" s="337"/>
      <c r="R471" s="330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29">
        <v>4640242181226</v>
      </c>
      <c r="E472" s="330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4" t="s">
        <v>667</v>
      </c>
      <c r="O472" s="337"/>
      <c r="P472" s="337"/>
      <c r="Q472" s="337"/>
      <c r="R472" s="330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29">
        <v>4680115880870</v>
      </c>
      <c r="E473" s="330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7"/>
      <c r="P473" s="337"/>
      <c r="Q473" s="337"/>
      <c r="R473" s="330"/>
      <c r="S473" s="34"/>
      <c r="T473" s="34"/>
      <c r="U473" s="35" t="s">
        <v>65</v>
      </c>
      <c r="V473" s="320">
        <v>200</v>
      </c>
      <c r="W473" s="321">
        <f>IFERROR(IF(V473="",0,CEILING((V473/$H473),1)*$H473),"")</f>
        <v>202.79999999999998</v>
      </c>
      <c r="X473" s="36">
        <f>IFERROR(IF(W473=0,"",ROUNDUP(W473/H473,0)*0.02175),"")</f>
        <v>0.5655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29">
        <v>4640242180540</v>
      </c>
      <c r="E474" s="330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04" t="s">
        <v>672</v>
      </c>
      <c r="O474" s="337"/>
      <c r="P474" s="337"/>
      <c r="Q474" s="337"/>
      <c r="R474" s="330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29">
        <v>4640242180557</v>
      </c>
      <c r="E475" s="330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7" t="s">
        <v>675</v>
      </c>
      <c r="O475" s="337"/>
      <c r="P475" s="337"/>
      <c r="Q475" s="337"/>
      <c r="R475" s="330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25.641025641025642</v>
      </c>
      <c r="W476" s="322">
        <f>IFERROR(W471/H471,"0")+IFERROR(W472/H472,"0")+IFERROR(W473/H473,"0")+IFERROR(W474/H474,"0")+IFERROR(W475/H475,"0")</f>
        <v>26</v>
      </c>
      <c r="X476" s="322">
        <f>IFERROR(IF(X471="",0,X471),"0")+IFERROR(IF(X472="",0,X472),"0")+IFERROR(IF(X473="",0,X473),"0")+IFERROR(IF(X474="",0,X474),"0")+IFERROR(IF(X475="",0,X475),"0")</f>
        <v>0.5655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200</v>
      </c>
      <c r="W477" s="322">
        <f>IFERROR(SUM(W471:W475),"0")</f>
        <v>202.79999999999998</v>
      </c>
      <c r="X477" s="37"/>
      <c r="Y477" s="323"/>
      <c r="Z477" s="323"/>
    </row>
    <row r="478" spans="1:53" ht="15" customHeight="1" x14ac:dyDescent="0.2">
      <c r="A478" s="445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4"/>
      <c r="N478" s="428" t="s">
        <v>676</v>
      </c>
      <c r="O478" s="385"/>
      <c r="P478" s="385"/>
      <c r="Q478" s="385"/>
      <c r="R478" s="385"/>
      <c r="S478" s="385"/>
      <c r="T478" s="360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18115.04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18218.099999999999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4"/>
      <c r="N479" s="428" t="s">
        <v>677</v>
      </c>
      <c r="O479" s="385"/>
      <c r="P479" s="385"/>
      <c r="Q479" s="385"/>
      <c r="R479" s="385"/>
      <c r="S479" s="385"/>
      <c r="T479" s="360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19280.483098325432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19389.295999999995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4"/>
      <c r="N480" s="428" t="s">
        <v>678</v>
      </c>
      <c r="O480" s="385"/>
      <c r="P480" s="385"/>
      <c r="Q480" s="385"/>
      <c r="R480" s="385"/>
      <c r="S480" s="385"/>
      <c r="T480" s="360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34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34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4"/>
      <c r="N481" s="428" t="s">
        <v>680</v>
      </c>
      <c r="O481" s="385"/>
      <c r="P481" s="385"/>
      <c r="Q481" s="385"/>
      <c r="R481" s="385"/>
      <c r="S481" s="385"/>
      <c r="T481" s="360"/>
      <c r="U481" s="37" t="s">
        <v>65</v>
      </c>
      <c r="V481" s="322">
        <f>GrossWeightTotal+PalletQtyTotal*25</f>
        <v>20130.483098325432</v>
      </c>
      <c r="W481" s="322">
        <f>GrossWeightTotalR+PalletQtyTotalR*25</f>
        <v>20239.295999999995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4"/>
      <c r="N482" s="428" t="s">
        <v>681</v>
      </c>
      <c r="O482" s="385"/>
      <c r="P482" s="385"/>
      <c r="Q482" s="385"/>
      <c r="R482" s="385"/>
      <c r="S482" s="385"/>
      <c r="T482" s="360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2982.2456369939132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2996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4"/>
      <c r="N483" s="428" t="s">
        <v>682</v>
      </c>
      <c r="O483" s="385"/>
      <c r="P483" s="385"/>
      <c r="Q483" s="385"/>
      <c r="R483" s="385"/>
      <c r="S483" s="385"/>
      <c r="T483" s="360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40.508009999999999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7" t="s">
        <v>59</v>
      </c>
      <c r="C485" s="373" t="s">
        <v>93</v>
      </c>
      <c r="D485" s="388"/>
      <c r="E485" s="388"/>
      <c r="F485" s="389"/>
      <c r="G485" s="373" t="s">
        <v>245</v>
      </c>
      <c r="H485" s="388"/>
      <c r="I485" s="388"/>
      <c r="J485" s="388"/>
      <c r="K485" s="388"/>
      <c r="L485" s="388"/>
      <c r="M485" s="388"/>
      <c r="N485" s="389"/>
      <c r="O485" s="373" t="s">
        <v>449</v>
      </c>
      <c r="P485" s="389"/>
      <c r="Q485" s="373" t="s">
        <v>506</v>
      </c>
      <c r="R485" s="389"/>
      <c r="S485" s="317" t="s">
        <v>594</v>
      </c>
      <c r="T485" s="317" t="s">
        <v>636</v>
      </c>
      <c r="U485" s="318"/>
      <c r="Z485" s="52"/>
      <c r="AC485" s="318"/>
    </row>
    <row r="486" spans="1:29" ht="14.25" customHeight="1" thickTop="1" x14ac:dyDescent="0.2">
      <c r="A486" s="490" t="s">
        <v>685</v>
      </c>
      <c r="B486" s="373" t="s">
        <v>59</v>
      </c>
      <c r="C486" s="373" t="s">
        <v>94</v>
      </c>
      <c r="D486" s="373" t="s">
        <v>102</v>
      </c>
      <c r="E486" s="373" t="s">
        <v>93</v>
      </c>
      <c r="F486" s="373" t="s">
        <v>237</v>
      </c>
      <c r="G486" s="373" t="s">
        <v>246</v>
      </c>
      <c r="H486" s="373" t="s">
        <v>253</v>
      </c>
      <c r="I486" s="373" t="s">
        <v>273</v>
      </c>
      <c r="J486" s="373" t="s">
        <v>339</v>
      </c>
      <c r="K486" s="318"/>
      <c r="L486" s="373" t="s">
        <v>342</v>
      </c>
      <c r="M486" s="373" t="s">
        <v>422</v>
      </c>
      <c r="N486" s="373" t="s">
        <v>440</v>
      </c>
      <c r="O486" s="373" t="s">
        <v>450</v>
      </c>
      <c r="P486" s="373" t="s">
        <v>479</v>
      </c>
      <c r="Q486" s="373" t="s">
        <v>507</v>
      </c>
      <c r="R486" s="373" t="s">
        <v>563</v>
      </c>
      <c r="S486" s="373" t="s">
        <v>594</v>
      </c>
      <c r="T486" s="373" t="s">
        <v>637</v>
      </c>
      <c r="U486" s="318"/>
      <c r="Z486" s="52"/>
      <c r="AC486" s="318"/>
    </row>
    <row r="487" spans="1:29" ht="13.5" customHeight="1" thickBot="1" x14ac:dyDescent="0.25">
      <c r="A487" s="491"/>
      <c r="B487" s="374"/>
      <c r="C487" s="374"/>
      <c r="D487" s="374"/>
      <c r="E487" s="374"/>
      <c r="F487" s="374"/>
      <c r="G487" s="374"/>
      <c r="H487" s="374"/>
      <c r="I487" s="374"/>
      <c r="J487" s="374"/>
      <c r="K487" s="318"/>
      <c r="L487" s="374"/>
      <c r="M487" s="374"/>
      <c r="N487" s="374"/>
      <c r="O487" s="374"/>
      <c r="P487" s="374"/>
      <c r="Q487" s="374"/>
      <c r="R487" s="374"/>
      <c r="S487" s="374"/>
      <c r="T487" s="374"/>
      <c r="U487" s="318"/>
      <c r="Z487" s="52"/>
      <c r="AC487" s="318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0</v>
      </c>
      <c r="D488" s="46">
        <f>IFERROR(W55*1,"0")+IFERROR(W56*1,"0")+IFERROR(W57*1,"0")+IFERROR(W58*1,"0")</f>
        <v>205.20000000000002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649.79999999999995</v>
      </c>
      <c r="F488" s="46">
        <f>IFERROR(W128*1,"0")+IFERROR(W129*1,"0")+IFERROR(W130*1,"0")</f>
        <v>1234.8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502.79999999999995</v>
      </c>
      <c r="J488" s="46">
        <f>IFERROR(W201*1,"0")</f>
        <v>0</v>
      </c>
      <c r="K488" s="318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1457.4</v>
      </c>
      <c r="M488" s="46">
        <f>IFERROR(W265*1,"0")+IFERROR(W266*1,"0")+IFERROR(W267*1,"0")+IFERROR(W268*1,"0")+IFERROR(W269*1,"0")+IFERROR(W270*1,"0")+IFERROR(W271*1,"0")+IFERROR(W275*1,"0")+IFERROR(W276*1,"0")</f>
        <v>212.39999999999998</v>
      </c>
      <c r="N488" s="46">
        <f>IFERROR(W281*1,"0")+IFERROR(W285*1,"0")+IFERROR(W289*1,"0")+IFERROR(W293*1,"0")</f>
        <v>10.199999999999999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4020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1546.1999999999998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506.1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100.80000000000001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7365.5999999999995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406.79999999999995</v>
      </c>
      <c r="U488" s="318"/>
      <c r="Z488" s="52"/>
      <c r="AC488" s="318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26,80"/>
        <filter val="1 500,00"/>
        <filter val="1 540,00"/>
        <filter val="1 800,00"/>
        <filter val="10,00"/>
        <filter val="100,00"/>
        <filter val="102,50"/>
        <filter val="150,00"/>
        <filter val="157,48"/>
        <filter val="16,67"/>
        <filter val="17,88"/>
        <filter val="18 115,04"/>
        <filter val="18,52"/>
        <filter val="19 280,48"/>
        <filter val="190,00"/>
        <filter val="198,45"/>
        <filter val="2 000,00"/>
        <filter val="2 300,00"/>
        <filter val="2 982,25"/>
        <filter val="20 130,48"/>
        <filter val="200,00"/>
        <filter val="201,60"/>
        <filter val="203,05"/>
        <filter val="208,97"/>
        <filter val="21,60"/>
        <filter val="211,68"/>
        <filter val="226,80"/>
        <filter val="227,24"/>
        <filter val="23,81"/>
        <filter val="25,50"/>
        <filter val="25,64"/>
        <filter val="3 000,00"/>
        <filter val="3 050,00"/>
        <filter val="3,60"/>
        <filter val="30,00"/>
        <filter val="34"/>
        <filter val="35,70"/>
        <filter val="36,90"/>
        <filter val="378,79"/>
        <filter val="40,00"/>
        <filter val="40,34"/>
        <filter val="400,00"/>
        <filter val="435,61"/>
        <filter val="45,24"/>
        <filter val="450,00"/>
        <filter val="498,00"/>
        <filter val="499,70"/>
        <filter val="50,00"/>
        <filter val="500,00"/>
        <filter val="52,50"/>
        <filter val="577,65"/>
        <filter val="600,00"/>
        <filter val="623,36"/>
        <filter val="66,67"/>
        <filter val="700,00"/>
        <filter val="80,00"/>
        <filter val="84,00"/>
        <filter val="89,74"/>
        <filter val="9,18"/>
        <filter val="90,00"/>
      </filters>
    </filterColumn>
  </autoFilter>
  <mergeCells count="868">
    <mergeCell ref="D472:E472"/>
    <mergeCell ref="A419:X419"/>
    <mergeCell ref="D189:E189"/>
    <mergeCell ref="N331:T331"/>
    <mergeCell ref="N368:R368"/>
    <mergeCell ref="N149:R149"/>
    <mergeCell ref="N376:R376"/>
    <mergeCell ref="A463:X463"/>
    <mergeCell ref="D448:E448"/>
    <mergeCell ref="D460:E460"/>
    <mergeCell ref="D454:E454"/>
    <mergeCell ref="D327:E327"/>
    <mergeCell ref="A333:X333"/>
    <mergeCell ref="D156:E156"/>
    <mergeCell ref="D467:E467"/>
    <mergeCell ref="N388:T388"/>
    <mergeCell ref="N272:T272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N144:R144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N415:R415"/>
    <mergeCell ref="N305:R305"/>
    <mergeCell ref="N365:R365"/>
    <mergeCell ref="N461:T461"/>
    <mergeCell ref="D129:E129"/>
    <mergeCell ref="N359:R359"/>
    <mergeCell ref="N49:R49"/>
    <mergeCell ref="D442:E442"/>
    <mergeCell ref="N408:T408"/>
    <mergeCell ref="D429:E429"/>
    <mergeCell ref="D366:E366"/>
    <mergeCell ref="A154:X154"/>
    <mergeCell ref="N118:T118"/>
    <mergeCell ref="A390:X390"/>
    <mergeCell ref="N343:T343"/>
    <mergeCell ref="A85:X85"/>
    <mergeCell ref="N176:R176"/>
    <mergeCell ref="D214:E214"/>
    <mergeCell ref="A133:X133"/>
    <mergeCell ref="D187:E187"/>
    <mergeCell ref="N302:R302"/>
    <mergeCell ref="D423:E423"/>
    <mergeCell ref="N202:T202"/>
    <mergeCell ref="D174:E174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W17:W18"/>
    <mergeCell ref="A288:X288"/>
    <mergeCell ref="N178:R178"/>
    <mergeCell ref="D110:E110"/>
    <mergeCell ref="N270:R270"/>
    <mergeCell ref="N45:T45"/>
    <mergeCell ref="A36:M37"/>
    <mergeCell ref="D443:E443"/>
    <mergeCell ref="D380:E380"/>
    <mergeCell ref="D209:E209"/>
    <mergeCell ref="N402:R402"/>
    <mergeCell ref="R6:S9"/>
    <mergeCell ref="D365:E365"/>
    <mergeCell ref="N207:R207"/>
    <mergeCell ref="A170:M171"/>
    <mergeCell ref="N2:U3"/>
    <mergeCell ref="N334:R334"/>
    <mergeCell ref="D79:E79"/>
    <mergeCell ref="A61:X61"/>
    <mergeCell ref="N332:T332"/>
    <mergeCell ref="N399:R399"/>
    <mergeCell ref="A404:M405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N363:R363"/>
    <mergeCell ref="N434:R434"/>
    <mergeCell ref="N428:R428"/>
    <mergeCell ref="N348:T348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342:R342"/>
    <mergeCell ref="A243:M244"/>
    <mergeCell ref="N75:R75"/>
    <mergeCell ref="N102:R102"/>
    <mergeCell ref="A307:M308"/>
    <mergeCell ref="N400:R400"/>
    <mergeCell ref="D316:E316"/>
    <mergeCell ref="D387:E387"/>
    <mergeCell ref="A298:X298"/>
    <mergeCell ref="D210:E210"/>
    <mergeCell ref="D145:E145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65:R65"/>
    <mergeCell ref="N228:R228"/>
    <mergeCell ref="D100:E100"/>
    <mergeCell ref="N17:R18"/>
    <mergeCell ref="N129:R129"/>
    <mergeCell ref="N63:R63"/>
    <mergeCell ref="O6:P6"/>
    <mergeCell ref="I17:I18"/>
    <mergeCell ref="T12:U12"/>
    <mergeCell ref="N51:T51"/>
    <mergeCell ref="D72:E72"/>
    <mergeCell ref="D235:E235"/>
    <mergeCell ref="A23:M24"/>
    <mergeCell ref="N278:T278"/>
    <mergeCell ref="N78:R78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D306:E306"/>
    <mergeCell ref="A313:M314"/>
    <mergeCell ref="N203:T203"/>
    <mergeCell ref="N445:T445"/>
    <mergeCell ref="P486:P487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N15:R16"/>
    <mergeCell ref="D162:E162"/>
    <mergeCell ref="N377:T377"/>
    <mergeCell ref="D398:E398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116:E116"/>
    <mergeCell ref="D352:E352"/>
    <mergeCell ref="N219:R219"/>
    <mergeCell ref="N194:R194"/>
    <mergeCell ref="A336:M337"/>
    <mergeCell ref="D147:E147"/>
    <mergeCell ref="N116:R116"/>
    <mergeCell ref="D301:E301"/>
    <mergeCell ref="D87:E87"/>
    <mergeCell ref="D122:E122"/>
    <mergeCell ref="N352:R352"/>
    <mergeCell ref="N416:T416"/>
    <mergeCell ref="D224:E224"/>
    <mergeCell ref="N310:R310"/>
    <mergeCell ref="D182:E182"/>
    <mergeCell ref="D109:E109"/>
    <mergeCell ref="N101:R101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486:D487"/>
    <mergeCell ref="O486:O487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N417:T417"/>
    <mergeCell ref="D334:E334"/>
    <mergeCell ref="D335:E335"/>
    <mergeCell ref="D68:E68"/>
    <mergeCell ref="N31:R31"/>
    <mergeCell ref="A34:X34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D422:E422"/>
    <mergeCell ref="A190:M191"/>
    <mergeCell ref="A261:M262"/>
    <mergeCell ref="N258:R258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D424:E424"/>
    <mergeCell ref="N260:R260"/>
    <mergeCell ref="N89:R89"/>
    <mergeCell ref="D399:E399"/>
    <mergeCell ref="A383:X383"/>
    <mergeCell ref="N480:T480"/>
    <mergeCell ref="D178:E178"/>
    <mergeCell ref="N476:T476"/>
    <mergeCell ref="N479:T479"/>
    <mergeCell ref="N468:T468"/>
    <mergeCell ref="A470:X470"/>
    <mergeCell ref="N474:R474"/>
    <mergeCell ref="D275:E275"/>
    <mergeCell ref="D219:E219"/>
    <mergeCell ref="D340:E340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N387:R387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D188:E188"/>
    <mergeCell ref="D425:E425"/>
    <mergeCell ref="D359:E359"/>
    <mergeCell ref="N409:T409"/>
    <mergeCell ref="N96:R96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D89:E89"/>
    <mergeCell ref="N59:T59"/>
    <mergeCell ref="N109:R109"/>
    <mergeCell ref="A452:X452"/>
    <mergeCell ref="A345:X345"/>
    <mergeCell ref="N413:T413"/>
    <mergeCell ref="N217:R217"/>
    <mergeCell ref="A142:X142"/>
    <mergeCell ref="N70:R70"/>
    <mergeCell ref="N457:T457"/>
    <mergeCell ref="N393:R393"/>
    <mergeCell ref="D138:E138"/>
    <mergeCell ref="D374:E374"/>
    <mergeCell ref="N330:R330"/>
    <mergeCell ref="N268:R268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D299:E299"/>
    <mergeCell ref="N206:R206"/>
    <mergeCell ref="N35:R35"/>
    <mergeCell ref="G17:G18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D459:E459"/>
    <mergeCell ref="N130:R130"/>
    <mergeCell ref="N68:R68"/>
    <mergeCell ref="M17:M18"/>
    <mergeCell ref="N67:R67"/>
    <mergeCell ref="A12:L12"/>
    <mergeCell ref="D76:E76"/>
    <mergeCell ref="A40:M41"/>
    <mergeCell ref="D218:E218"/>
    <mergeCell ref="N375:R375"/>
    <mergeCell ref="A13:L13"/>
    <mergeCell ref="A19:X19"/>
    <mergeCell ref="A15:L15"/>
    <mergeCell ref="A48:X48"/>
    <mergeCell ref="N23:T23"/>
    <mergeCell ref="A347:M348"/>
    <mergeCell ref="H17:H18"/>
    <mergeCell ref="N161:R161"/>
    <mergeCell ref="N459:R459"/>
    <mergeCell ref="A331:M332"/>
    <mergeCell ref="A42:X42"/>
    <mergeCell ref="D39:E39"/>
    <mergeCell ref="N97:R97"/>
    <mergeCell ref="D438:E43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N131:T131"/>
    <mergeCell ref="N303:R303"/>
    <mergeCell ref="N230:R230"/>
    <mergeCell ref="D310:E310"/>
    <mergeCell ref="D101:E101"/>
    <mergeCell ref="N209:R209"/>
    <mergeCell ref="N378:T378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16:M417"/>
    <mergeCell ref="N208:R208"/>
    <mergeCell ref="N300:R300"/>
    <mergeCell ref="N183:R183"/>
    <mergeCell ref="A117:M118"/>
    <mergeCell ref="N103:T103"/>
    <mergeCell ref="D150:E150"/>
    <mergeCell ref="N243:T243"/>
    <mergeCell ref="D386:E386"/>
    <mergeCell ref="N221:T221"/>
    <mergeCell ref="D215:E215"/>
    <mergeCell ref="A322:M323"/>
    <mergeCell ref="N286:T286"/>
    <mergeCell ref="A225:M226"/>
    <mergeCell ref="N188:R188"/>
    <mergeCell ref="N222:T222"/>
    <mergeCell ref="A105:X105"/>
    <mergeCell ref="D267:E267"/>
    <mergeCell ref="A277:M278"/>
    <mergeCell ref="N304:R304"/>
    <mergeCell ref="D176:E176"/>
    <mergeCell ref="D285:E285"/>
    <mergeCell ref="D114:E114"/>
    <mergeCell ref="N168:R168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373:E373"/>
    <mergeCell ref="D58:E58"/>
    <mergeCell ref="N444:T444"/>
    <mergeCell ref="N273:T273"/>
    <mergeCell ref="N442:R442"/>
    <mergeCell ref="N52:T52"/>
    <mergeCell ref="A446:X446"/>
    <mergeCell ref="N337:T337"/>
    <mergeCell ref="A410:X410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A9:C9"/>
    <mergeCell ref="O12:P12"/>
    <mergeCell ref="D358:E358"/>
    <mergeCell ref="H10:L10"/>
    <mergeCell ref="D80:E80"/>
    <mergeCell ref="N66:R66"/>
    <mergeCell ref="A46:X46"/>
    <mergeCell ref="N26:R26"/>
    <mergeCell ref="N83:T83"/>
    <mergeCell ref="N77:R77"/>
    <mergeCell ref="T6:U9"/>
    <mergeCell ref="D43:E43"/>
    <mergeCell ref="N29:R29"/>
    <mergeCell ref="N265:R265"/>
    <mergeCell ref="D137:E137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81:T381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O8:P8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N255:T25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449:T449"/>
    <mergeCell ref="D407:E407"/>
    <mergeCell ref="D102:E102"/>
    <mergeCell ref="A318:M319"/>
    <mergeCell ref="N259:R259"/>
    <mergeCell ref="N152:T152"/>
    <mergeCell ref="N450:T450"/>
    <mergeCell ref="N88:R88"/>
    <mergeCell ref="D196:E196"/>
    <mergeCell ref="N90:R90"/>
    <mergeCell ref="N385:R385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136:R136"/>
    <mergeCell ref="N312:R312"/>
    <mergeCell ref="A126:X126"/>
    <mergeCell ref="N299:R299"/>
    <mergeCell ref="A53:X53"/>
    <mergeCell ref="A324:X324"/>
    <mergeCell ref="D342:E342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J9:L9"/>
    <mergeCell ref="N27:R27"/>
    <mergeCell ref="D271:E271"/>
    <mergeCell ref="D237:E237"/>
    <mergeCell ref="N327:R327"/>
    <mergeCell ref="N156:R156"/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  <mergeCell ref="R5:S5"/>
    <mergeCell ref="D433:E433"/>
    <mergeCell ref="N456:T456"/>
    <mergeCell ref="N454:R454"/>
    <mergeCell ref="A379:X379"/>
    <mergeCell ref="A325:X325"/>
    <mergeCell ref="D239:E239"/>
    <mergeCell ref="D266:E266"/>
    <mergeCell ref="D95:E95"/>
    <mergeCell ref="S17:T1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