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3658C4-ACDB-4AA8-B19A-81454EBD57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N466" i="1"/>
  <c r="W465" i="1"/>
  <c r="W464" i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W417" i="1" s="1"/>
  <c r="V413" i="1"/>
  <c r="V412" i="1"/>
  <c r="W411" i="1"/>
  <c r="X411" i="1" s="1"/>
  <c r="X412" i="1" s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W389" i="1" s="1"/>
  <c r="W385" i="1"/>
  <c r="X385" i="1" s="1"/>
  <c r="X384" i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W378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5" i="1" s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X340" i="1"/>
  <c r="W340" i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P488" i="1" s="1"/>
  <c r="N326" i="1"/>
  <c r="W323" i="1"/>
  <c r="V323" i="1"/>
  <c r="W322" i="1"/>
  <c r="V322" i="1"/>
  <c r="X321" i="1"/>
  <c r="X322" i="1" s="1"/>
  <c r="W321" i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X293" i="1"/>
  <c r="X294" i="1" s="1"/>
  <c r="W293" i="1"/>
  <c r="N293" i="1"/>
  <c r="V291" i="1"/>
  <c r="V290" i="1"/>
  <c r="W289" i="1"/>
  <c r="N289" i="1"/>
  <c r="V287" i="1"/>
  <c r="V286" i="1"/>
  <c r="W285" i="1"/>
  <c r="X285" i="1" s="1"/>
  <c r="X286" i="1" s="1"/>
  <c r="N285" i="1"/>
  <c r="V283" i="1"/>
  <c r="V282" i="1"/>
  <c r="W281" i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X268" i="1"/>
  <c r="W268" i="1"/>
  <c r="W267" i="1"/>
  <c r="X267" i="1" s="1"/>
  <c r="N267" i="1"/>
  <c r="X266" i="1"/>
  <c r="W266" i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W262" i="1" s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X236" i="1"/>
  <c r="W236" i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V226" i="1"/>
  <c r="V225" i="1"/>
  <c r="W224" i="1"/>
  <c r="W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N206" i="1"/>
  <c r="V203" i="1"/>
  <c r="V202" i="1"/>
  <c r="W201" i="1"/>
  <c r="W202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X177" i="1"/>
  <c r="W177" i="1"/>
  <c r="N177" i="1"/>
  <c r="W176" i="1"/>
  <c r="X176" i="1" s="1"/>
  <c r="X175" i="1"/>
  <c r="W175" i="1"/>
  <c r="N175" i="1"/>
  <c r="W174" i="1"/>
  <c r="X173" i="1"/>
  <c r="W173" i="1"/>
  <c r="N173" i="1"/>
  <c r="V171" i="1"/>
  <c r="V170" i="1"/>
  <c r="W169" i="1"/>
  <c r="X169" i="1" s="1"/>
  <c r="N169" i="1"/>
  <c r="W168" i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X128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X88" i="1"/>
  <c r="W88" i="1"/>
  <c r="W87" i="1"/>
  <c r="W86" i="1"/>
  <c r="X86" i="1" s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X49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478" i="1" s="1"/>
  <c r="V23" i="1"/>
  <c r="W22" i="1"/>
  <c r="N22" i="1"/>
  <c r="H10" i="1"/>
  <c r="A9" i="1"/>
  <c r="D7" i="1"/>
  <c r="O6" i="1"/>
  <c r="N2" i="1"/>
  <c r="X39" i="1" l="1"/>
  <c r="X40" i="1" s="1"/>
  <c r="W314" i="1"/>
  <c r="X415" i="1"/>
  <c r="X416" i="1" s="1"/>
  <c r="W416" i="1"/>
  <c r="W457" i="1"/>
  <c r="W468" i="1"/>
  <c r="X51" i="1"/>
  <c r="W52" i="1"/>
  <c r="W59" i="1"/>
  <c r="W131" i="1"/>
  <c r="W313" i="1"/>
  <c r="W435" i="1"/>
  <c r="W436" i="1"/>
  <c r="X35" i="1"/>
  <c r="X36" i="1" s="1"/>
  <c r="X43" i="1"/>
  <c r="X44" i="1" s="1"/>
  <c r="C488" i="1"/>
  <c r="X94" i="1"/>
  <c r="X103" i="1" s="1"/>
  <c r="W103" i="1"/>
  <c r="W191" i="1"/>
  <c r="X197" i="1"/>
  <c r="X231" i="1"/>
  <c r="W232" i="1"/>
  <c r="W250" i="1"/>
  <c r="W255" i="1"/>
  <c r="W273" i="1"/>
  <c r="X310" i="1"/>
  <c r="X313" i="1" s="1"/>
  <c r="X326" i="1"/>
  <c r="X331" i="1" s="1"/>
  <c r="W343" i="1"/>
  <c r="W347" i="1"/>
  <c r="W348" i="1"/>
  <c r="W377" i="1"/>
  <c r="W394" i="1"/>
  <c r="W477" i="1"/>
  <c r="V481" i="1"/>
  <c r="X168" i="1"/>
  <c r="X170" i="1" s="1"/>
  <c r="W171" i="1"/>
  <c r="J9" i="1"/>
  <c r="H9" i="1"/>
  <c r="F10" i="1"/>
  <c r="F9" i="1"/>
  <c r="W84" i="1"/>
  <c r="W92" i="1"/>
  <c r="X87" i="1"/>
  <c r="X91" i="1" s="1"/>
  <c r="W118" i="1"/>
  <c r="H488" i="1"/>
  <c r="W153" i="1"/>
  <c r="W163" i="1"/>
  <c r="W164" i="1"/>
  <c r="X161" i="1"/>
  <c r="X163" i="1" s="1"/>
  <c r="B488" i="1"/>
  <c r="W479" i="1"/>
  <c r="W23" i="1"/>
  <c r="W480" i="1"/>
  <c r="W24" i="1"/>
  <c r="X22" i="1"/>
  <c r="X23" i="1" s="1"/>
  <c r="A10" i="1"/>
  <c r="W32" i="1"/>
  <c r="W33" i="1"/>
  <c r="X26" i="1"/>
  <c r="X32" i="1" s="1"/>
  <c r="W60" i="1"/>
  <c r="X56" i="1"/>
  <c r="X59" i="1" s="1"/>
  <c r="D488" i="1"/>
  <c r="E488" i="1"/>
  <c r="W83" i="1"/>
  <c r="X63" i="1"/>
  <c r="X83" i="1" s="1"/>
  <c r="W117" i="1"/>
  <c r="X106" i="1"/>
  <c r="X117" i="1" s="1"/>
  <c r="X152" i="1"/>
  <c r="W91" i="1"/>
  <c r="W124" i="1"/>
  <c r="X131" i="1"/>
  <c r="W382" i="1"/>
  <c r="X380" i="1"/>
  <c r="X381" i="1" s="1"/>
  <c r="W388" i="1"/>
  <c r="W409" i="1"/>
  <c r="X407" i="1"/>
  <c r="X408" i="1" s="1"/>
  <c r="X444" i="1"/>
  <c r="W37" i="1"/>
  <c r="W41" i="1"/>
  <c r="W45" i="1"/>
  <c r="W51" i="1"/>
  <c r="G488" i="1"/>
  <c r="W140" i="1"/>
  <c r="W152" i="1"/>
  <c r="X174" i="1"/>
  <c r="X190" i="1" s="1"/>
  <c r="W190" i="1"/>
  <c r="W197" i="1"/>
  <c r="L488" i="1"/>
  <c r="W221" i="1"/>
  <c r="X206" i="1"/>
  <c r="X221" i="1" s="1"/>
  <c r="W231" i="1"/>
  <c r="X246" i="1"/>
  <c r="X249" i="1" s="1"/>
  <c r="X252" i="1"/>
  <c r="X255" i="1" s="1"/>
  <c r="X265" i="1"/>
  <c r="X272" i="1" s="1"/>
  <c r="W272" i="1"/>
  <c r="W277" i="1"/>
  <c r="W278" i="1"/>
  <c r="X275" i="1"/>
  <c r="X277" i="1" s="1"/>
  <c r="W282" i="1"/>
  <c r="N488" i="1"/>
  <c r="W283" i="1"/>
  <c r="W290" i="1"/>
  <c r="W291" i="1"/>
  <c r="O488" i="1"/>
  <c r="W307" i="1"/>
  <c r="W308" i="1"/>
  <c r="X316" i="1"/>
  <c r="X318" i="1" s="1"/>
  <c r="W332" i="1"/>
  <c r="X386" i="1"/>
  <c r="X388" i="1" s="1"/>
  <c r="W404" i="1"/>
  <c r="W412" i="1"/>
  <c r="W413" i="1"/>
  <c r="S488" i="1"/>
  <c r="W431" i="1"/>
  <c r="W445" i="1"/>
  <c r="W461" i="1"/>
  <c r="X459" i="1"/>
  <c r="X461" i="1" s="1"/>
  <c r="X465" i="1"/>
  <c r="W198" i="1"/>
  <c r="W222" i="1"/>
  <c r="W249" i="1"/>
  <c r="X404" i="1"/>
  <c r="V482" i="1"/>
  <c r="W125" i="1"/>
  <c r="X136" i="1"/>
  <c r="X139" i="1" s="1"/>
  <c r="W139" i="1"/>
  <c r="I488" i="1"/>
  <c r="W170" i="1"/>
  <c r="J488" i="1"/>
  <c r="X201" i="1"/>
  <c r="X202" i="1" s="1"/>
  <c r="W243" i="1"/>
  <c r="X234" i="1"/>
  <c r="X243" i="1" s="1"/>
  <c r="W244" i="1"/>
  <c r="W256" i="1"/>
  <c r="X281" i="1"/>
  <c r="X282" i="1" s="1"/>
  <c r="X289" i="1"/>
  <c r="X290" i="1" s="1"/>
  <c r="X299" i="1"/>
  <c r="X307" i="1" s="1"/>
  <c r="W381" i="1"/>
  <c r="W408" i="1"/>
  <c r="X430" i="1"/>
  <c r="T488" i="1"/>
  <c r="W456" i="1"/>
  <c r="W462" i="1"/>
  <c r="M488" i="1"/>
  <c r="W261" i="1"/>
  <c r="X258" i="1"/>
  <c r="X261" i="1" s="1"/>
  <c r="X120" i="1"/>
  <c r="X124" i="1" s="1"/>
  <c r="F488" i="1"/>
  <c r="W132" i="1"/>
  <c r="X156" i="1"/>
  <c r="X158" i="1" s="1"/>
  <c r="W159" i="1"/>
  <c r="W203" i="1"/>
  <c r="X224" i="1"/>
  <c r="X225" i="1" s="1"/>
  <c r="W226" i="1"/>
  <c r="W286" i="1"/>
  <c r="W287" i="1"/>
  <c r="W294" i="1"/>
  <c r="W295" i="1"/>
  <c r="W319" i="1"/>
  <c r="W331" i="1"/>
  <c r="W337" i="1"/>
  <c r="W336" i="1"/>
  <c r="X343" i="1"/>
  <c r="W344" i="1"/>
  <c r="W354" i="1"/>
  <c r="W370" i="1"/>
  <c r="W371" i="1"/>
  <c r="X357" i="1"/>
  <c r="X370" i="1" s="1"/>
  <c r="X373" i="1"/>
  <c r="X377" i="1" s="1"/>
  <c r="W405" i="1"/>
  <c r="W444" i="1"/>
  <c r="W450" i="1"/>
  <c r="W449" i="1"/>
  <c r="X454" i="1"/>
  <c r="X456" i="1" s="1"/>
  <c r="W469" i="1"/>
  <c r="X471" i="1"/>
  <c r="X476" i="1" s="1"/>
  <c r="W476" i="1"/>
  <c r="Q488" i="1"/>
  <c r="W430" i="1"/>
  <c r="R488" i="1"/>
  <c r="X334" i="1"/>
  <c r="X336" i="1" s="1"/>
  <c r="X352" i="1"/>
  <c r="X354" i="1" s="1"/>
  <c r="X392" i="1"/>
  <c r="X394" i="1" s="1"/>
  <c r="X447" i="1"/>
  <c r="X449" i="1" s="1"/>
  <c r="X464" i="1"/>
  <c r="X468" i="1" s="1"/>
  <c r="X483" i="1" l="1"/>
  <c r="W481" i="1"/>
  <c r="W482" i="1"/>
  <c r="W478" i="1"/>
</calcChain>
</file>

<file path=xl/sharedStrings.xml><?xml version="1.0" encoding="utf-8"?>
<sst xmlns="http://schemas.openxmlformats.org/spreadsheetml/2006/main" count="2050" uniqueCount="707">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</sst>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 t="s">
        <v>706</v>
      </c>
      <c r="I5" s="642"/>
      <c r="J5" s="642"/>
      <c r="K5" s="642"/>
      <c r="L5" s="596"/>
      <c r="N5" s="24" t="s">
        <v>10</v>
      </c>
      <c r="O5" s="393">
        <v>45312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Воскресенье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0.41666666666666669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45</v>
      </c>
      <c r="W50" s="321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16.666666666666664</v>
      </c>
      <c r="W51" s="322">
        <f>IFERROR(W49/H49,"0")+IFERROR(W50/H50,"0")</f>
        <v>17</v>
      </c>
      <c r="X51" s="322">
        <f>IFERROR(IF(X49="",0,X49),"0")+IFERROR(IF(X50="",0,X50),"0")</f>
        <v>0.12801000000000001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45</v>
      </c>
      <c r="W52" s="322">
        <f>IFERROR(SUM(W49:W50),"0")</f>
        <v>45.900000000000006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0</v>
      </c>
      <c r="W55" s="32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0</v>
      </c>
      <c r="W59" s="322">
        <f>IFERROR(W55/H55,"0")+IFERROR(W56/H56,"0")+IFERROR(W57/H57,"0")+IFERROR(W58/H58,"0")</f>
        <v>0</v>
      </c>
      <c r="X59" s="322">
        <f>IFERROR(IF(X55="",0,X55),"0")+IFERROR(IF(X56="",0,X56),"0")+IFERROR(IF(X57="",0,X57),"0")+IFERROR(IF(X58="",0,X58),"0")</f>
        <v>0</v>
      </c>
      <c r="Y59" s="323"/>
      <c r="Z59" s="323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0</v>
      </c>
      <c r="W60" s="322">
        <f>IFERROR(SUM(W55:W58),"0")</f>
        <v>0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100</v>
      </c>
      <c r="W64" s="321">
        <f t="shared" si="2"/>
        <v>100.8</v>
      </c>
      <c r="X64" s="36">
        <f>IFERROR(IF(W64=0,"",ROUNDUP(W64/H64,0)*0.02175),"")</f>
        <v>0.19574999999999998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4301011382</v>
      </c>
      <c r="D69" s="333">
        <v>4607091385687</v>
      </c>
      <c r="E69" s="334"/>
      <c r="F69" s="319">
        <v>0.4</v>
      </c>
      <c r="G69" s="32">
        <v>10</v>
      </c>
      <c r="H69" s="319">
        <v>4</v>
      </c>
      <c r="I69" s="319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4301011565</v>
      </c>
      <c r="D70" s="333">
        <v>4680115882539</v>
      </c>
      <c r="E70" s="334"/>
      <c r="F70" s="319">
        <v>0.37</v>
      </c>
      <c r="G70" s="32">
        <v>10</v>
      </c>
      <c r="H70" s="319">
        <v>3.7</v>
      </c>
      <c r="I70" s="319">
        <v>3.94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8.9285714285714288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9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0.19574999999999998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100</v>
      </c>
      <c r="W84" s="322">
        <f>IFERROR(SUM(W63:W82),"0")</f>
        <v>100.8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17.5</v>
      </c>
      <c r="W102" s="321">
        <f t="shared" si="4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6.25</v>
      </c>
      <c r="W103" s="322">
        <f>IFERROR(W94/H94,"0")+IFERROR(W95/H95,"0")+IFERROR(W96/H96,"0")+IFERROR(W97/H97,"0")+IFERROR(W98/H98,"0")+IFERROR(W99/H99,"0")+IFERROR(W100/H100,"0")+IFERROR(W101/H101,"0")+IFERROR(W102/H102,"0")</f>
        <v>7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23"/>
      <c r="Z103" s="323"/>
    </row>
    <row r="104" spans="1:53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17.5</v>
      </c>
      <c r="W104" s="322">
        <f>IFERROR(SUM(W94:W102),"0")</f>
        <v>19.599999999999998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150</v>
      </c>
      <c r="W107" s="321">
        <f t="shared" si="5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40</v>
      </c>
      <c r="W108" s="321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49.5</v>
      </c>
      <c r="W111" s="321">
        <f t="shared" si="5"/>
        <v>50.160000000000004</v>
      </c>
      <c r="X111" s="36">
        <f>IFERROR(IF(W111=0,"",ROUNDUP(W111/H111,0)*0.00753),"")</f>
        <v>0.14307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225</v>
      </c>
      <c r="W112" s="321">
        <f t="shared" si="5"/>
        <v>226.8</v>
      </c>
      <c r="X112" s="36">
        <f>IFERROR(IF(W112=0,"",ROUNDUP(W112/H112,0)*0.00753),"")</f>
        <v>0.63251999999999997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124.70238095238095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126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1.2758400000000001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464.5</v>
      </c>
      <c r="W118" s="322">
        <f>IFERROR(SUM(W106:W116),"0")</f>
        <v>470.16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30</v>
      </c>
      <c r="W121" s="321">
        <f>IFERROR(IF(V121="",0,CEILING((V121/$H121),1)*$H121),"")</f>
        <v>33.6</v>
      </c>
      <c r="X121" s="36">
        <f>IFERROR(IF(W121=0,"",ROUNDUP(W121/H121,0)*0.02175),"")</f>
        <v>8.6999999999999994E-2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3.5714285714285712</v>
      </c>
      <c r="W124" s="322">
        <f>IFERROR(W120/H120,"0")+IFERROR(W121/H121,"0")+IFERROR(W122/H122,"0")+IFERROR(W123/H123,"0")</f>
        <v>4</v>
      </c>
      <c r="X124" s="322">
        <f>IFERROR(IF(X120="",0,X120),"0")+IFERROR(IF(X121="",0,X121),"0")+IFERROR(IF(X122="",0,X122),"0")+IFERROR(IF(X123="",0,X123),"0")</f>
        <v>8.6999999999999994E-2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30</v>
      </c>
      <c r="W125" s="322">
        <f>IFERROR(SUM(W120:W123),"0")</f>
        <v>33.6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250</v>
      </c>
      <c r="W128" s="321">
        <f>IFERROR(IF(V128="",0,CEILING((V128/$H128),1)*$H128),"")</f>
        <v>252</v>
      </c>
      <c r="X128" s="36">
        <f>IFERROR(IF(W128=0,"",ROUNDUP(W128/H128,0)*0.02175),"")</f>
        <v>0.65249999999999997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225</v>
      </c>
      <c r="W130" s="321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113.09523809523809</v>
      </c>
      <c r="W131" s="322">
        <f>IFERROR(W128/H128,"0")+IFERROR(W129/H129,"0")+IFERROR(W130/H130,"0")</f>
        <v>114</v>
      </c>
      <c r="X131" s="322">
        <f>IFERROR(IF(X128="",0,X128),"0")+IFERROR(IF(X129="",0,X129),"0")+IFERROR(IF(X130="",0,X130),"0")</f>
        <v>1.2850199999999998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475</v>
      </c>
      <c r="W132" s="322">
        <f>IFERROR(SUM(W128:W130),"0")</f>
        <v>478.8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11.904761904761905</v>
      </c>
      <c r="W152" s="322">
        <f>IFERROR(W143/H143,"0")+IFERROR(W144/H144,"0")+IFERROR(W145/H145,"0")+IFERROR(W146/H146,"0")+IFERROR(W147/H147,"0")+IFERROR(W148/H148,"0")+IFERROR(W149/H149,"0")+IFERROR(W150/H150,"0")+IFERROR(W151/H151,"0")</f>
        <v>12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9.0359999999999996E-2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50</v>
      </c>
      <c r="W153" s="322">
        <f>IFERROR(SUM(W143:W151),"0")</f>
        <v>50.400000000000006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60</v>
      </c>
      <c r="W168" s="321">
        <f>IFERROR(IF(V168="",0,CEILING((V168/$H168),1)*$H168),"")</f>
        <v>64.800000000000011</v>
      </c>
      <c r="X168" s="36">
        <f>IFERROR(IF(W168=0,"",ROUNDUP(W168/H168,0)*0.00937),"")</f>
        <v>0.11244</v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11.111111111111111</v>
      </c>
      <c r="W170" s="322">
        <f>IFERROR(W166/H166,"0")+IFERROR(W167/H167,"0")+IFERROR(W168/H168,"0")+IFERROR(W169/H169,"0")</f>
        <v>12.000000000000002</v>
      </c>
      <c r="X170" s="322">
        <f>IFERROR(IF(X166="",0,X166),"0")+IFERROR(IF(X167="",0,X167),"0")+IFERROR(IF(X168="",0,X168),"0")+IFERROR(IF(X169="",0,X169),"0")</f>
        <v>0.11244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60</v>
      </c>
      <c r="W171" s="322">
        <f>IFERROR(SUM(W166:W169),"0")</f>
        <v>64.800000000000011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200</v>
      </c>
      <c r="W174" s="321">
        <f t="shared" si="7"/>
        <v>200.1</v>
      </c>
      <c r="X174" s="36">
        <f>IFERROR(IF(W174=0,"",ROUNDUP(W174/H174,0)*0.02175),"")</f>
        <v>0.50024999999999997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160</v>
      </c>
      <c r="W179" s="321">
        <f t="shared" si="7"/>
        <v>160.79999999999998</v>
      </c>
      <c r="X179" s="36">
        <f>IFERROR(IF(W179=0,"",ROUNDUP(W179/H179,0)*0.00753),"")</f>
        <v>0.50451000000000001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80</v>
      </c>
      <c r="W181" s="321">
        <f t="shared" si="7"/>
        <v>81.599999999999994</v>
      </c>
      <c r="X181" s="36">
        <f>IFERROR(IF(W181=0,"",ROUNDUP(W181/H181,0)*0.00753),"")</f>
        <v>0.25602000000000003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120</v>
      </c>
      <c r="W183" s="321">
        <f t="shared" si="7"/>
        <v>120</v>
      </c>
      <c r="X183" s="36">
        <f t="shared" ref="X183:X189" si="8">IFERROR(IF(W183=0,"",ROUNDUP(W183/H183,0)*0.00753),"")</f>
        <v>0.3765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360</v>
      </c>
      <c r="W185" s="321">
        <f t="shared" si="7"/>
        <v>360</v>
      </c>
      <c r="X185" s="36">
        <f t="shared" si="8"/>
        <v>1.1294999999999999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80</v>
      </c>
      <c r="W188" s="321">
        <f t="shared" si="7"/>
        <v>81.599999999999994</v>
      </c>
      <c r="X188" s="36">
        <f t="shared" si="8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160</v>
      </c>
      <c r="W189" s="321">
        <f t="shared" si="7"/>
        <v>160.79999999999998</v>
      </c>
      <c r="X189" s="36">
        <f t="shared" si="8"/>
        <v>0.50451000000000001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422.98850574712645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425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3.5273099999999999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1160</v>
      </c>
      <c r="W191" s="322">
        <f>IFERROR(SUM(W173:W189),"0")</f>
        <v>1164.9000000000001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28</v>
      </c>
      <c r="W195" s="321">
        <f>IFERROR(IF(V195="",0,CEILING((V195/$H195),1)*$H195),"")</f>
        <v>28.799999999999997</v>
      </c>
      <c r="X195" s="36">
        <f>IFERROR(IF(W195=0,"",ROUNDUP(W195/H195,0)*0.00753),"")</f>
        <v>9.0359999999999996E-2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11.666666666666668</v>
      </c>
      <c r="W197" s="322">
        <f>IFERROR(W193/H193,"0")+IFERROR(W194/H194,"0")+IFERROR(W195/H195,"0")+IFERROR(W196/H196,"0")</f>
        <v>12</v>
      </c>
      <c r="X197" s="322">
        <f>IFERROR(IF(X193="",0,X193),"0")+IFERROR(IF(X194="",0,X194),"0")+IFERROR(IF(X195="",0,X195),"0")+IFERROR(IF(X196="",0,X196),"0")</f>
        <v>9.0359999999999996E-2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28</v>
      </c>
      <c r="W198" s="322">
        <f>IFERROR(SUM(W193:W196),"0")</f>
        <v>28.799999999999997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56</v>
      </c>
      <c r="W201" s="321">
        <f>IFERROR(IF(V201="",0,CEILING((V201/$H201),1)*$H201),"")</f>
        <v>56.7</v>
      </c>
      <c r="X201" s="36">
        <f>IFERROR(IF(W201=0,"",ROUNDUP(W201/H201,0)*0.00502),"")</f>
        <v>0.13553999999999999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26.666666666666664</v>
      </c>
      <c r="W202" s="322">
        <f>IFERROR(W201/H201,"0")</f>
        <v>27</v>
      </c>
      <c r="X202" s="322">
        <f>IFERROR(IF(X201="",0,X201),"0")</f>
        <v>0.13553999999999999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56</v>
      </c>
      <c r="W203" s="322">
        <f>IFERROR(SUM(W201:W201),"0")</f>
        <v>56.7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40</v>
      </c>
      <c r="W228" s="321">
        <f>IFERROR(IF(V228="",0,CEILING((V228/$H228),1)*$H228),"")</f>
        <v>42</v>
      </c>
      <c r="X228" s="36">
        <f>IFERROR(IF(W228=0,"",ROUNDUP(W228/H228,0)*0.00753),"")</f>
        <v>7.5300000000000006E-2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9.5238095238095237</v>
      </c>
      <c r="W231" s="322">
        <f>IFERROR(W228/H228,"0")+IFERROR(W229/H229,"0")+IFERROR(W230/H230,"0")</f>
        <v>10</v>
      </c>
      <c r="X231" s="322">
        <f>IFERROR(IF(X228="",0,X228),"0")+IFERROR(IF(X229="",0,X229),"0")+IFERROR(IF(X230="",0,X230),"0")</f>
        <v>7.5300000000000006E-2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40</v>
      </c>
      <c r="W232" s="322">
        <f>IFERROR(SUM(W228:W230),"0")</f>
        <v>42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175</v>
      </c>
      <c r="W237" s="321">
        <f t="shared" si="11"/>
        <v>176.4</v>
      </c>
      <c r="X237" s="36">
        <f>IFERROR(IF(W237=0,"",ROUNDUP(W237/H237,0)*0.00753),"")</f>
        <v>0.63251999999999997</v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83.333333333333329</v>
      </c>
      <c r="W243" s="322">
        <f>IFERROR(W234/H234,"0")+IFERROR(W235/H235,"0")+IFERROR(W236/H236,"0")+IFERROR(W237/H237,"0")+IFERROR(W238/H238,"0")+IFERROR(W239/H239,"0")+IFERROR(W240/H240,"0")+IFERROR(W241/H241,"0")+IFERROR(W242/H242,"0")</f>
        <v>84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0.63251999999999997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175</v>
      </c>
      <c r="W244" s="322">
        <f>IFERROR(SUM(W234:W242),"0")</f>
        <v>176.4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30</v>
      </c>
      <c r="W246" s="321">
        <f>IFERROR(IF(V246="",0,CEILING((V246/$H246),1)*$H246),"")</f>
        <v>33.6</v>
      </c>
      <c r="X246" s="36">
        <f>IFERROR(IF(W246=0,"",ROUNDUP(W246/H246,0)*0.02175),"")</f>
        <v>8.6999999999999994E-2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280</v>
      </c>
      <c r="W247" s="321">
        <f>IFERROR(IF(V247="",0,CEILING((V247/$H247),1)*$H247),"")</f>
        <v>280.8</v>
      </c>
      <c r="X247" s="36">
        <f>IFERROR(IF(W247=0,"",ROUNDUP(W247/H247,0)*0.02175),"")</f>
        <v>0.78299999999999992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40</v>
      </c>
      <c r="W248" s="321">
        <f>IFERROR(IF(V248="",0,CEILING((V248/$H248),1)*$H248),"")</f>
        <v>42</v>
      </c>
      <c r="X248" s="36">
        <f>IFERROR(IF(W248=0,"",ROUNDUP(W248/H248,0)*0.02175),"")</f>
        <v>0.10874999999999999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44.230769230769226</v>
      </c>
      <c r="W249" s="322">
        <f>IFERROR(W246/H246,"0")+IFERROR(W247/H247,"0")+IFERROR(W248/H248,"0")</f>
        <v>45</v>
      </c>
      <c r="X249" s="322">
        <f>IFERROR(IF(X246="",0,X246),"0")+IFERROR(IF(X247="",0,X247),"0")+IFERROR(IF(X248="",0,X248),"0")</f>
        <v>0.9787499999999999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350</v>
      </c>
      <c r="W250" s="322">
        <f>IFERROR(SUM(W246:W248),"0")</f>
        <v>356.40000000000003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4301011396</v>
      </c>
      <c r="D267" s="333">
        <v>4607091387452</v>
      </c>
      <c r="E267" s="334"/>
      <c r="F267" s="319">
        <v>1.35</v>
      </c>
      <c r="G267" s="32">
        <v>8</v>
      </c>
      <c r="H267" s="319">
        <v>10.8</v>
      </c>
      <c r="I267" s="319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428</v>
      </c>
      <c r="C268" s="31">
        <v>4301011619</v>
      </c>
      <c r="D268" s="333">
        <v>4607091387452</v>
      </c>
      <c r="E268" s="334"/>
      <c r="F268" s="319">
        <v>1.45</v>
      </c>
      <c r="G268" s="32">
        <v>8</v>
      </c>
      <c r="H268" s="319">
        <v>11.6</v>
      </c>
      <c r="I268" s="319">
        <v>12.08</v>
      </c>
      <c r="J268" s="32">
        <v>56</v>
      </c>
      <c r="K268" s="32" t="s">
        <v>98</v>
      </c>
      <c r="L268" s="33" t="s">
        <v>99</v>
      </c>
      <c r="M268" s="32">
        <v>55</v>
      </c>
      <c r="N268" s="471" t="s">
        <v>429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26.6</v>
      </c>
      <c r="W289" s="321">
        <f>IFERROR(IF(V289="",0,CEILING((V289/$H289),1)*$H289),"")</f>
        <v>27.36</v>
      </c>
      <c r="X289" s="36">
        <f>IFERROR(IF(W289=0,"",ROUNDUP(W289/H289,0)*0.00753),"")</f>
        <v>9.0359999999999996E-2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11.666666666666668</v>
      </c>
      <c r="W290" s="322">
        <f>IFERROR(W289/H289,"0")</f>
        <v>12</v>
      </c>
      <c r="X290" s="322">
        <f>IFERROR(IF(X289="",0,X289),"0")</f>
        <v>9.0359999999999996E-2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26.6</v>
      </c>
      <c r="W291" s="322">
        <f>IFERROR(SUM(W289:W289),"0")</f>
        <v>27.36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700</v>
      </c>
      <c r="W299" s="321">
        <f t="shared" ref="W299:W306" si="13">IFERROR(IF(V299="",0,CEILING((V299/$H299),1)*$H299),"")</f>
        <v>705</v>
      </c>
      <c r="X299" s="36">
        <f>IFERROR(IF(W299=0,"",ROUNDUP(W299/H299,0)*0.02175),"")</f>
        <v>1.0222499999999999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600</v>
      </c>
      <c r="W301" s="321">
        <f t="shared" si="13"/>
        <v>600</v>
      </c>
      <c r="X301" s="36">
        <f>IFERROR(IF(W301=0,"",ROUNDUP(W301/H301,0)*0.02175),"")</f>
        <v>0.86999999999999988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500</v>
      </c>
      <c r="W303" s="321">
        <f t="shared" si="13"/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25</v>
      </c>
      <c r="W305" s="321">
        <f t="shared" si="13"/>
        <v>25</v>
      </c>
      <c r="X305" s="36">
        <f>IFERROR(IF(W305=0,"",ROUNDUP(W305/H305,0)*0.00937),"")</f>
        <v>4.6850000000000003E-2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125</v>
      </c>
      <c r="W307" s="322">
        <f>IFERROR(W299/H299,"0")+IFERROR(W300/H300,"0")+IFERROR(W301/H301,"0")+IFERROR(W302/H302,"0")+IFERROR(W303/H303,"0")+IFERROR(W304/H304,"0")+IFERROR(W305/H305,"0")+IFERROR(W306/H306,"0")</f>
        <v>126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2.6785999999999999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1825</v>
      </c>
      <c r="W308" s="322">
        <f>IFERROR(SUM(W299:W306),"0")</f>
        <v>1840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500</v>
      </c>
      <c r="W310" s="321">
        <f>IFERROR(IF(V310="",0,CEILING((V310/$H310),1)*$H310),"")</f>
        <v>510</v>
      </c>
      <c r="X310" s="36">
        <f>IFERROR(IF(W310=0,"",ROUNDUP(W310/H310,0)*0.02175),"")</f>
        <v>0.73949999999999994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33.333333333333336</v>
      </c>
      <c r="W313" s="322">
        <f>IFERROR(W310/H310,"0")+IFERROR(W311/H311,"0")+IFERROR(W312/H312,"0")</f>
        <v>34</v>
      </c>
      <c r="X313" s="322">
        <f>IFERROR(IF(X310="",0,X310),"0")+IFERROR(IF(X311="",0,X311),"0")+IFERROR(IF(X312="",0,X312),"0")</f>
        <v>0.73949999999999994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500</v>
      </c>
      <c r="W314" s="322">
        <f>IFERROR(SUM(W310:W312),"0")</f>
        <v>510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80</v>
      </c>
      <c r="W321" s="321">
        <f>IFERROR(IF(V321="",0,CEILING((V321/$H321),1)*$H321),"")</f>
        <v>85.8</v>
      </c>
      <c r="X321" s="36">
        <f>IFERROR(IF(W321=0,"",ROUNDUP(W321/H321,0)*0.02175),"")</f>
        <v>0.23924999999999999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10.256410256410257</v>
      </c>
      <c r="W322" s="322">
        <f>IFERROR(W321/H321,"0")</f>
        <v>11</v>
      </c>
      <c r="X322" s="322">
        <f>IFERROR(IF(X321="",0,X321),"0")</f>
        <v>0.23924999999999999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80</v>
      </c>
      <c r="W323" s="322">
        <f>IFERROR(SUM(W321:W321),"0")</f>
        <v>85.8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13.5</v>
      </c>
      <c r="W353" s="321">
        <f>IFERROR(IF(V353="",0,CEILING((V353/$H353),1)*$H353),"")</f>
        <v>13.5</v>
      </c>
      <c r="X353" s="36">
        <f>IFERROR(IF(W353=0,"",ROUNDUP(W353/H353,0)*0.00753),"")</f>
        <v>3.7650000000000003E-2</v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5</v>
      </c>
      <c r="W354" s="322">
        <f>IFERROR(W352/H352,"0")+IFERROR(W353/H353,"0")</f>
        <v>5</v>
      </c>
      <c r="X354" s="322">
        <f>IFERROR(IF(X352="",0,X352),"0")+IFERROR(IF(X353="",0,X353),"0")</f>
        <v>3.7650000000000003E-2</v>
      </c>
      <c r="Y354" s="323"/>
      <c r="Z354" s="323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13.5</v>
      </c>
      <c r="W355" s="322">
        <f>IFERROR(SUM(W352:W353),"0")</f>
        <v>13.5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35</v>
      </c>
      <c r="W368" s="321">
        <f t="shared" si="14"/>
        <v>35.700000000000003</v>
      </c>
      <c r="X368" s="36">
        <f t="shared" si="15"/>
        <v>8.5339999999999999E-2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16.666666666666664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17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8.5339999999999999E-2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35</v>
      </c>
      <c r="W371" s="322">
        <f>IFERROR(SUM(W357:W369),"0")</f>
        <v>35.700000000000003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3.7878787878787876</v>
      </c>
      <c r="W430" s="322">
        <f>IFERROR(W421/H421,"0")+IFERROR(W422/H422,"0")+IFERROR(W423/H423,"0")+IFERROR(W424/H424,"0")+IFERROR(W425/H425,"0")+IFERROR(W426/H426,"0")+IFERROR(W427/H427,"0")+IFERROR(W428/H428,"0")+IFERROR(W429/H429,"0")</f>
        <v>4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4.7840000000000001E-2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20</v>
      </c>
      <c r="W431" s="322">
        <f>IFERROR(SUM(W421:W429),"0")</f>
        <v>21.12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4301031156</v>
      </c>
      <c r="D466" s="333">
        <v>4680115880856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35</v>
      </c>
      <c r="N466" s="57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658</v>
      </c>
      <c r="B467" s="54" t="s">
        <v>659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660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661</v>
      </c>
      <c r="B471" s="54" t="s">
        <v>662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663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664</v>
      </c>
      <c r="B472" s="54" t="s">
        <v>665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666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667</v>
      </c>
      <c r="B473" s="54" t="s">
        <v>668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300</v>
      </c>
      <c r="W473" s="321">
        <f>IFERROR(IF(V473="",0,CEILING((V473/$H473),1)*$H473),"")</f>
        <v>304.2</v>
      </c>
      <c r="X473" s="36">
        <f>IFERROR(IF(W473=0,"",ROUNDUP(W473/H473,0)*0.02175),"")</f>
        <v>0.84824999999999995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669</v>
      </c>
      <c r="B474" s="54" t="s">
        <v>670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671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672</v>
      </c>
      <c r="B475" s="54" t="s">
        <v>673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674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38.46153846153846</v>
      </c>
      <c r="W476" s="322">
        <f>IFERROR(W471/H471,"0")+IFERROR(W472/H472,"0")+IFERROR(W473/H473,"0")+IFERROR(W474/H474,"0")+IFERROR(W475/H475,"0")</f>
        <v>39</v>
      </c>
      <c r="X476" s="322">
        <f>IFERROR(IF(X471="",0,X471),"0")+IFERROR(IF(X472="",0,X472),"0")+IFERROR(IF(X473="",0,X473),"0")+IFERROR(IF(X474="",0,X474),"0")+IFERROR(IF(X475="",0,X475),"0")</f>
        <v>0.84824999999999995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300</v>
      </c>
      <c r="W477" s="322">
        <f>IFERROR(SUM(W471:W475),"0")</f>
        <v>304.2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675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5851.1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5926.9400000000005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676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6234.4846114804741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6314.9779999999992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677</v>
      </c>
      <c r="O480" s="352"/>
      <c r="P480" s="352"/>
      <c r="Q480" s="352"/>
      <c r="R480" s="352"/>
      <c r="S480" s="352"/>
      <c r="T480" s="353"/>
      <c r="U480" s="37" t="s">
        <v>678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12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12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679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6534.4846114804741</v>
      </c>
      <c r="W481" s="322">
        <f>GrossWeightTotalR+PalletQtyTotalR*25</f>
        <v>6614.9779999999992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680</v>
      </c>
      <c r="O482" s="352"/>
      <c r="P482" s="352"/>
      <c r="Q482" s="352"/>
      <c r="R482" s="352"/>
      <c r="S482" s="352"/>
      <c r="T482" s="353"/>
      <c r="U482" s="37" t="s">
        <v>678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1138.8124040710247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1152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681</v>
      </c>
      <c r="O483" s="352"/>
      <c r="P483" s="352"/>
      <c r="Q483" s="352"/>
      <c r="R483" s="352"/>
      <c r="S483" s="352"/>
      <c r="T483" s="353"/>
      <c r="U483" s="39" t="s">
        <v>682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13.4337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683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684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685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45.900000000000006</v>
      </c>
      <c r="D488" s="46">
        <f>IFERROR(W55*1,"0")+IFERROR(W56*1,"0")+IFERROR(W57*1,"0")+IFERROR(W58*1,"0")</f>
        <v>0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624.16000000000008</v>
      </c>
      <c r="F488" s="46">
        <f>IFERROR(W128*1,"0")+IFERROR(W129*1,"0")+IFERROR(W130*1,"0")</f>
        <v>478.8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50.400000000000006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1258.4999999999998</v>
      </c>
      <c r="J488" s="46">
        <f>IFERROR(W201*1,"0")</f>
        <v>56.7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574.79999999999995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27.36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2435.8000000000002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49.2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21.12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304.2</v>
      </c>
      <c r="U488" s="314"/>
      <c r="Z488" s="52"/>
      <c r="AC488" s="314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8,81"/>
        <filter val="1 160,00"/>
        <filter val="1 825,00"/>
        <filter val="10,26"/>
        <filter val="100,00"/>
        <filter val="11,11"/>
        <filter val="11,67"/>
        <filter val="11,90"/>
        <filter val="113,10"/>
        <filter val="12"/>
        <filter val="120,00"/>
        <filter val="124,70"/>
        <filter val="125,00"/>
        <filter val="13,50"/>
        <filter val="150,00"/>
        <filter val="16,67"/>
        <filter val="160,00"/>
        <filter val="17,50"/>
        <filter val="175,00"/>
        <filter val="20,00"/>
        <filter val="200,00"/>
        <filter val="225,00"/>
        <filter val="25,00"/>
        <filter val="250,00"/>
        <filter val="26,60"/>
        <filter val="26,67"/>
        <filter val="28,00"/>
        <filter val="280,00"/>
        <filter val="3,57"/>
        <filter val="3,79"/>
        <filter val="30,00"/>
        <filter val="300,00"/>
        <filter val="33,33"/>
        <filter val="35,00"/>
        <filter val="350,00"/>
        <filter val="360,00"/>
        <filter val="38,46"/>
        <filter val="40,00"/>
        <filter val="422,99"/>
        <filter val="44,23"/>
        <filter val="45,00"/>
        <filter val="464,50"/>
        <filter val="475,00"/>
        <filter val="49,50"/>
        <filter val="5 851,10"/>
        <filter val="5,00"/>
        <filter val="50,00"/>
        <filter val="500,00"/>
        <filter val="56,00"/>
        <filter val="6 234,48"/>
        <filter val="6 534,48"/>
        <filter val="6,25"/>
        <filter val="60,00"/>
        <filter val="600,00"/>
        <filter val="700,00"/>
        <filter val="8,93"/>
        <filter val="80,00"/>
        <filter val="83,33"/>
        <filter val="9,52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52"/>
    </row>
    <row r="3" spans="2:8" x14ac:dyDescent="0.2">
      <c r="B3" s="47" t="s">
        <v>687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688</v>
      </c>
      <c r="D6" s="47" t="s">
        <v>689</v>
      </c>
      <c r="E6" s="47"/>
    </row>
    <row r="7" spans="2:8" x14ac:dyDescent="0.2">
      <c r="B7" s="47" t="s">
        <v>690</v>
      </c>
      <c r="C7" s="47" t="s">
        <v>691</v>
      </c>
      <c r="D7" s="47" t="s">
        <v>692</v>
      </c>
      <c r="E7" s="47"/>
    </row>
    <row r="9" spans="2:8" x14ac:dyDescent="0.2">
      <c r="B9" s="47" t="s">
        <v>693</v>
      </c>
      <c r="C9" s="47" t="s">
        <v>688</v>
      </c>
      <c r="D9" s="47"/>
      <c r="E9" s="47"/>
    </row>
    <row r="11" spans="2:8" x14ac:dyDescent="0.2">
      <c r="B11" s="47" t="s">
        <v>694</v>
      </c>
      <c r="C11" s="47" t="s">
        <v>691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