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37E75F-B7F9-4E3D-A8F2-C6D4BCA107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H9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J9" i="1"/>
  <c r="W261" i="1"/>
  <c r="X32" i="1"/>
  <c r="W33" i="1"/>
  <c r="V264" i="1"/>
  <c r="X40" i="1"/>
  <c r="X265" i="1" s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00" i="1"/>
  <c r="W201" i="1"/>
  <c r="X211" i="1"/>
  <c r="W228" i="1"/>
  <c r="W258" i="1"/>
  <c r="V263" i="1"/>
  <c r="W41" i="1"/>
  <c r="W57" i="1"/>
  <c r="W63" i="1"/>
  <c r="W91" i="1"/>
  <c r="W105" i="1"/>
  <c r="W118" i="1"/>
  <c r="W148" i="1"/>
  <c r="W193" i="1"/>
  <c r="W262" i="1"/>
  <c r="W263" i="1" s="1"/>
  <c r="A10" i="1"/>
  <c r="W99" i="1"/>
  <c r="W170" i="1"/>
  <c r="W235" i="1"/>
  <c r="W246" i="1"/>
  <c r="F9" i="1"/>
  <c r="W24" i="1"/>
  <c r="W264" i="1" l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<sst xmlns="http://schemas.openxmlformats.org/spreadsheetml/2006/main" count="968" uniqueCount="390">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</sst>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topLeftCell="A2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37" t="s">
        <v>0</v>
      </c>
      <c r="E1" s="174"/>
      <c r="F1" s="174"/>
      <c r="G1" s="13" t="s">
        <v>1</v>
      </c>
      <c r="H1" s="237" t="s">
        <v>2</v>
      </c>
      <c r="I1" s="174"/>
      <c r="J1" s="174"/>
      <c r="K1" s="174"/>
      <c r="L1" s="174"/>
      <c r="M1" s="174"/>
      <c r="N1" s="174"/>
      <c r="O1" s="174"/>
      <c r="P1" s="173" t="s">
        <v>3</v>
      </c>
      <c r="Q1" s="174"/>
      <c r="R1" s="17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91" t="s">
        <v>8</v>
      </c>
      <c r="B5" s="176"/>
      <c r="C5" s="177"/>
      <c r="D5" s="316"/>
      <c r="E5" s="317"/>
      <c r="F5" s="205" t="s">
        <v>9</v>
      </c>
      <c r="G5" s="177"/>
      <c r="H5" s="316" t="s">
        <v>389</v>
      </c>
      <c r="I5" s="323"/>
      <c r="J5" s="323"/>
      <c r="K5" s="323"/>
      <c r="L5" s="317"/>
      <c r="N5" s="25" t="s">
        <v>10</v>
      </c>
      <c r="O5" s="213">
        <v>45313</v>
      </c>
      <c r="P5" s="214"/>
      <c r="R5" s="189" t="s">
        <v>11</v>
      </c>
      <c r="S5" s="190"/>
      <c r="T5" s="249" t="s">
        <v>12</v>
      </c>
      <c r="U5" s="214"/>
      <c r="Z5" s="52"/>
      <c r="AA5" s="52"/>
      <c r="AB5" s="52"/>
    </row>
    <row r="6" spans="1:29" s="156" customFormat="1" ht="24" customHeight="1" x14ac:dyDescent="0.2">
      <c r="A6" s="291" t="s">
        <v>13</v>
      </c>
      <c r="B6" s="176"/>
      <c r="C6" s="177"/>
      <c r="D6" s="229" t="s">
        <v>14</v>
      </c>
      <c r="E6" s="230"/>
      <c r="F6" s="230"/>
      <c r="G6" s="230"/>
      <c r="H6" s="230"/>
      <c r="I6" s="230"/>
      <c r="J6" s="230"/>
      <c r="K6" s="230"/>
      <c r="L6" s="214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12" t="s">
        <v>16</v>
      </c>
      <c r="S6" s="190"/>
      <c r="T6" s="250" t="s">
        <v>17</v>
      </c>
      <c r="U6" s="251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28"/>
      <c r="N7" s="25"/>
      <c r="O7" s="43"/>
      <c r="P7" s="43"/>
      <c r="R7" s="172"/>
      <c r="S7" s="190"/>
      <c r="T7" s="252"/>
      <c r="U7" s="253"/>
      <c r="Z7" s="52"/>
      <c r="AA7" s="52"/>
      <c r="AB7" s="52"/>
    </row>
    <row r="8" spans="1:29" s="156" customFormat="1" ht="25.5" customHeight="1" x14ac:dyDescent="0.2">
      <c r="A8" s="194" t="s">
        <v>18</v>
      </c>
      <c r="B8" s="168"/>
      <c r="C8" s="169"/>
      <c r="D8" s="292"/>
      <c r="E8" s="293"/>
      <c r="F8" s="293"/>
      <c r="G8" s="293"/>
      <c r="H8" s="293"/>
      <c r="I8" s="293"/>
      <c r="J8" s="293"/>
      <c r="K8" s="293"/>
      <c r="L8" s="294"/>
      <c r="N8" s="25" t="s">
        <v>19</v>
      </c>
      <c r="O8" s="218">
        <v>0.33333333333333331</v>
      </c>
      <c r="P8" s="214"/>
      <c r="R8" s="172"/>
      <c r="S8" s="190"/>
      <c r="T8" s="252"/>
      <c r="U8" s="253"/>
      <c r="Z8" s="52"/>
      <c r="AA8" s="52"/>
      <c r="AB8" s="52"/>
    </row>
    <row r="9" spans="1:29" s="156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22"/>
      <c r="E9" s="186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7" t="s">
        <v>20</v>
      </c>
      <c r="O9" s="213"/>
      <c r="P9" s="214"/>
      <c r="R9" s="172"/>
      <c r="S9" s="190"/>
      <c r="T9" s="254"/>
      <c r="U9" s="255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22"/>
      <c r="E10" s="186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35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18"/>
      <c r="P10" s="214"/>
      <c r="S10" s="25" t="s">
        <v>22</v>
      </c>
      <c r="T10" s="328" t="s">
        <v>23</v>
      </c>
      <c r="U10" s="251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8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20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29</v>
      </c>
      <c r="O12" s="227"/>
      <c r="P12" s="228"/>
      <c r="Q12" s="24"/>
      <c r="S12" s="25"/>
      <c r="T12" s="174"/>
      <c r="U12" s="172"/>
      <c r="Z12" s="52"/>
      <c r="AA12" s="52"/>
      <c r="AB12" s="52"/>
    </row>
    <row r="13" spans="1:29" s="156" customFormat="1" ht="23.25" customHeight="1" x14ac:dyDescent="0.2">
      <c r="A13" s="20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20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217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73" t="s">
        <v>34</v>
      </c>
      <c r="O15" s="174"/>
      <c r="P15" s="174"/>
      <c r="Q15" s="174"/>
      <c r="R15" s="17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8" t="s">
        <v>35</v>
      </c>
      <c r="B17" s="178" t="s">
        <v>36</v>
      </c>
      <c r="C17" s="281" t="s">
        <v>37</v>
      </c>
      <c r="D17" s="178" t="s">
        <v>38</v>
      </c>
      <c r="E17" s="179"/>
      <c r="F17" s="178" t="s">
        <v>39</v>
      </c>
      <c r="G17" s="178" t="s">
        <v>40</v>
      </c>
      <c r="H17" s="178" t="s">
        <v>41</v>
      </c>
      <c r="I17" s="178" t="s">
        <v>42</v>
      </c>
      <c r="J17" s="178" t="s">
        <v>43</v>
      </c>
      <c r="K17" s="178" t="s">
        <v>44</v>
      </c>
      <c r="L17" s="178" t="s">
        <v>45</v>
      </c>
      <c r="M17" s="178" t="s">
        <v>46</v>
      </c>
      <c r="N17" s="178" t="s">
        <v>47</v>
      </c>
      <c r="O17" s="287"/>
      <c r="P17" s="287"/>
      <c r="Q17" s="287"/>
      <c r="R17" s="179"/>
      <c r="S17" s="191" t="s">
        <v>48</v>
      </c>
      <c r="T17" s="177"/>
      <c r="U17" s="178" t="s">
        <v>49</v>
      </c>
      <c r="V17" s="178" t="s">
        <v>50</v>
      </c>
      <c r="W17" s="310" t="s">
        <v>51</v>
      </c>
      <c r="X17" s="178" t="s">
        <v>52</v>
      </c>
      <c r="Y17" s="192" t="s">
        <v>53</v>
      </c>
      <c r="Z17" s="192" t="s">
        <v>54</v>
      </c>
      <c r="AA17" s="192" t="s">
        <v>55</v>
      </c>
      <c r="AB17" s="303"/>
      <c r="AC17" s="304"/>
      <c r="AD17" s="275"/>
      <c r="BA17" s="299" t="s">
        <v>56</v>
      </c>
    </row>
    <row r="18" spans="1:53" ht="14.25" customHeight="1" x14ac:dyDescent="0.2">
      <c r="A18" s="182"/>
      <c r="B18" s="182"/>
      <c r="C18" s="182"/>
      <c r="D18" s="180"/>
      <c r="E18" s="181"/>
      <c r="F18" s="182"/>
      <c r="G18" s="182"/>
      <c r="H18" s="182"/>
      <c r="I18" s="182"/>
      <c r="J18" s="182"/>
      <c r="K18" s="182"/>
      <c r="L18" s="182"/>
      <c r="M18" s="182"/>
      <c r="N18" s="180"/>
      <c r="O18" s="288"/>
      <c r="P18" s="288"/>
      <c r="Q18" s="288"/>
      <c r="R18" s="181"/>
      <c r="S18" s="155" t="s">
        <v>57</v>
      </c>
      <c r="T18" s="155" t="s">
        <v>58</v>
      </c>
      <c r="U18" s="182"/>
      <c r="V18" s="182"/>
      <c r="W18" s="311"/>
      <c r="X18" s="182"/>
      <c r="Y18" s="193"/>
      <c r="Z18" s="193"/>
      <c r="AA18" s="305"/>
      <c r="AB18" s="306"/>
      <c r="AC18" s="307"/>
      <c r="AD18" s="276"/>
      <c r="BA18" s="172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4"/>
      <c r="Z20" s="154"/>
    </row>
    <row r="21" spans="1:53" ht="14.25" hidden="1" customHeight="1" x14ac:dyDescent="0.25">
      <c r="A21" s="184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6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8" t="s">
        <v>65</v>
      </c>
      <c r="O22" s="165"/>
      <c r="P22" s="165"/>
      <c r="Q22" s="165"/>
      <c r="R22" s="166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88"/>
      <c r="N23" s="167" t="s">
        <v>67</v>
      </c>
      <c r="O23" s="168"/>
      <c r="P23" s="168"/>
      <c r="Q23" s="168"/>
      <c r="R23" s="168"/>
      <c r="S23" s="168"/>
      <c r="T23" s="169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88"/>
      <c r="N24" s="167" t="s">
        <v>67</v>
      </c>
      <c r="O24" s="168"/>
      <c r="P24" s="168"/>
      <c r="Q24" s="168"/>
      <c r="R24" s="168"/>
      <c r="S24" s="168"/>
      <c r="T24" s="169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1" t="s">
        <v>70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4"/>
      <c r="Z26" s="154"/>
    </row>
    <row r="27" spans="1:53" ht="14.25" hidden="1" customHeight="1" x14ac:dyDescent="0.25">
      <c r="A27" s="184" t="s">
        <v>71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3"/>
      <c r="Z27" s="153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66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5"/>
      <c r="P28" s="165"/>
      <c r="Q28" s="165"/>
      <c r="R28" s="166"/>
      <c r="S28" s="35"/>
      <c r="T28" s="35"/>
      <c r="U28" s="36" t="s">
        <v>66</v>
      </c>
      <c r="V28" s="158">
        <v>0</v>
      </c>
      <c r="W28" s="159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66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5"/>
      <c r="P29" s="165"/>
      <c r="Q29" s="165"/>
      <c r="R29" s="166"/>
      <c r="S29" s="35"/>
      <c r="T29" s="35"/>
      <c r="U29" s="36" t="s">
        <v>66</v>
      </c>
      <c r="V29" s="158">
        <v>60</v>
      </c>
      <c r="W29" s="159">
        <f>IFERROR(IF(V29="","",V29),"")</f>
        <v>60</v>
      </c>
      <c r="X29" s="37">
        <f>IFERROR(IF(V29="","",V29*0.00936),"")</f>
        <v>0.56159999999999999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66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5"/>
      <c r="P30" s="165"/>
      <c r="Q30" s="165"/>
      <c r="R30" s="166"/>
      <c r="S30" s="35"/>
      <c r="T30" s="35"/>
      <c r="U30" s="36" t="s">
        <v>66</v>
      </c>
      <c r="V30" s="158">
        <v>0</v>
      </c>
      <c r="W30" s="159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66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5"/>
      <c r="P31" s="165"/>
      <c r="Q31" s="165"/>
      <c r="R31" s="166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88"/>
      <c r="N32" s="167" t="s">
        <v>67</v>
      </c>
      <c r="O32" s="168"/>
      <c r="P32" s="168"/>
      <c r="Q32" s="168"/>
      <c r="R32" s="168"/>
      <c r="S32" s="168"/>
      <c r="T32" s="169"/>
      <c r="U32" s="38" t="s">
        <v>66</v>
      </c>
      <c r="V32" s="160">
        <f>IFERROR(SUM(V28:V31),"0")</f>
        <v>60</v>
      </c>
      <c r="W32" s="160">
        <f>IFERROR(SUM(W28:W31),"0")</f>
        <v>60</v>
      </c>
      <c r="X32" s="160">
        <f>IFERROR(IF(X28="",0,X28),"0")+IFERROR(IF(X29="",0,X29),"0")+IFERROR(IF(X30="",0,X30),"0")+IFERROR(IF(X31="",0,X31),"0")</f>
        <v>0.56159999999999999</v>
      </c>
      <c r="Y32" s="161"/>
      <c r="Z32" s="161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88"/>
      <c r="N33" s="167" t="s">
        <v>67</v>
      </c>
      <c r="O33" s="168"/>
      <c r="P33" s="168"/>
      <c r="Q33" s="168"/>
      <c r="R33" s="168"/>
      <c r="S33" s="168"/>
      <c r="T33" s="169"/>
      <c r="U33" s="38" t="s">
        <v>68</v>
      </c>
      <c r="V33" s="160">
        <f>IFERROR(SUMPRODUCT(V28:V31*H28:H31),"0")</f>
        <v>90</v>
      </c>
      <c r="W33" s="160">
        <f>IFERROR(SUMPRODUCT(W28:W31*H28:H31),"0")</f>
        <v>90</v>
      </c>
      <c r="X33" s="38"/>
      <c r="Y33" s="161"/>
      <c r="Z33" s="161"/>
    </row>
    <row r="34" spans="1:53" ht="16.5" hidden="1" customHeight="1" x14ac:dyDescent="0.25">
      <c r="A34" s="171" t="s">
        <v>82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4"/>
      <c r="Z34" s="154"/>
    </row>
    <row r="35" spans="1:53" ht="14.25" hidden="1" customHeight="1" x14ac:dyDescent="0.25">
      <c r="A35" s="184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66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5"/>
      <c r="P36" s="165"/>
      <c r="Q36" s="165"/>
      <c r="R36" s="166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66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65"/>
      <c r="P37" s="165"/>
      <c r="Q37" s="165"/>
      <c r="R37" s="166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66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5"/>
      <c r="P38" s="165"/>
      <c r="Q38" s="165"/>
      <c r="R38" s="166"/>
      <c r="S38" s="35"/>
      <c r="T38" s="35"/>
      <c r="U38" s="36" t="s">
        <v>66</v>
      </c>
      <c r="V38" s="158">
        <v>0</v>
      </c>
      <c r="W38" s="159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66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5"/>
      <c r="P39" s="165"/>
      <c r="Q39" s="165"/>
      <c r="R39" s="166"/>
      <c r="S39" s="35"/>
      <c r="T39" s="35"/>
      <c r="U39" s="36" t="s">
        <v>66</v>
      </c>
      <c r="V39" s="158">
        <v>27</v>
      </c>
      <c r="W39" s="159">
        <f>IFERROR(IF(V39="","",V39),"")</f>
        <v>27</v>
      </c>
      <c r="X39" s="37">
        <f>IFERROR(IF(V39="","",V39*0.0155),"")</f>
        <v>0.41849999999999998</v>
      </c>
      <c r="Y39" s="57"/>
      <c r="Z39" s="58"/>
      <c r="AD39" s="62"/>
      <c r="BA39" s="71" t="s">
        <v>1</v>
      </c>
    </row>
    <row r="40" spans="1:53" x14ac:dyDescent="0.2">
      <c r="A40" s="187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88"/>
      <c r="N40" s="167" t="s">
        <v>67</v>
      </c>
      <c r="O40" s="168"/>
      <c r="P40" s="168"/>
      <c r="Q40" s="168"/>
      <c r="R40" s="168"/>
      <c r="S40" s="168"/>
      <c r="T40" s="169"/>
      <c r="U40" s="38" t="s">
        <v>66</v>
      </c>
      <c r="V40" s="160">
        <f>IFERROR(SUM(V36:V39),"0")</f>
        <v>27</v>
      </c>
      <c r="W40" s="160">
        <f>IFERROR(SUM(W36:W39),"0")</f>
        <v>27</v>
      </c>
      <c r="X40" s="160">
        <f>IFERROR(IF(X36="",0,X36),"0")+IFERROR(IF(X37="",0,X37),"0")+IFERROR(IF(X38="",0,X38),"0")+IFERROR(IF(X39="",0,X39),"0")</f>
        <v>0.41849999999999998</v>
      </c>
      <c r="Y40" s="161"/>
      <c r="Z40" s="161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88"/>
      <c r="N41" s="167" t="s">
        <v>67</v>
      </c>
      <c r="O41" s="168"/>
      <c r="P41" s="168"/>
      <c r="Q41" s="168"/>
      <c r="R41" s="168"/>
      <c r="S41" s="168"/>
      <c r="T41" s="169"/>
      <c r="U41" s="38" t="s">
        <v>68</v>
      </c>
      <c r="V41" s="160">
        <f>IFERROR(SUMPRODUCT(V36:V39*H36:H39),"0")</f>
        <v>162</v>
      </c>
      <c r="W41" s="160">
        <f>IFERROR(SUMPRODUCT(W36:W39*H36:H39),"0")</f>
        <v>162</v>
      </c>
      <c r="X41" s="38"/>
      <c r="Y41" s="161"/>
      <c r="Z41" s="161"/>
    </row>
    <row r="42" spans="1:53" ht="16.5" hidden="1" customHeight="1" x14ac:dyDescent="0.25">
      <c r="A42" s="171" t="s">
        <v>92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4"/>
      <c r="Z42" s="154"/>
    </row>
    <row r="43" spans="1:53" ht="14.25" hidden="1" customHeight="1" x14ac:dyDescent="0.25">
      <c r="A43" s="184" t="s">
        <v>93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3"/>
      <c r="Z43" s="153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66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5"/>
      <c r="P44" s="165"/>
      <c r="Q44" s="165"/>
      <c r="R44" s="166"/>
      <c r="S44" s="35"/>
      <c r="T44" s="35"/>
      <c r="U44" s="36" t="s">
        <v>66</v>
      </c>
      <c r="V44" s="158">
        <v>11</v>
      </c>
      <c r="W44" s="159">
        <f>IFERROR(IF(V44="","",V44),"")</f>
        <v>11</v>
      </c>
      <c r="X44" s="37">
        <f>IFERROR(IF(V44="","",V44*0.0095),"")</f>
        <v>0.1045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66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5"/>
      <c r="P45" s="165"/>
      <c r="Q45" s="165"/>
      <c r="R45" s="166"/>
      <c r="S45" s="35"/>
      <c r="T45" s="35"/>
      <c r="U45" s="36" t="s">
        <v>66</v>
      </c>
      <c r="V45" s="158">
        <v>15</v>
      </c>
      <c r="W45" s="159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187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88"/>
      <c r="N46" s="167" t="s">
        <v>67</v>
      </c>
      <c r="O46" s="168"/>
      <c r="P46" s="168"/>
      <c r="Q46" s="168"/>
      <c r="R46" s="168"/>
      <c r="S46" s="168"/>
      <c r="T46" s="169"/>
      <c r="U46" s="38" t="s">
        <v>66</v>
      </c>
      <c r="V46" s="160">
        <f>IFERROR(SUM(V44:V45),"0")</f>
        <v>26</v>
      </c>
      <c r="W46" s="160">
        <f>IFERROR(SUM(W44:W45),"0")</f>
        <v>26</v>
      </c>
      <c r="X46" s="160">
        <f>IFERROR(IF(X44="",0,X44),"0")+IFERROR(IF(X45="",0,X45),"0")</f>
        <v>0.247</v>
      </c>
      <c r="Y46" s="161"/>
      <c r="Z46" s="161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88"/>
      <c r="N47" s="167" t="s">
        <v>67</v>
      </c>
      <c r="O47" s="168"/>
      <c r="P47" s="168"/>
      <c r="Q47" s="168"/>
      <c r="R47" s="168"/>
      <c r="S47" s="168"/>
      <c r="T47" s="169"/>
      <c r="U47" s="38" t="s">
        <v>68</v>
      </c>
      <c r="V47" s="160">
        <f>IFERROR(SUMPRODUCT(V44:V45*H44:H45),"0")</f>
        <v>31.2</v>
      </c>
      <c r="W47" s="160">
        <f>IFERROR(SUMPRODUCT(W44:W45*H44:H45),"0")</f>
        <v>31.2</v>
      </c>
      <c r="X47" s="38"/>
      <c r="Y47" s="161"/>
      <c r="Z47" s="161"/>
    </row>
    <row r="48" spans="1:53" ht="16.5" hidden="1" customHeight="1" x14ac:dyDescent="0.25">
      <c r="A48" s="171" t="s">
        <v>99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4"/>
      <c r="Z48" s="154"/>
    </row>
    <row r="49" spans="1:53" ht="14.25" hidden="1" customHeight="1" x14ac:dyDescent="0.25">
      <c r="A49" s="184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3"/>
      <c r="Z49" s="153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0">
        <v>4607111037190</v>
      </c>
      <c r="E50" s="166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0" t="s">
        <v>102</v>
      </c>
      <c r="O50" s="165"/>
      <c r="P50" s="165"/>
      <c r="Q50" s="165"/>
      <c r="R50" s="166"/>
      <c r="S50" s="35"/>
      <c r="T50" s="35"/>
      <c r="U50" s="36" t="s">
        <v>66</v>
      </c>
      <c r="V50" s="158">
        <v>0</v>
      </c>
      <c r="W50" s="159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0">
        <v>4607111037183</v>
      </c>
      <c r="E51" s="166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105</v>
      </c>
      <c r="O51" s="165"/>
      <c r="P51" s="165"/>
      <c r="Q51" s="165"/>
      <c r="R51" s="166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0">
        <v>4607111037091</v>
      </c>
      <c r="E52" s="166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30" t="s">
        <v>108</v>
      </c>
      <c r="O52" s="165"/>
      <c r="P52" s="165"/>
      <c r="Q52" s="165"/>
      <c r="R52" s="166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0">
        <v>4607111036902</v>
      </c>
      <c r="E53" s="166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5" t="s">
        <v>111</v>
      </c>
      <c r="O53" s="165"/>
      <c r="P53" s="165"/>
      <c r="Q53" s="165"/>
      <c r="R53" s="166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0">
        <v>4607111036858</v>
      </c>
      <c r="E54" s="166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5" t="s">
        <v>114</v>
      </c>
      <c r="O54" s="165"/>
      <c r="P54" s="165"/>
      <c r="Q54" s="165"/>
      <c r="R54" s="166"/>
      <c r="S54" s="35"/>
      <c r="T54" s="35"/>
      <c r="U54" s="36" t="s">
        <v>66</v>
      </c>
      <c r="V54" s="158">
        <v>0</v>
      </c>
      <c r="W54" s="159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0">
        <v>4607111036889</v>
      </c>
      <c r="E55" s="166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8" t="s">
        <v>117</v>
      </c>
      <c r="O55" s="165"/>
      <c r="P55" s="165"/>
      <c r="Q55" s="165"/>
      <c r="R55" s="166"/>
      <c r="S55" s="35"/>
      <c r="T55" s="35"/>
      <c r="U55" s="36" t="s">
        <v>66</v>
      </c>
      <c r="V55" s="158">
        <v>56</v>
      </c>
      <c r="W55" s="159">
        <f t="shared" si="0"/>
        <v>56</v>
      </c>
      <c r="X55" s="37">
        <f t="shared" si="1"/>
        <v>0.86799999999999999</v>
      </c>
      <c r="Y55" s="57"/>
      <c r="Z55" s="58"/>
      <c r="AD55" s="62"/>
      <c r="BA55" s="79" t="s">
        <v>1</v>
      </c>
    </row>
    <row r="56" spans="1:53" x14ac:dyDescent="0.2">
      <c r="A56" s="187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88"/>
      <c r="N56" s="167" t="s">
        <v>67</v>
      </c>
      <c r="O56" s="168"/>
      <c r="P56" s="168"/>
      <c r="Q56" s="168"/>
      <c r="R56" s="168"/>
      <c r="S56" s="168"/>
      <c r="T56" s="169"/>
      <c r="U56" s="38" t="s">
        <v>66</v>
      </c>
      <c r="V56" s="160">
        <f>IFERROR(SUM(V50:V55),"0")</f>
        <v>56</v>
      </c>
      <c r="W56" s="160">
        <f>IFERROR(SUM(W50:W55),"0")</f>
        <v>56</v>
      </c>
      <c r="X56" s="160">
        <f>IFERROR(IF(X50="",0,X50),"0")+IFERROR(IF(X51="",0,X51),"0")+IFERROR(IF(X52="",0,X52),"0")+IFERROR(IF(X53="",0,X53),"0")+IFERROR(IF(X54="",0,X54),"0")+IFERROR(IF(X55="",0,X55),"0")</f>
        <v>0.86799999999999999</v>
      </c>
      <c r="Y56" s="161"/>
      <c r="Z56" s="161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88"/>
      <c r="N57" s="167" t="s">
        <v>67</v>
      </c>
      <c r="O57" s="168"/>
      <c r="P57" s="168"/>
      <c r="Q57" s="168"/>
      <c r="R57" s="168"/>
      <c r="S57" s="168"/>
      <c r="T57" s="169"/>
      <c r="U57" s="38" t="s">
        <v>68</v>
      </c>
      <c r="V57" s="160">
        <f>IFERROR(SUMPRODUCT(V50:V55*H50:H55),"0")</f>
        <v>403.2</v>
      </c>
      <c r="W57" s="160">
        <f>IFERROR(SUMPRODUCT(W50:W55*H50:H55),"0")</f>
        <v>403.2</v>
      </c>
      <c r="X57" s="38"/>
      <c r="Y57" s="161"/>
      <c r="Z57" s="161"/>
    </row>
    <row r="58" spans="1:53" ht="16.5" hidden="1" customHeight="1" x14ac:dyDescent="0.25">
      <c r="A58" s="171" t="s">
        <v>118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4"/>
      <c r="Z58" s="154"/>
    </row>
    <row r="59" spans="1:53" ht="14.25" hidden="1" customHeight="1" x14ac:dyDescent="0.25">
      <c r="A59" s="184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0">
        <v>4607111037411</v>
      </c>
      <c r="E60" s="166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2" t="s">
        <v>122</v>
      </c>
      <c r="O60" s="165"/>
      <c r="P60" s="165"/>
      <c r="Q60" s="165"/>
      <c r="R60" s="166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0">
        <v>4607111036728</v>
      </c>
      <c r="E61" s="166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65"/>
      <c r="P61" s="165"/>
      <c r="Q61" s="165"/>
      <c r="R61" s="166"/>
      <c r="S61" s="35"/>
      <c r="T61" s="35"/>
      <c r="U61" s="36" t="s">
        <v>66</v>
      </c>
      <c r="V61" s="158">
        <v>460</v>
      </c>
      <c r="W61" s="159">
        <f>IFERROR(IF(V61="","",V61),"")</f>
        <v>460</v>
      </c>
      <c r="X61" s="37">
        <f>IFERROR(IF(V61="","",V61*0.00866),"")</f>
        <v>3.9835999999999996</v>
      </c>
      <c r="Y61" s="57"/>
      <c r="Z61" s="58"/>
      <c r="AD61" s="62"/>
      <c r="BA61" s="81" t="s">
        <v>1</v>
      </c>
    </row>
    <row r="62" spans="1:53" x14ac:dyDescent="0.2">
      <c r="A62" s="187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88"/>
      <c r="N62" s="167" t="s">
        <v>67</v>
      </c>
      <c r="O62" s="168"/>
      <c r="P62" s="168"/>
      <c r="Q62" s="168"/>
      <c r="R62" s="168"/>
      <c r="S62" s="168"/>
      <c r="T62" s="169"/>
      <c r="U62" s="38" t="s">
        <v>66</v>
      </c>
      <c r="V62" s="160">
        <f>IFERROR(SUM(V60:V61),"0")</f>
        <v>460</v>
      </c>
      <c r="W62" s="160">
        <f>IFERROR(SUM(W60:W61),"0")</f>
        <v>460</v>
      </c>
      <c r="X62" s="160">
        <f>IFERROR(IF(X60="",0,X60),"0")+IFERROR(IF(X61="",0,X61),"0")</f>
        <v>3.9835999999999996</v>
      </c>
      <c r="Y62" s="161"/>
      <c r="Z62" s="161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88"/>
      <c r="N63" s="167" t="s">
        <v>67</v>
      </c>
      <c r="O63" s="168"/>
      <c r="P63" s="168"/>
      <c r="Q63" s="168"/>
      <c r="R63" s="168"/>
      <c r="S63" s="168"/>
      <c r="T63" s="169"/>
      <c r="U63" s="38" t="s">
        <v>68</v>
      </c>
      <c r="V63" s="160">
        <f>IFERROR(SUMPRODUCT(V60:V61*H60:H61),"0")</f>
        <v>2300</v>
      </c>
      <c r="W63" s="160">
        <f>IFERROR(SUMPRODUCT(W60:W61*H60:H61),"0")</f>
        <v>2300</v>
      </c>
      <c r="X63" s="38"/>
      <c r="Y63" s="161"/>
      <c r="Z63" s="161"/>
    </row>
    <row r="64" spans="1:53" ht="16.5" hidden="1" customHeight="1" x14ac:dyDescent="0.25">
      <c r="A64" s="171" t="s">
        <v>126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4"/>
      <c r="Z64" s="154"/>
    </row>
    <row r="65" spans="1:53" ht="14.25" hidden="1" customHeight="1" x14ac:dyDescent="0.25">
      <c r="A65" s="184" t="s">
        <v>127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0">
        <v>4607111033659</v>
      </c>
      <c r="E66" s="166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5"/>
      <c r="P66" s="165"/>
      <c r="Q66" s="165"/>
      <c r="R66" s="166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88"/>
      <c r="N67" s="167" t="s">
        <v>67</v>
      </c>
      <c r="O67" s="168"/>
      <c r="P67" s="168"/>
      <c r="Q67" s="168"/>
      <c r="R67" s="168"/>
      <c r="S67" s="168"/>
      <c r="T67" s="169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88"/>
      <c r="N68" s="167" t="s">
        <v>67</v>
      </c>
      <c r="O68" s="168"/>
      <c r="P68" s="168"/>
      <c r="Q68" s="168"/>
      <c r="R68" s="168"/>
      <c r="S68" s="168"/>
      <c r="T68" s="169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1" t="s">
        <v>130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4"/>
      <c r="Z69" s="154"/>
    </row>
    <row r="70" spans="1:53" ht="14.25" hidden="1" customHeight="1" x14ac:dyDescent="0.25">
      <c r="A70" s="184" t="s">
        <v>131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3"/>
      <c r="Z70" s="153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0">
        <v>4607111034137</v>
      </c>
      <c r="E71" s="166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5"/>
      <c r="P71" s="165"/>
      <c r="Q71" s="165"/>
      <c r="R71" s="166"/>
      <c r="S71" s="35"/>
      <c r="T71" s="35"/>
      <c r="U71" s="36" t="s">
        <v>66</v>
      </c>
      <c r="V71" s="158">
        <v>0</v>
      </c>
      <c r="W71" s="159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0">
        <v>4607111034120</v>
      </c>
      <c r="E72" s="166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5"/>
      <c r="P72" s="165"/>
      <c r="Q72" s="165"/>
      <c r="R72" s="166"/>
      <c r="S72" s="35"/>
      <c r="T72" s="35"/>
      <c r="U72" s="36" t="s">
        <v>66</v>
      </c>
      <c r="V72" s="158">
        <v>0</v>
      </c>
      <c r="W72" s="159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7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88"/>
      <c r="N73" s="167" t="s">
        <v>67</v>
      </c>
      <c r="O73" s="168"/>
      <c r="P73" s="168"/>
      <c r="Q73" s="168"/>
      <c r="R73" s="168"/>
      <c r="S73" s="168"/>
      <c r="T73" s="169"/>
      <c r="U73" s="38" t="s">
        <v>66</v>
      </c>
      <c r="V73" s="160">
        <f>IFERROR(SUM(V71:V72),"0")</f>
        <v>0</v>
      </c>
      <c r="W73" s="160">
        <f>IFERROR(SUM(W71:W72),"0")</f>
        <v>0</v>
      </c>
      <c r="X73" s="160">
        <f>IFERROR(IF(X71="",0,X71),"0")+IFERROR(IF(X72="",0,X72),"0")</f>
        <v>0</v>
      </c>
      <c r="Y73" s="161"/>
      <c r="Z73" s="161"/>
    </row>
    <row r="74" spans="1:53" hidden="1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88"/>
      <c r="N74" s="167" t="s">
        <v>67</v>
      </c>
      <c r="O74" s="168"/>
      <c r="P74" s="168"/>
      <c r="Q74" s="168"/>
      <c r="R74" s="168"/>
      <c r="S74" s="168"/>
      <c r="T74" s="169"/>
      <c r="U74" s="38" t="s">
        <v>68</v>
      </c>
      <c r="V74" s="160">
        <f>IFERROR(SUMPRODUCT(V71:V72*H71:H72),"0")</f>
        <v>0</v>
      </c>
      <c r="W74" s="160">
        <f>IFERROR(SUMPRODUCT(W71:W72*H71:H72),"0")</f>
        <v>0</v>
      </c>
      <c r="X74" s="38"/>
      <c r="Y74" s="161"/>
      <c r="Z74" s="161"/>
    </row>
    <row r="75" spans="1:53" ht="16.5" hidden="1" customHeight="1" x14ac:dyDescent="0.25">
      <c r="A75" s="171" t="s">
        <v>136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4"/>
      <c r="Z75" s="154"/>
    </row>
    <row r="76" spans="1:53" ht="14.25" hidden="1" customHeight="1" x14ac:dyDescent="0.25">
      <c r="A76" s="184" t="s">
        <v>127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0">
        <v>4607111036407</v>
      </c>
      <c r="E77" s="166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5"/>
      <c r="P77" s="165"/>
      <c r="Q77" s="165"/>
      <c r="R77" s="166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0">
        <v>4607111033628</v>
      </c>
      <c r="E78" s="166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5"/>
      <c r="P78" s="165"/>
      <c r="Q78" s="165"/>
      <c r="R78" s="166"/>
      <c r="S78" s="35"/>
      <c r="T78" s="35"/>
      <c r="U78" s="36" t="s">
        <v>66</v>
      </c>
      <c r="V78" s="158">
        <v>19</v>
      </c>
      <c r="W78" s="159">
        <f t="shared" si="2"/>
        <v>19</v>
      </c>
      <c r="X78" s="37">
        <f t="shared" si="3"/>
        <v>0.33972000000000002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0">
        <v>4607111033451</v>
      </c>
      <c r="E79" s="166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5"/>
      <c r="P79" s="165"/>
      <c r="Q79" s="165"/>
      <c r="R79" s="166"/>
      <c r="S79" s="35"/>
      <c r="T79" s="35"/>
      <c r="U79" s="36" t="s">
        <v>66</v>
      </c>
      <c r="V79" s="158">
        <v>37</v>
      </c>
      <c r="W79" s="159">
        <f t="shared" si="2"/>
        <v>37</v>
      </c>
      <c r="X79" s="37">
        <f t="shared" si="3"/>
        <v>0.66156000000000004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0">
        <v>4607111035141</v>
      </c>
      <c r="E80" s="166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5"/>
      <c r="P80" s="165"/>
      <c r="Q80" s="165"/>
      <c r="R80" s="166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70">
        <v>4607111035028</v>
      </c>
      <c r="E81" s="166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5"/>
      <c r="P81" s="165"/>
      <c r="Q81" s="165"/>
      <c r="R81" s="166"/>
      <c r="S81" s="35"/>
      <c r="T81" s="35"/>
      <c r="U81" s="36" t="s">
        <v>66</v>
      </c>
      <c r="V81" s="158">
        <v>25</v>
      </c>
      <c r="W81" s="159">
        <f t="shared" si="2"/>
        <v>25</v>
      </c>
      <c r="X81" s="37">
        <f t="shared" si="3"/>
        <v>0.44700000000000001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0">
        <v>4607111033444</v>
      </c>
      <c r="E82" s="166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5"/>
      <c r="P82" s="165"/>
      <c r="Q82" s="165"/>
      <c r="R82" s="166"/>
      <c r="S82" s="35"/>
      <c r="T82" s="35"/>
      <c r="U82" s="36" t="s">
        <v>66</v>
      </c>
      <c r="V82" s="158">
        <v>33</v>
      </c>
      <c r="W82" s="159">
        <f t="shared" si="2"/>
        <v>33</v>
      </c>
      <c r="X82" s="37">
        <f t="shared" si="3"/>
        <v>0.59004000000000001</v>
      </c>
      <c r="Y82" s="57"/>
      <c r="Z82" s="58"/>
      <c r="AD82" s="62"/>
      <c r="BA82" s="90" t="s">
        <v>75</v>
      </c>
    </row>
    <row r="83" spans="1:53" x14ac:dyDescent="0.2">
      <c r="A83" s="187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88"/>
      <c r="N83" s="167" t="s">
        <v>67</v>
      </c>
      <c r="O83" s="168"/>
      <c r="P83" s="168"/>
      <c r="Q83" s="168"/>
      <c r="R83" s="168"/>
      <c r="S83" s="168"/>
      <c r="T83" s="169"/>
      <c r="U83" s="38" t="s">
        <v>66</v>
      </c>
      <c r="V83" s="160">
        <f>IFERROR(SUM(V77:V82),"0")</f>
        <v>114</v>
      </c>
      <c r="W83" s="160">
        <f>IFERROR(SUM(W77:W82),"0")</f>
        <v>114</v>
      </c>
      <c r="X83" s="160">
        <f>IFERROR(IF(X77="",0,X77),"0")+IFERROR(IF(X78="",0,X78),"0")+IFERROR(IF(X79="",0,X79),"0")+IFERROR(IF(X80="",0,X80),"0")+IFERROR(IF(X81="",0,X81),"0")+IFERROR(IF(X82="",0,X82),"0")</f>
        <v>2.0383200000000001</v>
      </c>
      <c r="Y83" s="161"/>
      <c r="Z83" s="161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88"/>
      <c r="N84" s="167" t="s">
        <v>67</v>
      </c>
      <c r="O84" s="168"/>
      <c r="P84" s="168"/>
      <c r="Q84" s="168"/>
      <c r="R84" s="168"/>
      <c r="S84" s="168"/>
      <c r="T84" s="169"/>
      <c r="U84" s="38" t="s">
        <v>68</v>
      </c>
      <c r="V84" s="160">
        <f>IFERROR(SUMPRODUCT(V77:V82*H77:H82),"0")</f>
        <v>416.40000000000003</v>
      </c>
      <c r="W84" s="160">
        <f>IFERROR(SUMPRODUCT(W77:W82*H77:H82),"0")</f>
        <v>416.40000000000003</v>
      </c>
      <c r="X84" s="38"/>
      <c r="Y84" s="161"/>
      <c r="Z84" s="161"/>
    </row>
    <row r="85" spans="1:53" ht="16.5" hidden="1" customHeight="1" x14ac:dyDescent="0.25">
      <c r="A85" s="171" t="s">
        <v>149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4"/>
      <c r="Z85" s="154"/>
    </row>
    <row r="86" spans="1:53" ht="14.25" hidden="1" customHeight="1" x14ac:dyDescent="0.25">
      <c r="A86" s="184" t="s">
        <v>149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0">
        <v>4607025784012</v>
      </c>
      <c r="E87" s="166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5"/>
      <c r="P87" s="165"/>
      <c r="Q87" s="165"/>
      <c r="R87" s="166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70">
        <v>4607025784319</v>
      </c>
      <c r="E88" s="166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5"/>
      <c r="P88" s="165"/>
      <c r="Q88" s="165"/>
      <c r="R88" s="166"/>
      <c r="S88" s="35"/>
      <c r="T88" s="35"/>
      <c r="U88" s="36" t="s">
        <v>66</v>
      </c>
      <c r="V88" s="158">
        <v>27</v>
      </c>
      <c r="W88" s="159">
        <f>IFERROR(IF(V88="","",V88),"")</f>
        <v>27</v>
      </c>
      <c r="X88" s="37">
        <f>IFERROR(IF(V88="","",V88*0.01788),"")</f>
        <v>0.48276000000000002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0">
        <v>4607111035370</v>
      </c>
      <c r="E89" s="166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5"/>
      <c r="P89" s="165"/>
      <c r="Q89" s="165"/>
      <c r="R89" s="166"/>
      <c r="S89" s="35"/>
      <c r="T89" s="35"/>
      <c r="U89" s="36" t="s">
        <v>66</v>
      </c>
      <c r="V89" s="158">
        <v>0</v>
      </c>
      <c r="W89" s="159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88"/>
      <c r="N90" s="167" t="s">
        <v>67</v>
      </c>
      <c r="O90" s="168"/>
      <c r="P90" s="168"/>
      <c r="Q90" s="168"/>
      <c r="R90" s="168"/>
      <c r="S90" s="168"/>
      <c r="T90" s="169"/>
      <c r="U90" s="38" t="s">
        <v>66</v>
      </c>
      <c r="V90" s="160">
        <f>IFERROR(SUM(V87:V89),"0")</f>
        <v>27</v>
      </c>
      <c r="W90" s="160">
        <f>IFERROR(SUM(W87:W89),"0")</f>
        <v>27</v>
      </c>
      <c r="X90" s="160">
        <f>IFERROR(IF(X87="",0,X87),"0")+IFERROR(IF(X88="",0,X88),"0")+IFERROR(IF(X89="",0,X89),"0")</f>
        <v>0.48276000000000002</v>
      </c>
      <c r="Y90" s="161"/>
      <c r="Z90" s="161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88"/>
      <c r="N91" s="167" t="s">
        <v>67</v>
      </c>
      <c r="O91" s="168"/>
      <c r="P91" s="168"/>
      <c r="Q91" s="168"/>
      <c r="R91" s="168"/>
      <c r="S91" s="168"/>
      <c r="T91" s="169"/>
      <c r="U91" s="38" t="s">
        <v>68</v>
      </c>
      <c r="V91" s="160">
        <f>IFERROR(SUMPRODUCT(V87:V89*H87:H89),"0")</f>
        <v>97.2</v>
      </c>
      <c r="W91" s="160">
        <f>IFERROR(SUMPRODUCT(W87:W89*H87:H89),"0")</f>
        <v>97.2</v>
      </c>
      <c r="X91" s="38"/>
      <c r="Y91" s="161"/>
      <c r="Z91" s="161"/>
    </row>
    <row r="92" spans="1:53" ht="16.5" hidden="1" customHeight="1" x14ac:dyDescent="0.25">
      <c r="A92" s="171" t="s">
        <v>156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4"/>
      <c r="Z92" s="154"/>
    </row>
    <row r="93" spans="1:53" ht="14.25" hidden="1" customHeight="1" x14ac:dyDescent="0.25">
      <c r="A93" s="184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3"/>
      <c r="Z93" s="153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0">
        <v>4607111033970</v>
      </c>
      <c r="E94" s="166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65"/>
      <c r="P94" s="165"/>
      <c r="Q94" s="165"/>
      <c r="R94" s="166"/>
      <c r="S94" s="35"/>
      <c r="T94" s="35"/>
      <c r="U94" s="36" t="s">
        <v>66</v>
      </c>
      <c r="V94" s="158">
        <v>21</v>
      </c>
      <c r="W94" s="159">
        <f>IFERROR(IF(V94="","",V94),"")</f>
        <v>21</v>
      </c>
      <c r="X94" s="37">
        <f>IFERROR(IF(V94="","",V94*0.0155),"")</f>
        <v>0.32550000000000001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0">
        <v>4607111034144</v>
      </c>
      <c r="E95" s="166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7" t="s">
        <v>162</v>
      </c>
      <c r="O95" s="165"/>
      <c r="P95" s="165"/>
      <c r="Q95" s="165"/>
      <c r="R95" s="166"/>
      <c r="S95" s="35"/>
      <c r="T95" s="35"/>
      <c r="U95" s="36" t="s">
        <v>66</v>
      </c>
      <c r="V95" s="158">
        <v>150</v>
      </c>
      <c r="W95" s="159">
        <f>IFERROR(IF(V95="","",V95),"")</f>
        <v>150</v>
      </c>
      <c r="X95" s="37">
        <f>IFERROR(IF(V95="","",V95*0.0155),"")</f>
        <v>2.3250000000000002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0">
        <v>4607111033987</v>
      </c>
      <c r="E96" s="166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9" t="s">
        <v>165</v>
      </c>
      <c r="O96" s="165"/>
      <c r="P96" s="165"/>
      <c r="Q96" s="165"/>
      <c r="R96" s="166"/>
      <c r="S96" s="35"/>
      <c r="T96" s="35"/>
      <c r="U96" s="36" t="s">
        <v>66</v>
      </c>
      <c r="V96" s="158">
        <v>21</v>
      </c>
      <c r="W96" s="159">
        <f>IFERROR(IF(V96="","",V96),"")</f>
        <v>21</v>
      </c>
      <c r="X96" s="37">
        <f>IFERROR(IF(V96="","",V96*0.0155),"")</f>
        <v>0.32550000000000001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0">
        <v>4607111034151</v>
      </c>
      <c r="E97" s="166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">
        <v>168</v>
      </c>
      <c r="O97" s="165"/>
      <c r="P97" s="165"/>
      <c r="Q97" s="165"/>
      <c r="R97" s="166"/>
      <c r="S97" s="35"/>
      <c r="T97" s="35"/>
      <c r="U97" s="36" t="s">
        <v>66</v>
      </c>
      <c r="V97" s="158">
        <v>225</v>
      </c>
      <c r="W97" s="159">
        <f>IFERROR(IF(V97="","",V97),"")</f>
        <v>225</v>
      </c>
      <c r="X97" s="37">
        <f>IFERROR(IF(V97="","",V97*0.0155),"")</f>
        <v>3.4874999999999998</v>
      </c>
      <c r="Y97" s="57"/>
      <c r="Z97" s="58"/>
      <c r="AD97" s="62"/>
      <c r="BA97" s="97" t="s">
        <v>1</v>
      </c>
    </row>
    <row r="98" spans="1:53" x14ac:dyDescent="0.2">
      <c r="A98" s="187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88"/>
      <c r="N98" s="167" t="s">
        <v>67</v>
      </c>
      <c r="O98" s="168"/>
      <c r="P98" s="168"/>
      <c r="Q98" s="168"/>
      <c r="R98" s="168"/>
      <c r="S98" s="168"/>
      <c r="T98" s="169"/>
      <c r="U98" s="38" t="s">
        <v>66</v>
      </c>
      <c r="V98" s="160">
        <f>IFERROR(SUM(V94:V97),"0")</f>
        <v>417</v>
      </c>
      <c r="W98" s="160">
        <f>IFERROR(SUM(W94:W97),"0")</f>
        <v>417</v>
      </c>
      <c r="X98" s="160">
        <f>IFERROR(IF(X94="",0,X94),"0")+IFERROR(IF(X95="",0,X95),"0")+IFERROR(IF(X96="",0,X96),"0")+IFERROR(IF(X97="",0,X97),"0")</f>
        <v>6.4634999999999998</v>
      </c>
      <c r="Y98" s="161"/>
      <c r="Z98" s="161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88"/>
      <c r="N99" s="167" t="s">
        <v>67</v>
      </c>
      <c r="O99" s="168"/>
      <c r="P99" s="168"/>
      <c r="Q99" s="168"/>
      <c r="R99" s="168"/>
      <c r="S99" s="168"/>
      <c r="T99" s="169"/>
      <c r="U99" s="38" t="s">
        <v>68</v>
      </c>
      <c r="V99" s="160">
        <f>IFERROR(SUMPRODUCT(V94:V97*H94:H97),"0")</f>
        <v>2988.96</v>
      </c>
      <c r="W99" s="160">
        <f>IFERROR(SUMPRODUCT(W94:W97*H94:H97),"0")</f>
        <v>2988.96</v>
      </c>
      <c r="X99" s="38"/>
      <c r="Y99" s="161"/>
      <c r="Z99" s="161"/>
    </row>
    <row r="100" spans="1:53" ht="16.5" hidden="1" customHeight="1" x14ac:dyDescent="0.25">
      <c r="A100" s="171" t="s">
        <v>169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4"/>
      <c r="Z100" s="154"/>
    </row>
    <row r="101" spans="1:53" ht="14.25" hidden="1" customHeight="1" x14ac:dyDescent="0.25">
      <c r="A101" s="184" t="s">
        <v>127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3"/>
      <c r="Z101" s="153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0">
        <v>4607111034014</v>
      </c>
      <c r="E102" s="166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5"/>
      <c r="P102" s="165"/>
      <c r="Q102" s="165"/>
      <c r="R102" s="166"/>
      <c r="S102" s="35"/>
      <c r="T102" s="35"/>
      <c r="U102" s="36" t="s">
        <v>66</v>
      </c>
      <c r="V102" s="158">
        <v>50</v>
      </c>
      <c r="W102" s="159">
        <f>IFERROR(IF(V102="","",V102),"")</f>
        <v>50</v>
      </c>
      <c r="X102" s="37">
        <f>IFERROR(IF(V102="","",V102*0.01788),"")</f>
        <v>0.89400000000000002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0">
        <v>4607111033994</v>
      </c>
      <c r="E103" s="166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5"/>
      <c r="P103" s="165"/>
      <c r="Q103" s="165"/>
      <c r="R103" s="166"/>
      <c r="S103" s="35"/>
      <c r="T103" s="35"/>
      <c r="U103" s="36" t="s">
        <v>66</v>
      </c>
      <c r="V103" s="158">
        <v>23</v>
      </c>
      <c r="W103" s="159">
        <f>IFERROR(IF(V103="","",V103),"")</f>
        <v>23</v>
      </c>
      <c r="X103" s="37">
        <f>IFERROR(IF(V103="","",V103*0.01788),"")</f>
        <v>0.41123999999999999</v>
      </c>
      <c r="Y103" s="57"/>
      <c r="Z103" s="58"/>
      <c r="AD103" s="62"/>
      <c r="BA103" s="99" t="s">
        <v>75</v>
      </c>
    </row>
    <row r="104" spans="1:53" x14ac:dyDescent="0.2">
      <c r="A104" s="187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88"/>
      <c r="N104" s="167" t="s">
        <v>67</v>
      </c>
      <c r="O104" s="168"/>
      <c r="P104" s="168"/>
      <c r="Q104" s="168"/>
      <c r="R104" s="168"/>
      <c r="S104" s="168"/>
      <c r="T104" s="169"/>
      <c r="U104" s="38" t="s">
        <v>66</v>
      </c>
      <c r="V104" s="160">
        <f>IFERROR(SUM(V102:V103),"0")</f>
        <v>73</v>
      </c>
      <c r="W104" s="160">
        <f>IFERROR(SUM(W102:W103),"0")</f>
        <v>73</v>
      </c>
      <c r="X104" s="160">
        <f>IFERROR(IF(X102="",0,X102),"0")+IFERROR(IF(X103="",0,X103),"0")</f>
        <v>1.30524</v>
      </c>
      <c r="Y104" s="161"/>
      <c r="Z104" s="161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88"/>
      <c r="N105" s="167" t="s">
        <v>67</v>
      </c>
      <c r="O105" s="168"/>
      <c r="P105" s="168"/>
      <c r="Q105" s="168"/>
      <c r="R105" s="168"/>
      <c r="S105" s="168"/>
      <c r="T105" s="169"/>
      <c r="U105" s="38" t="s">
        <v>68</v>
      </c>
      <c r="V105" s="160">
        <f>IFERROR(SUMPRODUCT(V102:V103*H102:H103),"0")</f>
        <v>219</v>
      </c>
      <c r="W105" s="160">
        <f>IFERROR(SUMPRODUCT(W102:W103*H102:H103),"0")</f>
        <v>219</v>
      </c>
      <c r="X105" s="38"/>
      <c r="Y105" s="161"/>
      <c r="Z105" s="161"/>
    </row>
    <row r="106" spans="1:53" ht="16.5" hidden="1" customHeight="1" x14ac:dyDescent="0.25">
      <c r="A106" s="171" t="s">
        <v>174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4"/>
      <c r="Z106" s="154"/>
    </row>
    <row r="107" spans="1:53" ht="14.25" hidden="1" customHeight="1" x14ac:dyDescent="0.25">
      <c r="A107" s="184" t="s">
        <v>127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3"/>
      <c r="Z107" s="153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0">
        <v>4607111034199</v>
      </c>
      <c r="E108" s="166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5"/>
      <c r="P108" s="165"/>
      <c r="Q108" s="165"/>
      <c r="R108" s="166"/>
      <c r="S108" s="35"/>
      <c r="T108" s="35"/>
      <c r="U108" s="36" t="s">
        <v>66</v>
      </c>
      <c r="V108" s="158">
        <v>8</v>
      </c>
      <c r="W108" s="159">
        <f>IFERROR(IF(V108="","",V108),"")</f>
        <v>8</v>
      </c>
      <c r="X108" s="37">
        <f>IFERROR(IF(V108="","",V108*0.01788),"")</f>
        <v>0.14304</v>
      </c>
      <c r="Y108" s="57"/>
      <c r="Z108" s="58"/>
      <c r="AD108" s="62"/>
      <c r="BA108" s="100" t="s">
        <v>75</v>
      </c>
    </row>
    <row r="109" spans="1:53" x14ac:dyDescent="0.2">
      <c r="A109" s="187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88"/>
      <c r="N109" s="167" t="s">
        <v>67</v>
      </c>
      <c r="O109" s="168"/>
      <c r="P109" s="168"/>
      <c r="Q109" s="168"/>
      <c r="R109" s="168"/>
      <c r="S109" s="168"/>
      <c r="T109" s="169"/>
      <c r="U109" s="38" t="s">
        <v>66</v>
      </c>
      <c r="V109" s="160">
        <f>IFERROR(SUM(V108:V108),"0")</f>
        <v>8</v>
      </c>
      <c r="W109" s="160">
        <f>IFERROR(SUM(W108:W108),"0")</f>
        <v>8</v>
      </c>
      <c r="X109" s="160">
        <f>IFERROR(IF(X108="",0,X108),"0")</f>
        <v>0.14304</v>
      </c>
      <c r="Y109" s="161"/>
      <c r="Z109" s="161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88"/>
      <c r="N110" s="167" t="s">
        <v>67</v>
      </c>
      <c r="O110" s="168"/>
      <c r="P110" s="168"/>
      <c r="Q110" s="168"/>
      <c r="R110" s="168"/>
      <c r="S110" s="168"/>
      <c r="T110" s="169"/>
      <c r="U110" s="38" t="s">
        <v>68</v>
      </c>
      <c r="V110" s="160">
        <f>IFERROR(SUMPRODUCT(V108:V108*H108:H108),"0")</f>
        <v>24</v>
      </c>
      <c r="W110" s="160">
        <f>IFERROR(SUMPRODUCT(W108:W108*H108:H108),"0")</f>
        <v>24</v>
      </c>
      <c r="X110" s="38"/>
      <c r="Y110" s="161"/>
      <c r="Z110" s="161"/>
    </row>
    <row r="111" spans="1:53" ht="16.5" hidden="1" customHeight="1" x14ac:dyDescent="0.25">
      <c r="A111" s="171" t="s">
        <v>177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4"/>
      <c r="Z111" s="154"/>
    </row>
    <row r="112" spans="1:53" ht="14.25" hidden="1" customHeight="1" x14ac:dyDescent="0.25">
      <c r="A112" s="184" t="s">
        <v>127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0">
        <v>4607111034670</v>
      </c>
      <c r="E113" s="166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5"/>
      <c r="P113" s="165"/>
      <c r="Q113" s="165"/>
      <c r="R113" s="166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0">
        <v>4607111034687</v>
      </c>
      <c r="E114" s="166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0" t="s">
        <v>183</v>
      </c>
      <c r="O114" s="165"/>
      <c r="P114" s="165"/>
      <c r="Q114" s="165"/>
      <c r="R114" s="166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70">
        <v>4607111034380</v>
      </c>
      <c r="E115" s="166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5"/>
      <c r="P115" s="165"/>
      <c r="Q115" s="165"/>
      <c r="R115" s="166"/>
      <c r="S115" s="35"/>
      <c r="T115" s="35"/>
      <c r="U115" s="36" t="s">
        <v>66</v>
      </c>
      <c r="V115" s="158">
        <v>0</v>
      </c>
      <c r="W115" s="159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70">
        <v>4607111034397</v>
      </c>
      <c r="E116" s="166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5"/>
      <c r="P116" s="165"/>
      <c r="Q116" s="165"/>
      <c r="R116" s="166"/>
      <c r="S116" s="35"/>
      <c r="T116" s="35"/>
      <c r="U116" s="36" t="s">
        <v>66</v>
      </c>
      <c r="V116" s="158">
        <v>27</v>
      </c>
      <c r="W116" s="159">
        <f>IFERROR(IF(V116="","",V116),"")</f>
        <v>27</v>
      </c>
      <c r="X116" s="37">
        <f>IFERROR(IF(V116="","",V116*0.01788),"")</f>
        <v>0.48276000000000002</v>
      </c>
      <c r="Y116" s="57"/>
      <c r="Z116" s="58"/>
      <c r="AD116" s="62"/>
      <c r="BA116" s="104" t="s">
        <v>75</v>
      </c>
    </row>
    <row r="117" spans="1:53" x14ac:dyDescent="0.2">
      <c r="A117" s="187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88"/>
      <c r="N117" s="167" t="s">
        <v>67</v>
      </c>
      <c r="O117" s="168"/>
      <c r="P117" s="168"/>
      <c r="Q117" s="168"/>
      <c r="R117" s="168"/>
      <c r="S117" s="168"/>
      <c r="T117" s="169"/>
      <c r="U117" s="38" t="s">
        <v>66</v>
      </c>
      <c r="V117" s="160">
        <f>IFERROR(SUM(V113:V116),"0")</f>
        <v>27</v>
      </c>
      <c r="W117" s="160">
        <f>IFERROR(SUM(W113:W116),"0")</f>
        <v>27</v>
      </c>
      <c r="X117" s="160">
        <f>IFERROR(IF(X113="",0,X113),"0")+IFERROR(IF(X114="",0,X114),"0")+IFERROR(IF(X115="",0,X115),"0")+IFERROR(IF(X116="",0,X116),"0")</f>
        <v>0.48276000000000002</v>
      </c>
      <c r="Y117" s="161"/>
      <c r="Z117" s="161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88"/>
      <c r="N118" s="167" t="s">
        <v>67</v>
      </c>
      <c r="O118" s="168"/>
      <c r="P118" s="168"/>
      <c r="Q118" s="168"/>
      <c r="R118" s="168"/>
      <c r="S118" s="168"/>
      <c r="T118" s="169"/>
      <c r="U118" s="38" t="s">
        <v>68</v>
      </c>
      <c r="V118" s="160">
        <f>IFERROR(SUMPRODUCT(V113:V116*H113:H116),"0")</f>
        <v>81</v>
      </c>
      <c r="W118" s="160">
        <f>IFERROR(SUMPRODUCT(W113:W116*H113:H116),"0")</f>
        <v>81</v>
      </c>
      <c r="X118" s="38"/>
      <c r="Y118" s="161"/>
      <c r="Z118" s="161"/>
    </row>
    <row r="119" spans="1:53" ht="16.5" hidden="1" customHeight="1" x14ac:dyDescent="0.25">
      <c r="A119" s="171" t="s">
        <v>188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4"/>
      <c r="Z119" s="154"/>
    </row>
    <row r="120" spans="1:53" ht="14.25" hidden="1" customHeight="1" x14ac:dyDescent="0.25">
      <c r="A120" s="184" t="s">
        <v>127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70">
        <v>4607111035806</v>
      </c>
      <c r="E121" s="166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5"/>
      <c r="P121" s="165"/>
      <c r="Q121" s="165"/>
      <c r="R121" s="166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7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88"/>
      <c r="N122" s="167" t="s">
        <v>67</v>
      </c>
      <c r="O122" s="168"/>
      <c r="P122" s="168"/>
      <c r="Q122" s="168"/>
      <c r="R122" s="168"/>
      <c r="S122" s="168"/>
      <c r="T122" s="169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88"/>
      <c r="N123" s="167" t="s">
        <v>67</v>
      </c>
      <c r="O123" s="168"/>
      <c r="P123" s="168"/>
      <c r="Q123" s="168"/>
      <c r="R123" s="168"/>
      <c r="S123" s="168"/>
      <c r="T123" s="169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1" t="s">
        <v>191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4"/>
      <c r="Z124" s="154"/>
    </row>
    <row r="125" spans="1:53" ht="14.25" hidden="1" customHeight="1" x14ac:dyDescent="0.25">
      <c r="A125" s="184" t="s">
        <v>192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3"/>
      <c r="Z125" s="153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70">
        <v>4607111035639</v>
      </c>
      <c r="E126" s="166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5"/>
      <c r="P126" s="165"/>
      <c r="Q126" s="165"/>
      <c r="R126" s="166"/>
      <c r="S126" s="35"/>
      <c r="T126" s="35"/>
      <c r="U126" s="36" t="s">
        <v>66</v>
      </c>
      <c r="V126" s="158">
        <v>0</v>
      </c>
      <c r="W126" s="159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0">
        <v>4607111035646</v>
      </c>
      <c r="E127" s="166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5"/>
      <c r="P127" s="165"/>
      <c r="Q127" s="165"/>
      <c r="R127" s="166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7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88"/>
      <c r="N128" s="167" t="s">
        <v>67</v>
      </c>
      <c r="O128" s="168"/>
      <c r="P128" s="168"/>
      <c r="Q128" s="168"/>
      <c r="R128" s="168"/>
      <c r="S128" s="168"/>
      <c r="T128" s="169"/>
      <c r="U128" s="38" t="s">
        <v>66</v>
      </c>
      <c r="V128" s="160">
        <f>IFERROR(SUM(V126:V127),"0")</f>
        <v>0</v>
      </c>
      <c r="W128" s="160">
        <f>IFERROR(SUM(W126:W127),"0")</f>
        <v>0</v>
      </c>
      <c r="X128" s="160">
        <f>IFERROR(IF(X126="",0,X126),"0")+IFERROR(IF(X127="",0,X127),"0")</f>
        <v>0</v>
      </c>
      <c r="Y128" s="161"/>
      <c r="Z128" s="161"/>
    </row>
    <row r="129" spans="1:53" hidden="1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88"/>
      <c r="N129" s="167" t="s">
        <v>67</v>
      </c>
      <c r="O129" s="168"/>
      <c r="P129" s="168"/>
      <c r="Q129" s="168"/>
      <c r="R129" s="168"/>
      <c r="S129" s="168"/>
      <c r="T129" s="169"/>
      <c r="U129" s="38" t="s">
        <v>68</v>
      </c>
      <c r="V129" s="160">
        <f>IFERROR(SUMPRODUCT(V126:V127*H126:H127),"0")</f>
        <v>0</v>
      </c>
      <c r="W129" s="160">
        <f>IFERROR(SUMPRODUCT(W126:W127*H126:H127),"0")</f>
        <v>0</v>
      </c>
      <c r="X129" s="38"/>
      <c r="Y129" s="161"/>
      <c r="Z129" s="161"/>
    </row>
    <row r="130" spans="1:53" ht="16.5" hidden="1" customHeight="1" x14ac:dyDescent="0.25">
      <c r="A130" s="171" t="s">
        <v>199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4"/>
      <c r="Z130" s="154"/>
    </row>
    <row r="131" spans="1:53" ht="14.25" hidden="1" customHeight="1" x14ac:dyDescent="0.25">
      <c r="A131" s="184" t="s">
        <v>127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0">
        <v>4607111036568</v>
      </c>
      <c r="E132" s="166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5"/>
      <c r="P132" s="165"/>
      <c r="Q132" s="165"/>
      <c r="R132" s="166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7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88"/>
      <c r="N133" s="167" t="s">
        <v>67</v>
      </c>
      <c r="O133" s="168"/>
      <c r="P133" s="168"/>
      <c r="Q133" s="168"/>
      <c r="R133" s="168"/>
      <c r="S133" s="168"/>
      <c r="T133" s="169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88"/>
      <c r="N134" s="167" t="s">
        <v>67</v>
      </c>
      <c r="O134" s="168"/>
      <c r="P134" s="168"/>
      <c r="Q134" s="168"/>
      <c r="R134" s="168"/>
      <c r="S134" s="168"/>
      <c r="T134" s="169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215" t="s">
        <v>202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1" t="s">
        <v>203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4"/>
      <c r="Z136" s="154"/>
    </row>
    <row r="137" spans="1:53" ht="14.25" hidden="1" customHeight="1" x14ac:dyDescent="0.25">
      <c r="A137" s="184" t="s">
        <v>192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0">
        <v>4607111037701</v>
      </c>
      <c r="E138" s="166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5"/>
      <c r="P138" s="165"/>
      <c r="Q138" s="165"/>
      <c r="R138" s="166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7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88"/>
      <c r="N139" s="167" t="s">
        <v>67</v>
      </c>
      <c r="O139" s="168"/>
      <c r="P139" s="168"/>
      <c r="Q139" s="168"/>
      <c r="R139" s="168"/>
      <c r="S139" s="168"/>
      <c r="T139" s="169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88"/>
      <c r="N140" s="167" t="s">
        <v>67</v>
      </c>
      <c r="O140" s="168"/>
      <c r="P140" s="168"/>
      <c r="Q140" s="168"/>
      <c r="R140" s="168"/>
      <c r="S140" s="168"/>
      <c r="T140" s="169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1" t="s">
        <v>206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4"/>
      <c r="Z141" s="154"/>
    </row>
    <row r="142" spans="1:53" ht="14.25" hidden="1" customHeight="1" x14ac:dyDescent="0.25">
      <c r="A142" s="184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0">
        <v>4607111036384</v>
      </c>
      <c r="E143" s="166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1" t="s">
        <v>209</v>
      </c>
      <c r="O143" s="165"/>
      <c r="P143" s="165"/>
      <c r="Q143" s="165"/>
      <c r="R143" s="166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0">
        <v>4640242180250</v>
      </c>
      <c r="E144" s="166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212</v>
      </c>
      <c r="O144" s="165"/>
      <c r="P144" s="165"/>
      <c r="Q144" s="165"/>
      <c r="R144" s="166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0">
        <v>4607111036216</v>
      </c>
      <c r="E145" s="166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5"/>
      <c r="P145" s="165"/>
      <c r="Q145" s="165"/>
      <c r="R145" s="166"/>
      <c r="S145" s="35"/>
      <c r="T145" s="35"/>
      <c r="U145" s="36" t="s">
        <v>66</v>
      </c>
      <c r="V145" s="158">
        <v>520</v>
      </c>
      <c r="W145" s="159">
        <f>IFERROR(IF(V145="","",V145),"")</f>
        <v>520</v>
      </c>
      <c r="X145" s="37">
        <f>IFERROR(IF(V145="","",V145*0.00866),"")</f>
        <v>4.5031999999999996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0">
        <v>4607111036278</v>
      </c>
      <c r="E146" s="166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2" t="s">
        <v>218</v>
      </c>
      <c r="O146" s="165"/>
      <c r="P146" s="165"/>
      <c r="Q146" s="165"/>
      <c r="R146" s="166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7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88"/>
      <c r="N147" s="167" t="s">
        <v>67</v>
      </c>
      <c r="O147" s="168"/>
      <c r="P147" s="168"/>
      <c r="Q147" s="168"/>
      <c r="R147" s="168"/>
      <c r="S147" s="168"/>
      <c r="T147" s="169"/>
      <c r="U147" s="38" t="s">
        <v>66</v>
      </c>
      <c r="V147" s="160">
        <f>IFERROR(SUM(V143:V146),"0")</f>
        <v>520</v>
      </c>
      <c r="W147" s="160">
        <f>IFERROR(SUM(W143:W146),"0")</f>
        <v>520</v>
      </c>
      <c r="X147" s="160">
        <f>IFERROR(IF(X143="",0,X143),"0")+IFERROR(IF(X144="",0,X144),"0")+IFERROR(IF(X145="",0,X145),"0")+IFERROR(IF(X146="",0,X146),"0")</f>
        <v>4.5031999999999996</v>
      </c>
      <c r="Y147" s="161"/>
      <c r="Z147" s="161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88"/>
      <c r="N148" s="167" t="s">
        <v>67</v>
      </c>
      <c r="O148" s="168"/>
      <c r="P148" s="168"/>
      <c r="Q148" s="168"/>
      <c r="R148" s="168"/>
      <c r="S148" s="168"/>
      <c r="T148" s="169"/>
      <c r="U148" s="38" t="s">
        <v>68</v>
      </c>
      <c r="V148" s="160">
        <f>IFERROR(SUMPRODUCT(V143:V146*H143:H146),"0")</f>
        <v>2600</v>
      </c>
      <c r="W148" s="160">
        <f>IFERROR(SUMPRODUCT(W143:W146*H143:H146),"0")</f>
        <v>2600</v>
      </c>
      <c r="X148" s="38"/>
      <c r="Y148" s="161"/>
      <c r="Z148" s="161"/>
    </row>
    <row r="149" spans="1:53" ht="14.25" hidden="1" customHeight="1" x14ac:dyDescent="0.25">
      <c r="A149" s="184" t="s">
        <v>219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0">
        <v>4607111036827</v>
      </c>
      <c r="E150" s="166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5"/>
      <c r="P150" s="165"/>
      <c r="Q150" s="165"/>
      <c r="R150" s="166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0">
        <v>4607111036834</v>
      </c>
      <c r="E151" s="166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5"/>
      <c r="P151" s="165"/>
      <c r="Q151" s="165"/>
      <c r="R151" s="166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7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88"/>
      <c r="N152" s="167" t="s">
        <v>67</v>
      </c>
      <c r="O152" s="168"/>
      <c r="P152" s="168"/>
      <c r="Q152" s="168"/>
      <c r="R152" s="168"/>
      <c r="S152" s="168"/>
      <c r="T152" s="169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88"/>
      <c r="N153" s="167" t="s">
        <v>67</v>
      </c>
      <c r="O153" s="168"/>
      <c r="P153" s="168"/>
      <c r="Q153" s="168"/>
      <c r="R153" s="168"/>
      <c r="S153" s="168"/>
      <c r="T153" s="169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215" t="s">
        <v>224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1" t="s">
        <v>225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4"/>
      <c r="Z155" s="154"/>
    </row>
    <row r="156" spans="1:53" ht="14.25" hidden="1" customHeight="1" x14ac:dyDescent="0.25">
      <c r="A156" s="184" t="s">
        <v>71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3"/>
      <c r="Z156" s="153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0">
        <v>4607111035721</v>
      </c>
      <c r="E157" s="166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5"/>
      <c r="P157" s="165"/>
      <c r="Q157" s="165"/>
      <c r="R157" s="166"/>
      <c r="S157" s="35"/>
      <c r="T157" s="35"/>
      <c r="U157" s="36" t="s">
        <v>66</v>
      </c>
      <c r="V157" s="158">
        <v>66</v>
      </c>
      <c r="W157" s="159">
        <f>IFERROR(IF(V157="","",V157),"")</f>
        <v>66</v>
      </c>
      <c r="X157" s="37">
        <f>IFERROR(IF(V157="","",V157*0.01788),"")</f>
        <v>1.18008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70">
        <v>4607111035691</v>
      </c>
      <c r="E158" s="166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5"/>
      <c r="P158" s="165"/>
      <c r="Q158" s="165"/>
      <c r="R158" s="166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87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88"/>
      <c r="N159" s="167" t="s">
        <v>67</v>
      </c>
      <c r="O159" s="168"/>
      <c r="P159" s="168"/>
      <c r="Q159" s="168"/>
      <c r="R159" s="168"/>
      <c r="S159" s="168"/>
      <c r="T159" s="169"/>
      <c r="U159" s="38" t="s">
        <v>66</v>
      </c>
      <c r="V159" s="160">
        <f>IFERROR(SUM(V157:V158),"0")</f>
        <v>66</v>
      </c>
      <c r="W159" s="160">
        <f>IFERROR(SUM(W157:W158),"0")</f>
        <v>66</v>
      </c>
      <c r="X159" s="160">
        <f>IFERROR(IF(X157="",0,X157),"0")+IFERROR(IF(X158="",0,X158),"0")</f>
        <v>1.18008</v>
      </c>
      <c r="Y159" s="161"/>
      <c r="Z159" s="161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88"/>
      <c r="N160" s="167" t="s">
        <v>67</v>
      </c>
      <c r="O160" s="168"/>
      <c r="P160" s="168"/>
      <c r="Q160" s="168"/>
      <c r="R160" s="168"/>
      <c r="S160" s="168"/>
      <c r="T160" s="169"/>
      <c r="U160" s="38" t="s">
        <v>68</v>
      </c>
      <c r="V160" s="160">
        <f>IFERROR(SUMPRODUCT(V157:V158*H157:H158),"0")</f>
        <v>198</v>
      </c>
      <c r="W160" s="160">
        <f>IFERROR(SUMPRODUCT(W157:W158*H157:H158),"0")</f>
        <v>198</v>
      </c>
      <c r="X160" s="38"/>
      <c r="Y160" s="161"/>
      <c r="Z160" s="161"/>
    </row>
    <row r="161" spans="1:53" ht="16.5" hidden="1" customHeight="1" x14ac:dyDescent="0.25">
      <c r="A161" s="171" t="s">
        <v>230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4"/>
      <c r="Z161" s="154"/>
    </row>
    <row r="162" spans="1:53" ht="14.25" hidden="1" customHeight="1" x14ac:dyDescent="0.25">
      <c r="A162" s="184" t="s">
        <v>230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0">
        <v>4607111035783</v>
      </c>
      <c r="E163" s="166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5"/>
      <c r="P163" s="165"/>
      <c r="Q163" s="165"/>
      <c r="R163" s="166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7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88"/>
      <c r="N164" s="167" t="s">
        <v>67</v>
      </c>
      <c r="O164" s="168"/>
      <c r="P164" s="168"/>
      <c r="Q164" s="168"/>
      <c r="R164" s="168"/>
      <c r="S164" s="168"/>
      <c r="T164" s="169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88"/>
      <c r="N165" s="167" t="s">
        <v>67</v>
      </c>
      <c r="O165" s="168"/>
      <c r="P165" s="168"/>
      <c r="Q165" s="168"/>
      <c r="R165" s="168"/>
      <c r="S165" s="168"/>
      <c r="T165" s="169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1" t="s">
        <v>224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4"/>
      <c r="Z166" s="154"/>
    </row>
    <row r="167" spans="1:53" ht="14.25" hidden="1" customHeight="1" x14ac:dyDescent="0.25">
      <c r="A167" s="184" t="s">
        <v>233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0">
        <v>4680115881204</v>
      </c>
      <c r="E168" s="166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61" t="s">
        <v>237</v>
      </c>
      <c r="O168" s="165"/>
      <c r="P168" s="165"/>
      <c r="Q168" s="165"/>
      <c r="R168" s="166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7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88"/>
      <c r="N169" s="167" t="s">
        <v>67</v>
      </c>
      <c r="O169" s="168"/>
      <c r="P169" s="168"/>
      <c r="Q169" s="168"/>
      <c r="R169" s="168"/>
      <c r="S169" s="168"/>
      <c r="T169" s="169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88"/>
      <c r="N170" s="167" t="s">
        <v>67</v>
      </c>
      <c r="O170" s="168"/>
      <c r="P170" s="168"/>
      <c r="Q170" s="168"/>
      <c r="R170" s="168"/>
      <c r="S170" s="168"/>
      <c r="T170" s="169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1" t="s">
        <v>239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4"/>
      <c r="Z171" s="154"/>
    </row>
    <row r="172" spans="1:53" ht="14.25" hidden="1" customHeight="1" x14ac:dyDescent="0.25">
      <c r="A172" s="184" t="s">
        <v>71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3"/>
      <c r="Z172" s="153"/>
    </row>
    <row r="173" spans="1:53" ht="27" hidden="1" customHeight="1" x14ac:dyDescent="0.25">
      <c r="A173" s="55" t="s">
        <v>240</v>
      </c>
      <c r="B173" s="55" t="s">
        <v>241</v>
      </c>
      <c r="C173" s="32">
        <v>4301132079</v>
      </c>
      <c r="D173" s="170">
        <v>4607111038487</v>
      </c>
      <c r="E173" s="166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01" t="s">
        <v>242</v>
      </c>
      <c r="O173" s="165"/>
      <c r="P173" s="165"/>
      <c r="Q173" s="165"/>
      <c r="R173" s="166"/>
      <c r="S173" s="35"/>
      <c r="T173" s="35"/>
      <c r="U173" s="36" t="s">
        <v>66</v>
      </c>
      <c r="V173" s="158">
        <v>0</v>
      </c>
      <c r="W173" s="159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87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88"/>
      <c r="N174" s="167" t="s">
        <v>67</v>
      </c>
      <c r="O174" s="168"/>
      <c r="P174" s="168"/>
      <c r="Q174" s="168"/>
      <c r="R174" s="168"/>
      <c r="S174" s="168"/>
      <c r="T174" s="169"/>
      <c r="U174" s="38" t="s">
        <v>66</v>
      </c>
      <c r="V174" s="160">
        <f>IFERROR(SUM(V173:V173),"0")</f>
        <v>0</v>
      </c>
      <c r="W174" s="160">
        <f>IFERROR(SUM(W173:W173),"0")</f>
        <v>0</v>
      </c>
      <c r="X174" s="160">
        <f>IFERROR(IF(X173="",0,X173),"0")</f>
        <v>0</v>
      </c>
      <c r="Y174" s="161"/>
      <c r="Z174" s="161"/>
    </row>
    <row r="175" spans="1:53" hidden="1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88"/>
      <c r="N175" s="167" t="s">
        <v>67</v>
      </c>
      <c r="O175" s="168"/>
      <c r="P175" s="168"/>
      <c r="Q175" s="168"/>
      <c r="R175" s="168"/>
      <c r="S175" s="168"/>
      <c r="T175" s="169"/>
      <c r="U175" s="38" t="s">
        <v>68</v>
      </c>
      <c r="V175" s="160">
        <f>IFERROR(SUMPRODUCT(V173:V173*H173:H173),"0")</f>
        <v>0</v>
      </c>
      <c r="W175" s="160">
        <f>IFERROR(SUMPRODUCT(W173:W173*H173:H173),"0")</f>
        <v>0</v>
      </c>
      <c r="X175" s="38"/>
      <c r="Y175" s="161"/>
      <c r="Z175" s="161"/>
    </row>
    <row r="176" spans="1:53" ht="27.75" hidden="1" customHeight="1" x14ac:dyDescent="0.2">
      <c r="A176" s="215" t="s">
        <v>243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1" t="s">
        <v>244</v>
      </c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54"/>
      <c r="Z177" s="154"/>
    </row>
    <row r="178" spans="1:53" ht="14.25" hidden="1" customHeight="1" x14ac:dyDescent="0.25">
      <c r="A178" s="184" t="s">
        <v>60</v>
      </c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53"/>
      <c r="Z178" s="153"/>
    </row>
    <row r="179" spans="1:53" ht="27" customHeight="1" x14ac:dyDescent="0.25">
      <c r="A179" s="55" t="s">
        <v>245</v>
      </c>
      <c r="B179" s="55" t="s">
        <v>246</v>
      </c>
      <c r="C179" s="32">
        <v>4301070948</v>
      </c>
      <c r="D179" s="170">
        <v>4607111037022</v>
      </c>
      <c r="E179" s="166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5"/>
      <c r="P179" s="165"/>
      <c r="Q179" s="165"/>
      <c r="R179" s="166"/>
      <c r="S179" s="35"/>
      <c r="T179" s="35"/>
      <c r="U179" s="36" t="s">
        <v>66</v>
      </c>
      <c r="V179" s="158">
        <v>62</v>
      </c>
      <c r="W179" s="159">
        <f>IFERROR(IF(V179="","",V179),"")</f>
        <v>62</v>
      </c>
      <c r="X179" s="37">
        <f>IFERROR(IF(V179="","",V179*0.0155),"")</f>
        <v>0.96099999999999997</v>
      </c>
      <c r="Y179" s="57"/>
      <c r="Z179" s="58"/>
      <c r="AD179" s="62"/>
      <c r="BA179" s="121" t="s">
        <v>1</v>
      </c>
    </row>
    <row r="180" spans="1:53" x14ac:dyDescent="0.2">
      <c r="A180" s="187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88"/>
      <c r="N180" s="167" t="s">
        <v>67</v>
      </c>
      <c r="O180" s="168"/>
      <c r="P180" s="168"/>
      <c r="Q180" s="168"/>
      <c r="R180" s="168"/>
      <c r="S180" s="168"/>
      <c r="T180" s="169"/>
      <c r="U180" s="38" t="s">
        <v>66</v>
      </c>
      <c r="V180" s="160">
        <f>IFERROR(SUM(V179:V179),"0")</f>
        <v>62</v>
      </c>
      <c r="W180" s="160">
        <f>IFERROR(SUM(W179:W179),"0")</f>
        <v>62</v>
      </c>
      <c r="X180" s="160">
        <f>IFERROR(IF(X179="",0,X179),"0")</f>
        <v>0.96099999999999997</v>
      </c>
      <c r="Y180" s="161"/>
      <c r="Z180" s="161"/>
    </row>
    <row r="181" spans="1:53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88"/>
      <c r="N181" s="167" t="s">
        <v>67</v>
      </c>
      <c r="O181" s="168"/>
      <c r="P181" s="168"/>
      <c r="Q181" s="168"/>
      <c r="R181" s="168"/>
      <c r="S181" s="168"/>
      <c r="T181" s="169"/>
      <c r="U181" s="38" t="s">
        <v>68</v>
      </c>
      <c r="V181" s="160">
        <f>IFERROR(SUMPRODUCT(V179:V179*H179:H179),"0")</f>
        <v>347.2</v>
      </c>
      <c r="W181" s="160">
        <f>IFERROR(SUMPRODUCT(W179:W179*H179:H179),"0")</f>
        <v>347.2</v>
      </c>
      <c r="X181" s="38"/>
      <c r="Y181" s="161"/>
      <c r="Z181" s="161"/>
    </row>
    <row r="182" spans="1:53" ht="16.5" hidden="1" customHeight="1" x14ac:dyDescent="0.25">
      <c r="A182" s="171" t="s">
        <v>247</v>
      </c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54"/>
      <c r="Z182" s="154"/>
    </row>
    <row r="183" spans="1:53" ht="14.25" hidden="1" customHeight="1" x14ac:dyDescent="0.25">
      <c r="A183" s="184" t="s">
        <v>60</v>
      </c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70">
        <v>4607111036957</v>
      </c>
      <c r="E184" s="166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5"/>
      <c r="P184" s="165"/>
      <c r="Q184" s="165"/>
      <c r="R184" s="166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70">
        <v>4607111037213</v>
      </c>
      <c r="E185" s="166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5"/>
      <c r="P185" s="165"/>
      <c r="Q185" s="165"/>
      <c r="R185" s="166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87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88"/>
      <c r="N186" s="167" t="s">
        <v>67</v>
      </c>
      <c r="O186" s="168"/>
      <c r="P186" s="168"/>
      <c r="Q186" s="168"/>
      <c r="R186" s="168"/>
      <c r="S186" s="168"/>
      <c r="T186" s="169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88"/>
      <c r="N187" s="167" t="s">
        <v>67</v>
      </c>
      <c r="O187" s="168"/>
      <c r="P187" s="168"/>
      <c r="Q187" s="168"/>
      <c r="R187" s="168"/>
      <c r="S187" s="168"/>
      <c r="T187" s="169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1" t="s">
        <v>253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54"/>
      <c r="Z188" s="154"/>
    </row>
    <row r="189" spans="1:53" ht="14.25" hidden="1" customHeight="1" x14ac:dyDescent="0.25">
      <c r="A189" s="184" t="s">
        <v>60</v>
      </c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70">
        <v>4607111038494</v>
      </c>
      <c r="E190" s="166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47" t="s">
        <v>256</v>
      </c>
      <c r="O190" s="165"/>
      <c r="P190" s="165"/>
      <c r="Q190" s="165"/>
      <c r="R190" s="166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257</v>
      </c>
      <c r="B191" s="55" t="s">
        <v>258</v>
      </c>
      <c r="C191" s="32">
        <v>4301070966</v>
      </c>
      <c r="D191" s="170">
        <v>4607111038135</v>
      </c>
      <c r="E191" s="166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15" t="s">
        <v>259</v>
      </c>
      <c r="O191" s="165"/>
      <c r="P191" s="165"/>
      <c r="Q191" s="165"/>
      <c r="R191" s="166"/>
      <c r="S191" s="35"/>
      <c r="T191" s="35"/>
      <c r="U191" s="36" t="s">
        <v>66</v>
      </c>
      <c r="V191" s="158">
        <v>0</v>
      </c>
      <c r="W191" s="159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idden="1" x14ac:dyDescent="0.2">
      <c r="A192" s="187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88"/>
      <c r="N192" s="167" t="s">
        <v>67</v>
      </c>
      <c r="O192" s="168"/>
      <c r="P192" s="168"/>
      <c r="Q192" s="168"/>
      <c r="R192" s="168"/>
      <c r="S192" s="168"/>
      <c r="T192" s="169"/>
      <c r="U192" s="38" t="s">
        <v>66</v>
      </c>
      <c r="V192" s="160">
        <f>IFERROR(SUM(V190:V191),"0")</f>
        <v>0</v>
      </c>
      <c r="W192" s="160">
        <f>IFERROR(SUM(W190:W191),"0")</f>
        <v>0</v>
      </c>
      <c r="X192" s="160">
        <f>IFERROR(IF(X190="",0,X190),"0")+IFERROR(IF(X191="",0,X191),"0")</f>
        <v>0</v>
      </c>
      <c r="Y192" s="161"/>
      <c r="Z192" s="161"/>
    </row>
    <row r="193" spans="1:53" hidden="1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88"/>
      <c r="N193" s="167" t="s">
        <v>67</v>
      </c>
      <c r="O193" s="168"/>
      <c r="P193" s="168"/>
      <c r="Q193" s="168"/>
      <c r="R193" s="168"/>
      <c r="S193" s="168"/>
      <c r="T193" s="169"/>
      <c r="U193" s="38" t="s">
        <v>68</v>
      </c>
      <c r="V193" s="160">
        <f>IFERROR(SUMPRODUCT(V190:V191*H190:H191),"0")</f>
        <v>0</v>
      </c>
      <c r="W193" s="160">
        <f>IFERROR(SUMPRODUCT(W190:W191*H190:H191),"0")</f>
        <v>0</v>
      </c>
      <c r="X193" s="38"/>
      <c r="Y193" s="161"/>
      <c r="Z193" s="161"/>
    </row>
    <row r="194" spans="1:53" ht="16.5" hidden="1" customHeight="1" x14ac:dyDescent="0.25">
      <c r="A194" s="171" t="s">
        <v>260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54"/>
      <c r="Z194" s="154"/>
    </row>
    <row r="195" spans="1:53" ht="14.25" hidden="1" customHeight="1" x14ac:dyDescent="0.25">
      <c r="A195" s="184" t="s">
        <v>60</v>
      </c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53"/>
      <c r="Z195" s="153"/>
    </row>
    <row r="196" spans="1:53" ht="27" hidden="1" customHeight="1" x14ac:dyDescent="0.25">
      <c r="A196" s="55" t="s">
        <v>261</v>
      </c>
      <c r="B196" s="55" t="s">
        <v>262</v>
      </c>
      <c r="C196" s="32">
        <v>4301070915</v>
      </c>
      <c r="D196" s="170">
        <v>4607111035882</v>
      </c>
      <c r="E196" s="166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5"/>
      <c r="P196" s="165"/>
      <c r="Q196" s="165"/>
      <c r="R196" s="166"/>
      <c r="S196" s="35"/>
      <c r="T196" s="35"/>
      <c r="U196" s="36" t="s">
        <v>66</v>
      </c>
      <c r="V196" s="158">
        <v>0</v>
      </c>
      <c r="W196" s="159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263</v>
      </c>
      <c r="B197" s="55" t="s">
        <v>264</v>
      </c>
      <c r="C197" s="32">
        <v>4301070921</v>
      </c>
      <c r="D197" s="170">
        <v>4607111035905</v>
      </c>
      <c r="E197" s="166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5"/>
      <c r="P197" s="165"/>
      <c r="Q197" s="165"/>
      <c r="R197" s="166"/>
      <c r="S197" s="35"/>
      <c r="T197" s="35"/>
      <c r="U197" s="36" t="s">
        <v>66</v>
      </c>
      <c r="V197" s="158">
        <v>7</v>
      </c>
      <c r="W197" s="159">
        <f>IFERROR(IF(V197="","",V197),"")</f>
        <v>7</v>
      </c>
      <c r="X197" s="37">
        <f>IFERROR(IF(V197="","",V197*0.0155),"")</f>
        <v>0.1085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70">
        <v>4607111035912</v>
      </c>
      <c r="E198" s="166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5"/>
      <c r="P198" s="165"/>
      <c r="Q198" s="165"/>
      <c r="R198" s="166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customHeight="1" x14ac:dyDescent="0.25">
      <c r="A199" s="55" t="s">
        <v>267</v>
      </c>
      <c r="B199" s="55" t="s">
        <v>268</v>
      </c>
      <c r="C199" s="32">
        <v>4301070920</v>
      </c>
      <c r="D199" s="170">
        <v>4607111035929</v>
      </c>
      <c r="E199" s="166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5"/>
      <c r="P199" s="165"/>
      <c r="Q199" s="165"/>
      <c r="R199" s="166"/>
      <c r="S199" s="35"/>
      <c r="T199" s="35"/>
      <c r="U199" s="36" t="s">
        <v>66</v>
      </c>
      <c r="V199" s="158">
        <v>15</v>
      </c>
      <c r="W199" s="159">
        <f>IFERROR(IF(V199="","",V199),"")</f>
        <v>15</v>
      </c>
      <c r="X199" s="37">
        <f>IFERROR(IF(V199="","",V199*0.0155),"")</f>
        <v>0.23249999999999998</v>
      </c>
      <c r="Y199" s="57"/>
      <c r="Z199" s="58"/>
      <c r="AD199" s="62"/>
      <c r="BA199" s="129" t="s">
        <v>1</v>
      </c>
    </row>
    <row r="200" spans="1:53" x14ac:dyDescent="0.2">
      <c r="A200" s="187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88"/>
      <c r="N200" s="167" t="s">
        <v>67</v>
      </c>
      <c r="O200" s="168"/>
      <c r="P200" s="168"/>
      <c r="Q200" s="168"/>
      <c r="R200" s="168"/>
      <c r="S200" s="168"/>
      <c r="T200" s="169"/>
      <c r="U200" s="38" t="s">
        <v>66</v>
      </c>
      <c r="V200" s="160">
        <f>IFERROR(SUM(V196:V199),"0")</f>
        <v>22</v>
      </c>
      <c r="W200" s="160">
        <f>IFERROR(SUM(W196:W199),"0")</f>
        <v>22</v>
      </c>
      <c r="X200" s="160">
        <f>IFERROR(IF(X196="",0,X196),"0")+IFERROR(IF(X197="",0,X197),"0")+IFERROR(IF(X198="",0,X198),"0")+IFERROR(IF(X199="",0,X199),"0")</f>
        <v>0.34099999999999997</v>
      </c>
      <c r="Y200" s="161"/>
      <c r="Z200" s="161"/>
    </row>
    <row r="201" spans="1:53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88"/>
      <c r="N201" s="167" t="s">
        <v>67</v>
      </c>
      <c r="O201" s="168"/>
      <c r="P201" s="168"/>
      <c r="Q201" s="168"/>
      <c r="R201" s="168"/>
      <c r="S201" s="168"/>
      <c r="T201" s="169"/>
      <c r="U201" s="38" t="s">
        <v>68</v>
      </c>
      <c r="V201" s="160">
        <f>IFERROR(SUMPRODUCT(V196:V199*H196:H199),"0")</f>
        <v>158.4</v>
      </c>
      <c r="W201" s="160">
        <f>IFERROR(SUMPRODUCT(W196:W199*H196:H199),"0")</f>
        <v>158.4</v>
      </c>
      <c r="X201" s="38"/>
      <c r="Y201" s="161"/>
      <c r="Z201" s="161"/>
    </row>
    <row r="202" spans="1:53" ht="16.5" hidden="1" customHeight="1" x14ac:dyDescent="0.25">
      <c r="A202" s="171" t="s">
        <v>269</v>
      </c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54"/>
      <c r="Z202" s="154"/>
    </row>
    <row r="203" spans="1:53" ht="14.25" hidden="1" customHeight="1" x14ac:dyDescent="0.25">
      <c r="A203" s="184" t="s">
        <v>233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53"/>
      <c r="Z203" s="153"/>
    </row>
    <row r="204" spans="1:53" ht="27" hidden="1" customHeight="1" x14ac:dyDescent="0.25">
      <c r="A204" s="55" t="s">
        <v>270</v>
      </c>
      <c r="B204" s="55" t="s">
        <v>271</v>
      </c>
      <c r="C204" s="32">
        <v>4301051320</v>
      </c>
      <c r="D204" s="170">
        <v>4680115881334</v>
      </c>
      <c r="E204" s="166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196" t="s">
        <v>272</v>
      </c>
      <c r="O204" s="165"/>
      <c r="P204" s="165"/>
      <c r="Q204" s="165"/>
      <c r="R204" s="166"/>
      <c r="S204" s="35"/>
      <c r="T204" s="35"/>
      <c r="U204" s="36" t="s">
        <v>66</v>
      </c>
      <c r="V204" s="158">
        <v>0</v>
      </c>
      <c r="W204" s="159">
        <f>IFERROR(IF(V204="","",V204),"")</f>
        <v>0</v>
      </c>
      <c r="X204" s="37">
        <f>IFERROR(IF(V204="","",V204*0.00753),"")</f>
        <v>0</v>
      </c>
      <c r="Y204" s="57"/>
      <c r="Z204" s="58"/>
      <c r="AD204" s="62"/>
      <c r="BA204" s="130" t="s">
        <v>238</v>
      </c>
    </row>
    <row r="205" spans="1:53" hidden="1" x14ac:dyDescent="0.2">
      <c r="A205" s="187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88"/>
      <c r="N205" s="167" t="s">
        <v>67</v>
      </c>
      <c r="O205" s="168"/>
      <c r="P205" s="168"/>
      <c r="Q205" s="168"/>
      <c r="R205" s="168"/>
      <c r="S205" s="168"/>
      <c r="T205" s="169"/>
      <c r="U205" s="38" t="s">
        <v>66</v>
      </c>
      <c r="V205" s="160">
        <f>IFERROR(SUM(V204:V204),"0")</f>
        <v>0</v>
      </c>
      <c r="W205" s="160">
        <f>IFERROR(SUM(W204:W204),"0")</f>
        <v>0</v>
      </c>
      <c r="X205" s="160">
        <f>IFERROR(IF(X204="",0,X204),"0")</f>
        <v>0</v>
      </c>
      <c r="Y205" s="161"/>
      <c r="Z205" s="161"/>
    </row>
    <row r="206" spans="1:53" hidden="1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88"/>
      <c r="N206" s="167" t="s">
        <v>67</v>
      </c>
      <c r="O206" s="168"/>
      <c r="P206" s="168"/>
      <c r="Q206" s="168"/>
      <c r="R206" s="168"/>
      <c r="S206" s="168"/>
      <c r="T206" s="169"/>
      <c r="U206" s="38" t="s">
        <v>68</v>
      </c>
      <c r="V206" s="160">
        <f>IFERROR(SUMPRODUCT(V204:V204*H204:H204),"0")</f>
        <v>0</v>
      </c>
      <c r="W206" s="160">
        <f>IFERROR(SUMPRODUCT(W204:W204*H204:H204),"0")</f>
        <v>0</v>
      </c>
      <c r="X206" s="38"/>
      <c r="Y206" s="161"/>
      <c r="Z206" s="161"/>
    </row>
    <row r="207" spans="1:53" ht="16.5" hidden="1" customHeight="1" x14ac:dyDescent="0.25">
      <c r="A207" s="171" t="s">
        <v>273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54"/>
      <c r="Z207" s="154"/>
    </row>
    <row r="208" spans="1:53" ht="14.25" hidden="1" customHeight="1" x14ac:dyDescent="0.25">
      <c r="A208" s="184" t="s">
        <v>60</v>
      </c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70">
        <v>4607111035332</v>
      </c>
      <c r="E209" s="166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22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5"/>
      <c r="P209" s="165"/>
      <c r="Q209" s="165"/>
      <c r="R209" s="166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hidden="1" customHeight="1" x14ac:dyDescent="0.25">
      <c r="A210" s="55" t="s">
        <v>276</v>
      </c>
      <c r="B210" s="55" t="s">
        <v>277</v>
      </c>
      <c r="C210" s="32">
        <v>4301070873</v>
      </c>
      <c r="D210" s="170">
        <v>4607111035080</v>
      </c>
      <c r="E210" s="166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5"/>
      <c r="P210" s="165"/>
      <c r="Q210" s="165"/>
      <c r="R210" s="166"/>
      <c r="S210" s="35"/>
      <c r="T210" s="35"/>
      <c r="U210" s="36" t="s">
        <v>66</v>
      </c>
      <c r="V210" s="158">
        <v>0</v>
      </c>
      <c r="W210" s="159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idden="1" x14ac:dyDescent="0.2">
      <c r="A211" s="187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88"/>
      <c r="N211" s="167" t="s">
        <v>67</v>
      </c>
      <c r="O211" s="168"/>
      <c r="P211" s="168"/>
      <c r="Q211" s="168"/>
      <c r="R211" s="168"/>
      <c r="S211" s="168"/>
      <c r="T211" s="169"/>
      <c r="U211" s="38" t="s">
        <v>66</v>
      </c>
      <c r="V211" s="160">
        <f>IFERROR(SUM(V209:V210),"0")</f>
        <v>0</v>
      </c>
      <c r="W211" s="160">
        <f>IFERROR(SUM(W209:W210),"0")</f>
        <v>0</v>
      </c>
      <c r="X211" s="160">
        <f>IFERROR(IF(X209="",0,X209),"0")+IFERROR(IF(X210="",0,X210),"0")</f>
        <v>0</v>
      </c>
      <c r="Y211" s="161"/>
      <c r="Z211" s="161"/>
    </row>
    <row r="212" spans="1:53" hidden="1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88"/>
      <c r="N212" s="167" t="s">
        <v>67</v>
      </c>
      <c r="O212" s="168"/>
      <c r="P212" s="168"/>
      <c r="Q212" s="168"/>
      <c r="R212" s="168"/>
      <c r="S212" s="168"/>
      <c r="T212" s="169"/>
      <c r="U212" s="38" t="s">
        <v>68</v>
      </c>
      <c r="V212" s="160">
        <f>IFERROR(SUMPRODUCT(V209:V210*H209:H210),"0")</f>
        <v>0</v>
      </c>
      <c r="W212" s="160">
        <f>IFERROR(SUMPRODUCT(W209:W210*H209:H210),"0")</f>
        <v>0</v>
      </c>
      <c r="X212" s="38"/>
      <c r="Y212" s="161"/>
      <c r="Z212" s="161"/>
    </row>
    <row r="213" spans="1:53" ht="27.75" hidden="1" customHeight="1" x14ac:dyDescent="0.2">
      <c r="A213" s="215" t="s">
        <v>278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1" t="s">
        <v>279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54"/>
      <c r="Z214" s="154"/>
    </row>
    <row r="215" spans="1:53" ht="14.25" hidden="1" customHeight="1" x14ac:dyDescent="0.25">
      <c r="A215" s="184" t="s">
        <v>60</v>
      </c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70">
        <v>4607111036162</v>
      </c>
      <c r="E216" s="166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3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5"/>
      <c r="P216" s="165"/>
      <c r="Q216" s="165"/>
      <c r="R216" s="166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87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88"/>
      <c r="N217" s="167" t="s">
        <v>67</v>
      </c>
      <c r="O217" s="168"/>
      <c r="P217" s="168"/>
      <c r="Q217" s="168"/>
      <c r="R217" s="168"/>
      <c r="S217" s="168"/>
      <c r="T217" s="169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88"/>
      <c r="N218" s="167" t="s">
        <v>67</v>
      </c>
      <c r="O218" s="168"/>
      <c r="P218" s="168"/>
      <c r="Q218" s="168"/>
      <c r="R218" s="168"/>
      <c r="S218" s="168"/>
      <c r="T218" s="169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215" t="s">
        <v>282</v>
      </c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49"/>
      <c r="Z219" s="49"/>
    </row>
    <row r="220" spans="1:53" ht="16.5" hidden="1" customHeight="1" x14ac:dyDescent="0.25">
      <c r="A220" s="171" t="s">
        <v>283</v>
      </c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54"/>
      <c r="Z220" s="154"/>
    </row>
    <row r="221" spans="1:53" ht="14.25" hidden="1" customHeight="1" x14ac:dyDescent="0.25">
      <c r="A221" s="184" t="s">
        <v>60</v>
      </c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53"/>
      <c r="Z221" s="153"/>
    </row>
    <row r="222" spans="1:53" ht="27" customHeight="1" x14ac:dyDescent="0.25">
      <c r="A222" s="55" t="s">
        <v>284</v>
      </c>
      <c r="B222" s="55" t="s">
        <v>285</v>
      </c>
      <c r="C222" s="32">
        <v>4301070965</v>
      </c>
      <c r="D222" s="170">
        <v>4607111035899</v>
      </c>
      <c r="E222" s="166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318" t="s">
        <v>286</v>
      </c>
      <c r="O222" s="165"/>
      <c r="P222" s="165"/>
      <c r="Q222" s="165"/>
      <c r="R222" s="166"/>
      <c r="S222" s="35"/>
      <c r="T222" s="35"/>
      <c r="U222" s="36" t="s">
        <v>66</v>
      </c>
      <c r="V222" s="158">
        <v>28</v>
      </c>
      <c r="W222" s="159">
        <f>IFERROR(IF(V222="","",V222),"")</f>
        <v>28</v>
      </c>
      <c r="X222" s="37">
        <f>IFERROR(IF(V222="","",V222*0.0155),"")</f>
        <v>0.434</v>
      </c>
      <c r="Y222" s="57"/>
      <c r="Z222" s="58"/>
      <c r="AD222" s="62"/>
      <c r="BA222" s="134" t="s">
        <v>1</v>
      </c>
    </row>
    <row r="223" spans="1:53" x14ac:dyDescent="0.2">
      <c r="A223" s="187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88"/>
      <c r="N223" s="167" t="s">
        <v>67</v>
      </c>
      <c r="O223" s="168"/>
      <c r="P223" s="168"/>
      <c r="Q223" s="168"/>
      <c r="R223" s="168"/>
      <c r="S223" s="168"/>
      <c r="T223" s="169"/>
      <c r="U223" s="38" t="s">
        <v>66</v>
      </c>
      <c r="V223" s="160">
        <f>IFERROR(SUM(V222:V222),"0")</f>
        <v>28</v>
      </c>
      <c r="W223" s="160">
        <f>IFERROR(SUM(W222:W222),"0")</f>
        <v>28</v>
      </c>
      <c r="X223" s="160">
        <f>IFERROR(IF(X222="",0,X222),"0")</f>
        <v>0.434</v>
      </c>
      <c r="Y223" s="161"/>
      <c r="Z223" s="161"/>
    </row>
    <row r="224" spans="1:53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88"/>
      <c r="N224" s="167" t="s">
        <v>67</v>
      </c>
      <c r="O224" s="168"/>
      <c r="P224" s="168"/>
      <c r="Q224" s="168"/>
      <c r="R224" s="168"/>
      <c r="S224" s="168"/>
      <c r="T224" s="169"/>
      <c r="U224" s="38" t="s">
        <v>68</v>
      </c>
      <c r="V224" s="160">
        <f>IFERROR(SUMPRODUCT(V222:V222*H222:H222),"0")</f>
        <v>140</v>
      </c>
      <c r="W224" s="160">
        <f>IFERROR(SUMPRODUCT(W222:W222*H222:H222),"0")</f>
        <v>140</v>
      </c>
      <c r="X224" s="38"/>
      <c r="Y224" s="161"/>
      <c r="Z224" s="161"/>
    </row>
    <row r="225" spans="1:53" ht="16.5" hidden="1" customHeight="1" x14ac:dyDescent="0.25">
      <c r="A225" s="171" t="s">
        <v>287</v>
      </c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54"/>
      <c r="Z225" s="154"/>
    </row>
    <row r="226" spans="1:53" ht="14.25" hidden="1" customHeight="1" x14ac:dyDescent="0.25">
      <c r="A226" s="184" t="s">
        <v>60</v>
      </c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70">
        <v>4607111036711</v>
      </c>
      <c r="E227" s="166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2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5"/>
      <c r="P227" s="165"/>
      <c r="Q227" s="165"/>
      <c r="R227" s="166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87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88"/>
      <c r="N228" s="167" t="s">
        <v>67</v>
      </c>
      <c r="O228" s="168"/>
      <c r="P228" s="168"/>
      <c r="Q228" s="168"/>
      <c r="R228" s="168"/>
      <c r="S228" s="168"/>
      <c r="T228" s="169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88"/>
      <c r="N229" s="167" t="s">
        <v>67</v>
      </c>
      <c r="O229" s="168"/>
      <c r="P229" s="168"/>
      <c r="Q229" s="168"/>
      <c r="R229" s="168"/>
      <c r="S229" s="168"/>
      <c r="T229" s="169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215" t="s">
        <v>290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49"/>
      <c r="Z230" s="49"/>
    </row>
    <row r="231" spans="1:53" ht="16.5" hidden="1" customHeight="1" x14ac:dyDescent="0.25">
      <c r="A231" s="171" t="s">
        <v>291</v>
      </c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54"/>
      <c r="Z231" s="154"/>
    </row>
    <row r="232" spans="1:53" ht="14.25" hidden="1" customHeight="1" x14ac:dyDescent="0.25">
      <c r="A232" s="184" t="s">
        <v>131</v>
      </c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53"/>
      <c r="Z232" s="153"/>
    </row>
    <row r="233" spans="1:53" ht="27" customHeight="1" x14ac:dyDescent="0.25">
      <c r="A233" s="55" t="s">
        <v>292</v>
      </c>
      <c r="B233" s="55" t="s">
        <v>293</v>
      </c>
      <c r="C233" s="32">
        <v>4301131019</v>
      </c>
      <c r="D233" s="170">
        <v>4640242180427</v>
      </c>
      <c r="E233" s="166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197" t="s">
        <v>294</v>
      </c>
      <c r="O233" s="165"/>
      <c r="P233" s="165"/>
      <c r="Q233" s="165"/>
      <c r="R233" s="166"/>
      <c r="S233" s="35"/>
      <c r="T233" s="35"/>
      <c r="U233" s="36" t="s">
        <v>66</v>
      </c>
      <c r="V233" s="158">
        <v>35</v>
      </c>
      <c r="W233" s="159">
        <f>IFERROR(IF(V233="","",V233),"")</f>
        <v>35</v>
      </c>
      <c r="X233" s="37">
        <f>IFERROR(IF(V233="","",V233*0.00502),"")</f>
        <v>0.1757</v>
      </c>
      <c r="Y233" s="57"/>
      <c r="Z233" s="58"/>
      <c r="AD233" s="62"/>
      <c r="BA233" s="136" t="s">
        <v>75</v>
      </c>
    </row>
    <row r="234" spans="1:53" x14ac:dyDescent="0.2">
      <c r="A234" s="187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88"/>
      <c r="N234" s="167" t="s">
        <v>67</v>
      </c>
      <c r="O234" s="168"/>
      <c r="P234" s="168"/>
      <c r="Q234" s="168"/>
      <c r="R234" s="168"/>
      <c r="S234" s="168"/>
      <c r="T234" s="169"/>
      <c r="U234" s="38" t="s">
        <v>66</v>
      </c>
      <c r="V234" s="160">
        <f>IFERROR(SUM(V233:V233),"0")</f>
        <v>35</v>
      </c>
      <c r="W234" s="160">
        <f>IFERROR(SUM(W233:W233),"0")</f>
        <v>35</v>
      </c>
      <c r="X234" s="160">
        <f>IFERROR(IF(X233="",0,X233),"0")</f>
        <v>0.1757</v>
      </c>
      <c r="Y234" s="161"/>
      <c r="Z234" s="161"/>
    </row>
    <row r="235" spans="1:53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88"/>
      <c r="N235" s="167" t="s">
        <v>67</v>
      </c>
      <c r="O235" s="168"/>
      <c r="P235" s="168"/>
      <c r="Q235" s="168"/>
      <c r="R235" s="168"/>
      <c r="S235" s="168"/>
      <c r="T235" s="169"/>
      <c r="U235" s="38" t="s">
        <v>68</v>
      </c>
      <c r="V235" s="160">
        <f>IFERROR(SUMPRODUCT(V233:V233*H233:H233),"0")</f>
        <v>63</v>
      </c>
      <c r="W235" s="160">
        <f>IFERROR(SUMPRODUCT(W233:W233*H233:H233),"0")</f>
        <v>63</v>
      </c>
      <c r="X235" s="38"/>
      <c r="Y235" s="161"/>
      <c r="Z235" s="161"/>
    </row>
    <row r="236" spans="1:53" ht="14.25" hidden="1" customHeight="1" x14ac:dyDescent="0.25">
      <c r="A236" s="184" t="s">
        <v>71</v>
      </c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53"/>
      <c r="Z236" s="153"/>
    </row>
    <row r="237" spans="1:53" ht="27" hidden="1" customHeight="1" x14ac:dyDescent="0.25">
      <c r="A237" s="55" t="s">
        <v>295</v>
      </c>
      <c r="B237" s="55" t="s">
        <v>296</v>
      </c>
      <c r="C237" s="32">
        <v>4301132080</v>
      </c>
      <c r="D237" s="170">
        <v>4640242180397</v>
      </c>
      <c r="E237" s="166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232" t="s">
        <v>297</v>
      </c>
      <c r="O237" s="165"/>
      <c r="P237" s="165"/>
      <c r="Q237" s="165"/>
      <c r="R237" s="166"/>
      <c r="S237" s="35"/>
      <c r="T237" s="35"/>
      <c r="U237" s="36" t="s">
        <v>66</v>
      </c>
      <c r="V237" s="158">
        <v>0</v>
      </c>
      <c r="W237" s="159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7" t="s">
        <v>75</v>
      </c>
    </row>
    <row r="238" spans="1:53" hidden="1" x14ac:dyDescent="0.2">
      <c r="A238" s="187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88"/>
      <c r="N238" s="167" t="s">
        <v>67</v>
      </c>
      <c r="O238" s="168"/>
      <c r="P238" s="168"/>
      <c r="Q238" s="168"/>
      <c r="R238" s="168"/>
      <c r="S238" s="168"/>
      <c r="T238" s="169"/>
      <c r="U238" s="38" t="s">
        <v>66</v>
      </c>
      <c r="V238" s="160">
        <f>IFERROR(SUM(V237:V237),"0")</f>
        <v>0</v>
      </c>
      <c r="W238" s="160">
        <f>IFERROR(SUM(W237:W237),"0")</f>
        <v>0</v>
      </c>
      <c r="X238" s="160">
        <f>IFERROR(IF(X237="",0,X237),"0")</f>
        <v>0</v>
      </c>
      <c r="Y238" s="161"/>
      <c r="Z238" s="161"/>
    </row>
    <row r="239" spans="1:53" hidden="1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88"/>
      <c r="N239" s="167" t="s">
        <v>67</v>
      </c>
      <c r="O239" s="168"/>
      <c r="P239" s="168"/>
      <c r="Q239" s="168"/>
      <c r="R239" s="168"/>
      <c r="S239" s="168"/>
      <c r="T239" s="169"/>
      <c r="U239" s="38" t="s">
        <v>68</v>
      </c>
      <c r="V239" s="160">
        <f>IFERROR(SUMPRODUCT(V237:V237*H237:H237),"0")</f>
        <v>0</v>
      </c>
      <c r="W239" s="160">
        <f>IFERROR(SUMPRODUCT(W237:W237*H237:H237),"0")</f>
        <v>0</v>
      </c>
      <c r="X239" s="38"/>
      <c r="Y239" s="161"/>
      <c r="Z239" s="161"/>
    </row>
    <row r="240" spans="1:53" ht="14.25" hidden="1" customHeight="1" x14ac:dyDescent="0.25">
      <c r="A240" s="184" t="s">
        <v>149</v>
      </c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53"/>
      <c r="Z240" s="153"/>
    </row>
    <row r="241" spans="1:53" ht="27" customHeight="1" x14ac:dyDescent="0.25">
      <c r="A241" s="55" t="s">
        <v>298</v>
      </c>
      <c r="B241" s="55" t="s">
        <v>299</v>
      </c>
      <c r="C241" s="32">
        <v>4301136028</v>
      </c>
      <c r="D241" s="170">
        <v>4640242180304</v>
      </c>
      <c r="E241" s="166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84" t="s">
        <v>300</v>
      </c>
      <c r="O241" s="165"/>
      <c r="P241" s="165"/>
      <c r="Q241" s="165"/>
      <c r="R241" s="166"/>
      <c r="S241" s="35"/>
      <c r="T241" s="35"/>
      <c r="U241" s="36" t="s">
        <v>66</v>
      </c>
      <c r="V241" s="158">
        <v>18</v>
      </c>
      <c r="W241" s="159">
        <f>IFERROR(IF(V241="","",V241),"")</f>
        <v>18</v>
      </c>
      <c r="X241" s="37">
        <f>IFERROR(IF(V241="","",V241*0.00936),"")</f>
        <v>0.16848000000000002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70">
        <v>4640242180298</v>
      </c>
      <c r="E242" s="166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72" t="s">
        <v>303</v>
      </c>
      <c r="O242" s="165"/>
      <c r="P242" s="165"/>
      <c r="Q242" s="165"/>
      <c r="R242" s="166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4301136026</v>
      </c>
      <c r="D243" s="170">
        <v>4640242180236</v>
      </c>
      <c r="E243" s="166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98" t="s">
        <v>306</v>
      </c>
      <c r="O243" s="165"/>
      <c r="P243" s="165"/>
      <c r="Q243" s="165"/>
      <c r="R243" s="166"/>
      <c r="S243" s="35"/>
      <c r="T243" s="35"/>
      <c r="U243" s="36" t="s">
        <v>66</v>
      </c>
      <c r="V243" s="158">
        <v>200</v>
      </c>
      <c r="W243" s="159">
        <f>IFERROR(IF(V243="","",V243),"")</f>
        <v>200</v>
      </c>
      <c r="X243" s="37">
        <f>IFERROR(IF(V243="","",V243*0.0155),"")</f>
        <v>3.1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70">
        <v>4640242180410</v>
      </c>
      <c r="E244" s="166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5" t="s">
        <v>309</v>
      </c>
      <c r="O244" s="165"/>
      <c r="P244" s="165"/>
      <c r="Q244" s="165"/>
      <c r="R244" s="166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87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88"/>
      <c r="N245" s="167" t="s">
        <v>67</v>
      </c>
      <c r="O245" s="168"/>
      <c r="P245" s="168"/>
      <c r="Q245" s="168"/>
      <c r="R245" s="168"/>
      <c r="S245" s="168"/>
      <c r="T245" s="169"/>
      <c r="U245" s="38" t="s">
        <v>66</v>
      </c>
      <c r="V245" s="160">
        <f>IFERROR(SUM(V241:V244),"0")</f>
        <v>218</v>
      </c>
      <c r="W245" s="160">
        <f>IFERROR(SUM(W241:W244),"0")</f>
        <v>218</v>
      </c>
      <c r="X245" s="160">
        <f>IFERROR(IF(X241="",0,X241),"0")+IFERROR(IF(X242="",0,X242),"0")+IFERROR(IF(X243="",0,X243),"0")+IFERROR(IF(X244="",0,X244),"0")</f>
        <v>3.2684800000000003</v>
      </c>
      <c r="Y245" s="161"/>
      <c r="Z245" s="161"/>
    </row>
    <row r="246" spans="1:53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88"/>
      <c r="N246" s="167" t="s">
        <v>67</v>
      </c>
      <c r="O246" s="168"/>
      <c r="P246" s="168"/>
      <c r="Q246" s="168"/>
      <c r="R246" s="168"/>
      <c r="S246" s="168"/>
      <c r="T246" s="169"/>
      <c r="U246" s="38" t="s">
        <v>68</v>
      </c>
      <c r="V246" s="160">
        <f>IFERROR(SUMPRODUCT(V241:V244*H241:H244),"0")</f>
        <v>1048.5999999999999</v>
      </c>
      <c r="W246" s="160">
        <f>IFERROR(SUMPRODUCT(W241:W244*H241:H244),"0")</f>
        <v>1048.5999999999999</v>
      </c>
      <c r="X246" s="38"/>
      <c r="Y246" s="161"/>
      <c r="Z246" s="161"/>
    </row>
    <row r="247" spans="1:53" ht="14.25" hidden="1" customHeight="1" x14ac:dyDescent="0.25">
      <c r="A247" s="184" t="s">
        <v>127</v>
      </c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53"/>
      <c r="Z247" s="153"/>
    </row>
    <row r="248" spans="1:53" ht="27" hidden="1" customHeight="1" x14ac:dyDescent="0.25">
      <c r="A248" s="55" t="s">
        <v>310</v>
      </c>
      <c r="B248" s="55" t="s">
        <v>311</v>
      </c>
      <c r="C248" s="32">
        <v>4301135191</v>
      </c>
      <c r="D248" s="170">
        <v>4640242180373</v>
      </c>
      <c r="E248" s="166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2" t="s">
        <v>312</v>
      </c>
      <c r="O248" s="165"/>
      <c r="P248" s="165"/>
      <c r="Q248" s="165"/>
      <c r="R248" s="166"/>
      <c r="S248" s="35"/>
      <c r="T248" s="35"/>
      <c r="U248" s="36" t="s">
        <v>66</v>
      </c>
      <c r="V248" s="158">
        <v>0</v>
      </c>
      <c r="W248" s="159">
        <f t="shared" ref="W248:W257" si="4">IFERROR(IF(V248="","",V248),"")</f>
        <v>0</v>
      </c>
      <c r="X248" s="37">
        <f t="shared" ref="X248:X253" si="5">IFERROR(IF(V248="","",V248*0.00936),"")</f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70">
        <v>4640242180366</v>
      </c>
      <c r="E249" s="166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64" t="s">
        <v>315</v>
      </c>
      <c r="O249" s="165"/>
      <c r="P249" s="165"/>
      <c r="Q249" s="165"/>
      <c r="R249" s="166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4301135188</v>
      </c>
      <c r="D250" s="170">
        <v>4640242180335</v>
      </c>
      <c r="E250" s="166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318</v>
      </c>
      <c r="O250" s="165"/>
      <c r="P250" s="165"/>
      <c r="Q250" s="165"/>
      <c r="R250" s="166"/>
      <c r="S250" s="35"/>
      <c r="T250" s="35"/>
      <c r="U250" s="36" t="s">
        <v>66</v>
      </c>
      <c r="V250" s="158">
        <v>0</v>
      </c>
      <c r="W250" s="159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70">
        <v>4640242180342</v>
      </c>
      <c r="E251" s="166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7" t="s">
        <v>321</v>
      </c>
      <c r="O251" s="165"/>
      <c r="P251" s="165"/>
      <c r="Q251" s="165"/>
      <c r="R251" s="166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4301135190</v>
      </c>
      <c r="D252" s="170">
        <v>4640242180359</v>
      </c>
      <c r="E252" s="166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7" t="s">
        <v>324</v>
      </c>
      <c r="O252" s="165"/>
      <c r="P252" s="165"/>
      <c r="Q252" s="165"/>
      <c r="R252" s="166"/>
      <c r="S252" s="35"/>
      <c r="T252" s="35"/>
      <c r="U252" s="36" t="s">
        <v>66</v>
      </c>
      <c r="V252" s="158">
        <v>0</v>
      </c>
      <c r="W252" s="159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4301135192</v>
      </c>
      <c r="D253" s="170">
        <v>4640242180380</v>
      </c>
      <c r="E253" s="166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09" t="s">
        <v>327</v>
      </c>
      <c r="O253" s="165"/>
      <c r="P253" s="165"/>
      <c r="Q253" s="165"/>
      <c r="R253" s="166"/>
      <c r="S253" s="35"/>
      <c r="T253" s="35"/>
      <c r="U253" s="36" t="s">
        <v>66</v>
      </c>
      <c r="V253" s="158">
        <v>48</v>
      </c>
      <c r="W253" s="159">
        <f t="shared" si="4"/>
        <v>48</v>
      </c>
      <c r="X253" s="37">
        <f t="shared" si="5"/>
        <v>0.44928000000000001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328</v>
      </c>
      <c r="B254" s="55" t="s">
        <v>329</v>
      </c>
      <c r="C254" s="32">
        <v>4301135186</v>
      </c>
      <c r="D254" s="170">
        <v>4640242180311</v>
      </c>
      <c r="E254" s="166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31" t="s">
        <v>330</v>
      </c>
      <c r="O254" s="165"/>
      <c r="P254" s="165"/>
      <c r="Q254" s="165"/>
      <c r="R254" s="166"/>
      <c r="S254" s="35"/>
      <c r="T254" s="35"/>
      <c r="U254" s="36" t="s">
        <v>66</v>
      </c>
      <c r="V254" s="158">
        <v>18</v>
      </c>
      <c r="W254" s="159">
        <f t="shared" si="4"/>
        <v>18</v>
      </c>
      <c r="X254" s="37">
        <f>IFERROR(IF(V254="","",V254*0.0155),"")</f>
        <v>0.27900000000000003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70">
        <v>4640242180328</v>
      </c>
      <c r="E255" s="166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71" t="s">
        <v>333</v>
      </c>
      <c r="O255" s="165"/>
      <c r="P255" s="165"/>
      <c r="Q255" s="165"/>
      <c r="R255" s="166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hidden="1" customHeight="1" x14ac:dyDescent="0.25">
      <c r="A256" s="55" t="s">
        <v>334</v>
      </c>
      <c r="B256" s="55" t="s">
        <v>335</v>
      </c>
      <c r="C256" s="32">
        <v>4301135194</v>
      </c>
      <c r="D256" s="170">
        <v>4640242180380</v>
      </c>
      <c r="E256" s="166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334" t="s">
        <v>336</v>
      </c>
      <c r="O256" s="165"/>
      <c r="P256" s="165"/>
      <c r="Q256" s="165"/>
      <c r="R256" s="166"/>
      <c r="S256" s="35"/>
      <c r="T256" s="35"/>
      <c r="U256" s="36" t="s">
        <v>66</v>
      </c>
      <c r="V256" s="158">
        <v>0</v>
      </c>
      <c r="W256" s="159">
        <f t="shared" si="4"/>
        <v>0</v>
      </c>
      <c r="X256" s="37">
        <f>IFERROR(IF(V256="","",V256*0.00502),"")</f>
        <v>0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337</v>
      </c>
      <c r="B257" s="55" t="s">
        <v>338</v>
      </c>
      <c r="C257" s="32">
        <v>4301135193</v>
      </c>
      <c r="D257" s="170">
        <v>4640242180403</v>
      </c>
      <c r="E257" s="166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324" t="s">
        <v>339</v>
      </c>
      <c r="O257" s="165"/>
      <c r="P257" s="165"/>
      <c r="Q257" s="165"/>
      <c r="R257" s="166"/>
      <c r="S257" s="35"/>
      <c r="T257" s="35"/>
      <c r="U257" s="36" t="s">
        <v>66</v>
      </c>
      <c r="V257" s="158">
        <v>0</v>
      </c>
      <c r="W257" s="159">
        <f t="shared" si="4"/>
        <v>0</v>
      </c>
      <c r="X257" s="37">
        <f>IFERROR(IF(V257="","",V257*0.00936),"")</f>
        <v>0</v>
      </c>
      <c r="Y257" s="57"/>
      <c r="Z257" s="58"/>
      <c r="AD257" s="62"/>
      <c r="BA257" s="151" t="s">
        <v>75</v>
      </c>
    </row>
    <row r="258" spans="1:53" x14ac:dyDescent="0.2">
      <c r="A258" s="187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88"/>
      <c r="N258" s="167" t="s">
        <v>67</v>
      </c>
      <c r="O258" s="168"/>
      <c r="P258" s="168"/>
      <c r="Q258" s="168"/>
      <c r="R258" s="168"/>
      <c r="S258" s="168"/>
      <c r="T258" s="169"/>
      <c r="U258" s="38" t="s">
        <v>66</v>
      </c>
      <c r="V258" s="160">
        <f>IFERROR(SUM(V248:V257),"0")</f>
        <v>66</v>
      </c>
      <c r="W258" s="160">
        <f>IFERROR(SUM(W248:W257),"0")</f>
        <v>66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0.72828000000000004</v>
      </c>
      <c r="Y258" s="161"/>
      <c r="Z258" s="161"/>
    </row>
    <row r="259" spans="1:53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88"/>
      <c r="N259" s="167" t="s">
        <v>67</v>
      </c>
      <c r="O259" s="168"/>
      <c r="P259" s="168"/>
      <c r="Q259" s="168"/>
      <c r="R259" s="168"/>
      <c r="S259" s="168"/>
      <c r="T259" s="169"/>
      <c r="U259" s="38" t="s">
        <v>68</v>
      </c>
      <c r="V259" s="160">
        <f>IFERROR(SUMPRODUCT(V248:V257*H248:H257),"0")</f>
        <v>276.60000000000002</v>
      </c>
      <c r="W259" s="160">
        <f>IFERROR(SUMPRODUCT(W248:W257*H248:H257),"0")</f>
        <v>276.60000000000002</v>
      </c>
      <c r="X259" s="38"/>
      <c r="Y259" s="161"/>
      <c r="Z259" s="161"/>
    </row>
    <row r="260" spans="1:53" ht="15" customHeight="1" x14ac:dyDescent="0.2">
      <c r="A260" s="199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90"/>
      <c r="N260" s="175" t="s">
        <v>340</v>
      </c>
      <c r="O260" s="176"/>
      <c r="P260" s="176"/>
      <c r="Q260" s="176"/>
      <c r="R260" s="176"/>
      <c r="S260" s="176"/>
      <c r="T260" s="177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11644.76</v>
      </c>
      <c r="W260" s="160">
        <f>IFERROR(W24+W33+W41+W47+W57+W63+W68+W74+W84+W91+W99+W105+W110+W118+W123+W129+W134+W140+W148+W153+W160+W165+W170+W175+W181+W187+W193+W201+W206+W212+W218+W224+W229+W235+W239+W246+W259,"0")</f>
        <v>11644.76</v>
      </c>
      <c r="X260" s="38"/>
      <c r="Y260" s="161"/>
      <c r="Z260" s="161"/>
    </row>
    <row r="261" spans="1:53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90"/>
      <c r="N261" s="175" t="s">
        <v>341</v>
      </c>
      <c r="O261" s="176"/>
      <c r="P261" s="176"/>
      <c r="Q261" s="176"/>
      <c r="R261" s="176"/>
      <c r="S261" s="176"/>
      <c r="T261" s="177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12355.369000000001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12355.369000000001</v>
      </c>
      <c r="X261" s="38"/>
      <c r="Y261" s="161"/>
      <c r="Z261" s="161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90"/>
      <c r="N262" s="175" t="s">
        <v>342</v>
      </c>
      <c r="O262" s="176"/>
      <c r="P262" s="176"/>
      <c r="Q262" s="176"/>
      <c r="R262" s="176"/>
      <c r="S262" s="176"/>
      <c r="T262" s="177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23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23</v>
      </c>
      <c r="X262" s="38"/>
      <c r="Y262" s="161"/>
      <c r="Z262" s="161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90"/>
      <c r="N263" s="175" t="s">
        <v>344</v>
      </c>
      <c r="O263" s="176"/>
      <c r="P263" s="176"/>
      <c r="Q263" s="176"/>
      <c r="R263" s="176"/>
      <c r="S263" s="176"/>
      <c r="T263" s="177"/>
      <c r="U263" s="38" t="s">
        <v>68</v>
      </c>
      <c r="V263" s="160">
        <f>GrossWeightTotal+PalletQtyTotal*25</f>
        <v>12930.369000000001</v>
      </c>
      <c r="W263" s="160">
        <f>GrossWeightTotalR+PalletQtyTotalR*25</f>
        <v>12930.369000000001</v>
      </c>
      <c r="X263" s="38"/>
      <c r="Y263" s="161"/>
      <c r="Z263" s="161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90"/>
      <c r="N264" s="175" t="s">
        <v>345</v>
      </c>
      <c r="O264" s="176"/>
      <c r="P264" s="176"/>
      <c r="Q264" s="176"/>
      <c r="R264" s="176"/>
      <c r="S264" s="176"/>
      <c r="T264" s="177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2312</v>
      </c>
      <c r="W264" s="160">
        <f>IFERROR(W23+W32+W40+W46+W56+W62+W67+W73+W83+W90+W98+W104+W109+W117+W122+W128+W133+W139+W147+W152+W159+W164+W169+W174+W180+W186+W192+W200+W205+W211+W217+W223+W228+W234+W238+W245+W258,"0")</f>
        <v>2312</v>
      </c>
      <c r="X264" s="38"/>
      <c r="Y264" s="161"/>
      <c r="Z264" s="161"/>
    </row>
    <row r="265" spans="1:53" ht="14.25" hidden="1" customHeight="1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90"/>
      <c r="N265" s="175" t="s">
        <v>346</v>
      </c>
      <c r="O265" s="176"/>
      <c r="P265" s="176"/>
      <c r="Q265" s="176"/>
      <c r="R265" s="176"/>
      <c r="S265" s="176"/>
      <c r="T265" s="177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28.58606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62" t="s">
        <v>69</v>
      </c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21"/>
      <c r="S267" s="162" t="s">
        <v>202</v>
      </c>
      <c r="T267" s="221"/>
      <c r="U267" s="162" t="s">
        <v>224</v>
      </c>
      <c r="V267" s="239"/>
      <c r="W267" s="239"/>
      <c r="X267" s="221"/>
      <c r="Y267" s="162" t="s">
        <v>243</v>
      </c>
      <c r="Z267" s="239"/>
      <c r="AA267" s="239"/>
      <c r="AB267" s="239"/>
      <c r="AC267" s="239"/>
      <c r="AD267" s="221"/>
      <c r="AE267" s="152" t="s">
        <v>278</v>
      </c>
      <c r="AF267" s="162" t="s">
        <v>282</v>
      </c>
      <c r="AG267" s="221"/>
      <c r="AH267" s="152" t="s">
        <v>290</v>
      </c>
    </row>
    <row r="268" spans="1:53" ht="14.25" customHeight="1" thickTop="1" x14ac:dyDescent="0.2">
      <c r="A268" s="337" t="s">
        <v>349</v>
      </c>
      <c r="B268" s="162" t="s">
        <v>59</v>
      </c>
      <c r="C268" s="162" t="s">
        <v>70</v>
      </c>
      <c r="D268" s="162" t="s">
        <v>82</v>
      </c>
      <c r="E268" s="162" t="s">
        <v>92</v>
      </c>
      <c r="F268" s="162" t="s">
        <v>99</v>
      </c>
      <c r="G268" s="162" t="s">
        <v>118</v>
      </c>
      <c r="H268" s="162" t="s">
        <v>126</v>
      </c>
      <c r="I268" s="162" t="s">
        <v>130</v>
      </c>
      <c r="J268" s="162" t="s">
        <v>136</v>
      </c>
      <c r="K268" s="162" t="s">
        <v>149</v>
      </c>
      <c r="L268" s="162" t="s">
        <v>156</v>
      </c>
      <c r="M268" s="162" t="s">
        <v>169</v>
      </c>
      <c r="N268" s="162" t="s">
        <v>174</v>
      </c>
      <c r="O268" s="162" t="s">
        <v>177</v>
      </c>
      <c r="P268" s="162" t="s">
        <v>188</v>
      </c>
      <c r="Q268" s="162" t="s">
        <v>191</v>
      </c>
      <c r="R268" s="162" t="s">
        <v>199</v>
      </c>
      <c r="S268" s="162" t="s">
        <v>203</v>
      </c>
      <c r="T268" s="162" t="s">
        <v>206</v>
      </c>
      <c r="U268" s="162" t="s">
        <v>225</v>
      </c>
      <c r="V268" s="162" t="s">
        <v>230</v>
      </c>
      <c r="W268" s="162" t="s">
        <v>224</v>
      </c>
      <c r="X268" s="162" t="s">
        <v>239</v>
      </c>
      <c r="Y268" s="162" t="s">
        <v>244</v>
      </c>
      <c r="Z268" s="162" t="s">
        <v>247</v>
      </c>
      <c r="AA268" s="162" t="s">
        <v>253</v>
      </c>
      <c r="AB268" s="162" t="s">
        <v>260</v>
      </c>
      <c r="AC268" s="162" t="s">
        <v>269</v>
      </c>
      <c r="AD268" s="162" t="s">
        <v>273</v>
      </c>
      <c r="AE268" s="162" t="s">
        <v>279</v>
      </c>
      <c r="AF268" s="162" t="s">
        <v>283</v>
      </c>
      <c r="AG268" s="162" t="s">
        <v>287</v>
      </c>
      <c r="AH268" s="162" t="s">
        <v>291</v>
      </c>
    </row>
    <row r="269" spans="1:53" ht="13.5" customHeight="1" thickBot="1" x14ac:dyDescent="0.25">
      <c r="A269" s="338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90</v>
      </c>
      <c r="D270" s="47">
        <f>IFERROR(V36*H36,"0")+IFERROR(V37*H37,"0")+IFERROR(V38*H38,"0")+IFERROR(V39*H39,"0")</f>
        <v>162</v>
      </c>
      <c r="E270" s="47">
        <f>IFERROR(V44*H44,"0")+IFERROR(V45*H45,"0")</f>
        <v>31.2</v>
      </c>
      <c r="F270" s="47">
        <f>IFERROR(V50*H50,"0")+IFERROR(V51*H51,"0")+IFERROR(V52*H52,"0")+IFERROR(V53*H53,"0")+IFERROR(V54*H54,"0")+IFERROR(V55*H55,"0")</f>
        <v>403.2</v>
      </c>
      <c r="G270" s="47">
        <f>IFERROR(V60*H60,"0")+IFERROR(V61*H61,"0")</f>
        <v>2300</v>
      </c>
      <c r="H270" s="47">
        <f>IFERROR(V66*H66,"0")</f>
        <v>0</v>
      </c>
      <c r="I270" s="47">
        <f>IFERROR(V71*H71,"0")+IFERROR(V72*H72,"0")</f>
        <v>0</v>
      </c>
      <c r="J270" s="47">
        <f>IFERROR(V77*H77,"0")+IFERROR(V78*H78,"0")+IFERROR(V79*H79,"0")+IFERROR(V80*H80,"0")+IFERROR(V81*H81,"0")+IFERROR(V82*H82,"0")</f>
        <v>416.40000000000003</v>
      </c>
      <c r="K270" s="47">
        <f>IFERROR(V87*H87,"0")+IFERROR(V88*H88,"0")+IFERROR(V89*H89,"0")</f>
        <v>97.2</v>
      </c>
      <c r="L270" s="47">
        <f>IFERROR(V94*H94,"0")+IFERROR(V95*H95,"0")+IFERROR(V96*H96,"0")+IFERROR(V97*H97,"0")</f>
        <v>2988.96</v>
      </c>
      <c r="M270" s="47">
        <f>IFERROR(V102*H102,"0")+IFERROR(V103*H103,"0")</f>
        <v>219</v>
      </c>
      <c r="N270" s="47">
        <f>IFERROR(V108*H108,"0")</f>
        <v>24</v>
      </c>
      <c r="O270" s="47">
        <f>IFERROR(V113*H113,"0")+IFERROR(V114*H114,"0")+IFERROR(V115*H115,"0")+IFERROR(V116*H116,"0")</f>
        <v>81</v>
      </c>
      <c r="P270" s="47">
        <f>IFERROR(V121*H121,"0")</f>
        <v>0</v>
      </c>
      <c r="Q270" s="47">
        <f>IFERROR(V126*H126,"0")+IFERROR(V127*H127,"0")</f>
        <v>0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2600</v>
      </c>
      <c r="U270" s="47">
        <f>IFERROR(V157*H157,"0")+IFERROR(V158*H158,"0")</f>
        <v>198</v>
      </c>
      <c r="V270" s="47">
        <f>IFERROR(V163*H163,"0")</f>
        <v>0</v>
      </c>
      <c r="W270" s="47">
        <f>IFERROR(V168*H168,"0")</f>
        <v>0</v>
      </c>
      <c r="X270" s="47">
        <f>IFERROR(V173*H173,"0")</f>
        <v>0</v>
      </c>
      <c r="Y270" s="47">
        <f>IFERROR(V179*H179,"0")</f>
        <v>347.2</v>
      </c>
      <c r="Z270" s="47">
        <f>IFERROR(V184*H184,"0")+IFERROR(V185*H185,"0")</f>
        <v>0</v>
      </c>
      <c r="AA270" s="47">
        <f>IFERROR(V190*H190,"0")+IFERROR(V191*H191,"0")</f>
        <v>0</v>
      </c>
      <c r="AB270" s="47">
        <f>IFERROR(V196*H196,"0")+IFERROR(V197*H197,"0")+IFERROR(V198*H198,"0")+IFERROR(V199*H199,"0")</f>
        <v>158.4</v>
      </c>
      <c r="AC270" s="47">
        <f>IFERROR(V204*H204,"0")</f>
        <v>0</v>
      </c>
      <c r="AD270" s="47">
        <f>IFERROR(V209*H209,"0")+IFERROR(V210*H210,"0")</f>
        <v>0</v>
      </c>
      <c r="AE270" s="47">
        <f>IFERROR(V216*H216,"0")</f>
        <v>0</v>
      </c>
      <c r="AF270" s="47">
        <f>IFERROR(V222*H222,"0")</f>
        <v>140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1388.1999999999998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9099.76</v>
      </c>
      <c r="B273" s="61">
        <f>SUMPRODUCT(--(BA:BA="ПГП"),--(U:U="кор"),H:H,W:W)+SUMPRODUCT(--(BA:BA="ПГП"),--(U:U="кг"),W:W)</f>
        <v>2545</v>
      </c>
      <c r="C273" s="61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8,60"/>
        <filter val="11 644,76"/>
        <filter val="11,00"/>
        <filter val="114,00"/>
        <filter val="12 355,37"/>
        <filter val="12 930,37"/>
        <filter val="140,00"/>
        <filter val="15,00"/>
        <filter val="150,00"/>
        <filter val="158,40"/>
        <filter val="162,00"/>
        <filter val="18,00"/>
        <filter val="19,00"/>
        <filter val="198,00"/>
        <filter val="2 300,00"/>
        <filter val="2 312,00"/>
        <filter val="2 600,00"/>
        <filter val="2 988,96"/>
        <filter val="200,00"/>
        <filter val="21,00"/>
        <filter val="218,00"/>
        <filter val="219,00"/>
        <filter val="22,00"/>
        <filter val="225,00"/>
        <filter val="23"/>
        <filter val="23,00"/>
        <filter val="24,00"/>
        <filter val="25,00"/>
        <filter val="26,00"/>
        <filter val="27,00"/>
        <filter val="276,60"/>
        <filter val="28,00"/>
        <filter val="31,20"/>
        <filter val="33,00"/>
        <filter val="347,20"/>
        <filter val="35,00"/>
        <filter val="37,00"/>
        <filter val="403,20"/>
        <filter val="416,40"/>
        <filter val="417,00"/>
        <filter val="460,00"/>
        <filter val="48,00"/>
        <filter val="50,00"/>
        <filter val="520,00"/>
        <filter val="56,00"/>
        <filter val="60,00"/>
        <filter val="62,00"/>
        <filter val="63,00"/>
        <filter val="66,00"/>
        <filter val="7,00"/>
        <filter val="73,00"/>
        <filter val="8,00"/>
        <filter val="81,00"/>
        <filter val="90,00"/>
        <filter val="97,20"/>
      </filters>
    </filterColumn>
  </autoFilter>
  <mergeCells count="478"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V268:V269"/>
    <mergeCell ref="A100:X100"/>
    <mergeCell ref="N246:T246"/>
    <mergeCell ref="A171:X171"/>
    <mergeCell ref="D227:E227"/>
    <mergeCell ref="D257:E257"/>
    <mergeCell ref="D268:D269"/>
    <mergeCell ref="M268:M269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D252:E252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N198:R198"/>
    <mergeCell ref="D241:E241"/>
    <mergeCell ref="A9:C9"/>
    <mergeCell ref="D6:L6"/>
    <mergeCell ref="N250:R250"/>
    <mergeCell ref="N237:R237"/>
    <mergeCell ref="D22:E22"/>
    <mergeCell ref="N51:R51"/>
    <mergeCell ref="A120:X120"/>
    <mergeCell ref="N217:T217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