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E07A19-0059-4AAF-9645-988720EB21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N466" i="1"/>
  <c r="W465" i="1"/>
  <c r="X465" i="1" s="1"/>
  <c r="W464" i="1"/>
  <c r="V462" i="1"/>
  <c r="V461" i="1"/>
  <c r="X460" i="1"/>
  <c r="W460" i="1"/>
  <c r="W459" i="1"/>
  <c r="W462" i="1" s="1"/>
  <c r="V457" i="1"/>
  <c r="V456" i="1"/>
  <c r="W455" i="1"/>
  <c r="X455" i="1" s="1"/>
  <c r="W454" i="1"/>
  <c r="T488" i="1" s="1"/>
  <c r="V450" i="1"/>
  <c r="V449" i="1"/>
  <c r="W448" i="1"/>
  <c r="X448" i="1" s="1"/>
  <c r="N448" i="1"/>
  <c r="W447" i="1"/>
  <c r="W450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6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W417" i="1" s="1"/>
  <c r="V413" i="1"/>
  <c r="V412" i="1"/>
  <c r="W411" i="1"/>
  <c r="X411" i="1" s="1"/>
  <c r="X412" i="1" s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N357" i="1"/>
  <c r="V355" i="1"/>
  <c r="V354" i="1"/>
  <c r="W353" i="1"/>
  <c r="X353" i="1" s="1"/>
  <c r="N353" i="1"/>
  <c r="W352" i="1"/>
  <c r="W355" i="1" s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W330" i="1"/>
  <c r="X330" i="1" s="1"/>
  <c r="N330" i="1"/>
  <c r="X329" i="1"/>
  <c r="W329" i="1"/>
  <c r="W328" i="1"/>
  <c r="X328" i="1" s="1"/>
  <c r="N328" i="1"/>
  <c r="W327" i="1"/>
  <c r="X327" i="1" s="1"/>
  <c r="N327" i="1"/>
  <c r="X326" i="1"/>
  <c r="W326" i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V295" i="1"/>
  <c r="V294" i="1"/>
  <c r="W293" i="1"/>
  <c r="X293" i="1" s="1"/>
  <c r="X294" i="1" s="1"/>
  <c r="N293" i="1"/>
  <c r="V291" i="1"/>
  <c r="V290" i="1"/>
  <c r="X289" i="1"/>
  <c r="X290" i="1" s="1"/>
  <c r="W289" i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W267" i="1"/>
  <c r="X267" i="1" s="1"/>
  <c r="N267" i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W261" i="1" s="1"/>
  <c r="N258" i="1"/>
  <c r="V256" i="1"/>
  <c r="V255" i="1"/>
  <c r="W254" i="1"/>
  <c r="X254" i="1" s="1"/>
  <c r="N254" i="1"/>
  <c r="X253" i="1"/>
  <c r="W253" i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V226" i="1"/>
  <c r="V225" i="1"/>
  <c r="W224" i="1"/>
  <c r="W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W222" i="1" s="1"/>
  <c r="N206" i="1"/>
  <c r="V203" i="1"/>
  <c r="V202" i="1"/>
  <c r="W201" i="1"/>
  <c r="W202" i="1" s="1"/>
  <c r="N201" i="1"/>
  <c r="V198" i="1"/>
  <c r="V197" i="1"/>
  <c r="W196" i="1"/>
  <c r="X196" i="1" s="1"/>
  <c r="N196" i="1"/>
  <c r="X195" i="1"/>
  <c r="W195" i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W169" i="1"/>
  <c r="X169" i="1" s="1"/>
  <c r="N169" i="1"/>
  <c r="X168" i="1"/>
  <c r="W168" i="1"/>
  <c r="N168" i="1"/>
  <c r="W167" i="1"/>
  <c r="N167" i="1"/>
  <c r="W166" i="1"/>
  <c r="X166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N129" i="1"/>
  <c r="W128" i="1"/>
  <c r="X128" i="1" s="1"/>
  <c r="V125" i="1"/>
  <c r="V124" i="1"/>
  <c r="W123" i="1"/>
  <c r="X123" i="1" s="1"/>
  <c r="W122" i="1"/>
  <c r="X122" i="1" s="1"/>
  <c r="X121" i="1"/>
  <c r="W121" i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X111" i="1"/>
  <c r="W111" i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W94" i="1"/>
  <c r="X94" i="1" s="1"/>
  <c r="N94" i="1"/>
  <c r="V92" i="1"/>
  <c r="V91" i="1"/>
  <c r="X90" i="1"/>
  <c r="W90" i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X66" i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W55" i="1"/>
  <c r="W59" i="1" s="1"/>
  <c r="N55" i="1"/>
  <c r="V52" i="1"/>
  <c r="V51" i="1"/>
  <c r="W50" i="1"/>
  <c r="N50" i="1"/>
  <c r="W49" i="1"/>
  <c r="N49" i="1"/>
  <c r="W45" i="1"/>
  <c r="V45" i="1"/>
  <c r="W44" i="1"/>
  <c r="V44" i="1"/>
  <c r="X43" i="1"/>
  <c r="X44" i="1" s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N28" i="1"/>
  <c r="W27" i="1"/>
  <c r="X27" i="1" s="1"/>
  <c r="N27" i="1"/>
  <c r="W26" i="1"/>
  <c r="X26" i="1" s="1"/>
  <c r="N26" i="1"/>
  <c r="V24" i="1"/>
  <c r="V478" i="1" s="1"/>
  <c r="V23" i="1"/>
  <c r="X22" i="1"/>
  <c r="X23" i="1" s="1"/>
  <c r="W22" i="1"/>
  <c r="W23" i="1" s="1"/>
  <c r="N22" i="1"/>
  <c r="H10" i="1"/>
  <c r="A9" i="1"/>
  <c r="H9" i="1" s="1"/>
  <c r="D7" i="1"/>
  <c r="O6" i="1"/>
  <c r="N2" i="1"/>
  <c r="X307" i="1" l="1"/>
  <c r="X35" i="1"/>
  <c r="X36" i="1" s="1"/>
  <c r="W36" i="1"/>
  <c r="X161" i="1"/>
  <c r="X163" i="1" s="1"/>
  <c r="W314" i="1"/>
  <c r="W389" i="1"/>
  <c r="W469" i="1"/>
  <c r="W51" i="1"/>
  <c r="X49" i="1"/>
  <c r="W118" i="1"/>
  <c r="X106" i="1"/>
  <c r="W249" i="1"/>
  <c r="W250" i="1"/>
  <c r="X246" i="1"/>
  <c r="X249" i="1" s="1"/>
  <c r="X252" i="1"/>
  <c r="W255" i="1"/>
  <c r="W41" i="1"/>
  <c r="W40" i="1"/>
  <c r="X39" i="1"/>
  <c r="X40" i="1" s="1"/>
  <c r="W91" i="1"/>
  <c r="W92" i="1"/>
  <c r="W103" i="1"/>
  <c r="X152" i="1"/>
  <c r="W319" i="1"/>
  <c r="W331" i="1"/>
  <c r="W347" i="1"/>
  <c r="W348" i="1"/>
  <c r="W354" i="1"/>
  <c r="W449" i="1"/>
  <c r="W24" i="1"/>
  <c r="W32" i="1"/>
  <c r="W52" i="1"/>
  <c r="W104" i="1"/>
  <c r="W131" i="1"/>
  <c r="G488" i="1"/>
  <c r="H488" i="1"/>
  <c r="W163" i="1"/>
  <c r="W170" i="1"/>
  <c r="W191" i="1"/>
  <c r="X197" i="1"/>
  <c r="X231" i="1"/>
  <c r="X321" i="1"/>
  <c r="X322" i="1" s="1"/>
  <c r="W322" i="1"/>
  <c r="W336" i="1"/>
  <c r="W378" i="1"/>
  <c r="X384" i="1"/>
  <c r="W405" i="1"/>
  <c r="X415" i="1"/>
  <c r="X416" i="1" s="1"/>
  <c r="W416" i="1"/>
  <c r="X433" i="1"/>
  <c r="W435" i="1"/>
  <c r="W468" i="1"/>
  <c r="W477" i="1"/>
  <c r="X117" i="1"/>
  <c r="X83" i="1"/>
  <c r="J9" i="1"/>
  <c r="X28" i="1"/>
  <c r="X32" i="1" s="1"/>
  <c r="C488" i="1"/>
  <c r="X50" i="1"/>
  <c r="X51" i="1" s="1"/>
  <c r="X55" i="1"/>
  <c r="X59" i="1" s="1"/>
  <c r="W60" i="1"/>
  <c r="X86" i="1"/>
  <c r="X91" i="1" s="1"/>
  <c r="X95" i="1"/>
  <c r="X103" i="1" s="1"/>
  <c r="X120" i="1"/>
  <c r="X124" i="1" s="1"/>
  <c r="W124" i="1"/>
  <c r="F488" i="1"/>
  <c r="X129" i="1"/>
  <c r="X131" i="1" s="1"/>
  <c r="W132" i="1"/>
  <c r="X156" i="1"/>
  <c r="X158" i="1" s="1"/>
  <c r="W159" i="1"/>
  <c r="X190" i="1"/>
  <c r="W203" i="1"/>
  <c r="X224" i="1"/>
  <c r="X225" i="1" s="1"/>
  <c r="W226" i="1"/>
  <c r="X255" i="1"/>
  <c r="W256" i="1"/>
  <c r="W273" i="1"/>
  <c r="X310" i="1"/>
  <c r="X313" i="1" s="1"/>
  <c r="P488" i="1"/>
  <c r="W377" i="1"/>
  <c r="W382" i="1"/>
  <c r="X380" i="1"/>
  <c r="X381" i="1" s="1"/>
  <c r="W388" i="1"/>
  <c r="W395" i="1"/>
  <c r="W394" i="1"/>
  <c r="W409" i="1"/>
  <c r="X407" i="1"/>
  <c r="X408" i="1" s="1"/>
  <c r="X435" i="1"/>
  <c r="X444" i="1"/>
  <c r="W457" i="1"/>
  <c r="D488" i="1"/>
  <c r="A10" i="1"/>
  <c r="B488" i="1"/>
  <c r="W479" i="1"/>
  <c r="E488" i="1"/>
  <c r="W84" i="1"/>
  <c r="W153" i="1"/>
  <c r="W171" i="1"/>
  <c r="W198" i="1"/>
  <c r="W232" i="1"/>
  <c r="X265" i="1"/>
  <c r="X272" i="1" s="1"/>
  <c r="W272" i="1"/>
  <c r="W277" i="1"/>
  <c r="W278" i="1"/>
  <c r="X275" i="1"/>
  <c r="X277" i="1" s="1"/>
  <c r="W282" i="1"/>
  <c r="N488" i="1"/>
  <c r="W283" i="1"/>
  <c r="W290" i="1"/>
  <c r="W291" i="1"/>
  <c r="O488" i="1"/>
  <c r="W307" i="1"/>
  <c r="W308" i="1"/>
  <c r="W313" i="1"/>
  <c r="X316" i="1"/>
  <c r="X318" i="1" s="1"/>
  <c r="X331" i="1"/>
  <c r="W332" i="1"/>
  <c r="W343" i="1"/>
  <c r="W404" i="1"/>
  <c r="W412" i="1"/>
  <c r="W413" i="1"/>
  <c r="S488" i="1"/>
  <c r="W431" i="1"/>
  <c r="W445" i="1"/>
  <c r="W461" i="1"/>
  <c r="X459" i="1"/>
  <c r="X461" i="1" s="1"/>
  <c r="F9" i="1"/>
  <c r="F10" i="1"/>
  <c r="W33" i="1"/>
  <c r="W83" i="1"/>
  <c r="W117" i="1"/>
  <c r="W140" i="1"/>
  <c r="W152" i="1"/>
  <c r="W190" i="1"/>
  <c r="W197" i="1"/>
  <c r="L488" i="1"/>
  <c r="W221" i="1"/>
  <c r="X206" i="1"/>
  <c r="X221" i="1" s="1"/>
  <c r="W231" i="1"/>
  <c r="X388" i="1"/>
  <c r="X430" i="1"/>
  <c r="W456" i="1"/>
  <c r="W480" i="1"/>
  <c r="M488" i="1"/>
  <c r="V482" i="1"/>
  <c r="X136" i="1"/>
  <c r="X139" i="1" s="1"/>
  <c r="W139" i="1"/>
  <c r="I488" i="1"/>
  <c r="X167" i="1"/>
  <c r="X170" i="1" s="1"/>
  <c r="J488" i="1"/>
  <c r="X201" i="1"/>
  <c r="X202" i="1" s="1"/>
  <c r="W243" i="1"/>
  <c r="X234" i="1"/>
  <c r="X243" i="1" s="1"/>
  <c r="W244" i="1"/>
  <c r="W286" i="1"/>
  <c r="W287" i="1"/>
  <c r="W294" i="1"/>
  <c r="W295" i="1"/>
  <c r="X343" i="1"/>
  <c r="W344" i="1"/>
  <c r="W370" i="1"/>
  <c r="W371" i="1"/>
  <c r="X357" i="1"/>
  <c r="X370" i="1" s="1"/>
  <c r="X373" i="1"/>
  <c r="X377" i="1" s="1"/>
  <c r="X398" i="1"/>
  <c r="X404" i="1" s="1"/>
  <c r="W444" i="1"/>
  <c r="X454" i="1"/>
  <c r="X456" i="1" s="1"/>
  <c r="X471" i="1"/>
  <c r="X476" i="1" s="1"/>
  <c r="W476" i="1"/>
  <c r="Q488" i="1"/>
  <c r="W262" i="1"/>
  <c r="W430" i="1"/>
  <c r="R488" i="1"/>
  <c r="X258" i="1"/>
  <c r="X261" i="1" s="1"/>
  <c r="X334" i="1"/>
  <c r="X336" i="1" s="1"/>
  <c r="X352" i="1"/>
  <c r="X354" i="1" s="1"/>
  <c r="X392" i="1"/>
  <c r="X394" i="1" s="1"/>
  <c r="X447" i="1"/>
  <c r="X449" i="1" s="1"/>
  <c r="X464" i="1"/>
  <c r="X468" i="1" s="1"/>
  <c r="W478" i="1" l="1"/>
  <c r="W482" i="1"/>
  <c r="X483" i="1"/>
  <c r="W481" i="1"/>
</calcChain>
</file>

<file path=xl/sharedStrings.xml><?xml version="1.0" encoding="utf-8"?>
<sst xmlns="http://schemas.openxmlformats.org/spreadsheetml/2006/main" count="2049" uniqueCount="706">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</sst>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45313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Понедельник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0.375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98</v>
      </c>
      <c r="W49" s="321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71.100000000000009</v>
      </c>
      <c r="W50" s="321">
        <f>IFERROR(IF(V50="",0,CEILING((V50/$H50),1)*$H50),"")</f>
        <v>72.900000000000006</v>
      </c>
      <c r="X50" s="36">
        <f>IFERROR(IF(W50=0,"",ROUNDUP(W50/H50,0)*0.00753),"")</f>
        <v>0.20331000000000002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35.407407407407405</v>
      </c>
      <c r="W51" s="322">
        <f>IFERROR(W49/H49,"0")+IFERROR(W50/H50,"0")</f>
        <v>37</v>
      </c>
      <c r="X51" s="322">
        <f>IFERROR(IF(X49="",0,X49),"0")+IFERROR(IF(X50="",0,X50),"0")</f>
        <v>0.42081000000000002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169.10000000000002</v>
      </c>
      <c r="W52" s="322">
        <f>IFERROR(SUM(W49:W50),"0")</f>
        <v>180.9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450</v>
      </c>
      <c r="W55" s="321">
        <f>IFERROR(IF(V55="",0,CEILING((V55/$H55),1)*$H55),"")</f>
        <v>453.6</v>
      </c>
      <c r="X55" s="36">
        <f>IFERROR(IF(W55=0,"",ROUNDUP(W55/H55,0)*0.02175),"")</f>
        <v>0.91349999999999998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396</v>
      </c>
      <c r="W57" s="321">
        <f>IFERROR(IF(V57="",0,CEILING((V57/$H57),1)*$H57),"")</f>
        <v>396</v>
      </c>
      <c r="X57" s="36">
        <f>IFERROR(IF(W57=0,"",ROUNDUP(W57/H57,0)*0.00937),"")</f>
        <v>0.82455999999999996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129.66666666666666</v>
      </c>
      <c r="W59" s="322">
        <f>IFERROR(W55/H55,"0")+IFERROR(W56/H56,"0")+IFERROR(W57/H57,"0")+IFERROR(W58/H58,"0")</f>
        <v>130</v>
      </c>
      <c r="X59" s="322">
        <f>IFERROR(IF(X55="",0,X55),"0")+IFERROR(IF(X56="",0,X56),"0")+IFERROR(IF(X57="",0,X57),"0")+IFERROR(IF(X58="",0,X58),"0")</f>
        <v>1.7380599999999999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846</v>
      </c>
      <c r="W60" s="322">
        <f>IFERROR(SUM(W55:W58),"0")</f>
        <v>849.6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133</v>
      </c>
      <c r="W64" s="321">
        <f t="shared" si="2"/>
        <v>134.39999999999998</v>
      </c>
      <c r="X64" s="36">
        <f>IFERROR(IF(W64=0,"",ROUNDUP(W64/H64,0)*0.02175),"")</f>
        <v>0.26100000000000001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250</v>
      </c>
      <c r="W66" s="321">
        <f t="shared" si="2"/>
        <v>259.20000000000005</v>
      </c>
      <c r="X66" s="36">
        <f>IFERROR(IF(W66=0,"",ROUNDUP(W66/H66,0)*0.02175),"")</f>
        <v>0.52200000000000002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48</v>
      </c>
      <c r="W67" s="321">
        <f t="shared" si="2"/>
        <v>56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48</v>
      </c>
      <c r="W68" s="321">
        <f t="shared" si="2"/>
        <v>48</v>
      </c>
      <c r="X68" s="36">
        <f>IFERROR(IF(W68=0,"",ROUNDUP(W68/H68,0)*0.00753),"")</f>
        <v>0.12048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4301011382</v>
      </c>
      <c r="D69" s="333">
        <v>4607091385687</v>
      </c>
      <c r="E69" s="334"/>
      <c r="F69" s="319">
        <v>0.4</v>
      </c>
      <c r="G69" s="32">
        <v>10</v>
      </c>
      <c r="H69" s="319">
        <v>4</v>
      </c>
      <c r="I69" s="319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8"/>
      <c r="P69" s="338"/>
      <c r="Q69" s="338"/>
      <c r="R69" s="334"/>
      <c r="S69" s="34"/>
      <c r="T69" s="34"/>
      <c r="U69" s="35" t="s">
        <v>65</v>
      </c>
      <c r="V69" s="320">
        <v>76</v>
      </c>
      <c r="W69" s="321">
        <f t="shared" si="2"/>
        <v>76</v>
      </c>
      <c r="X69" s="36">
        <f t="shared" ref="X69:X75" si="3">IFERROR(IF(W69=0,"",ROUNDUP(W69/H69,0)*0.00937),"")</f>
        <v>0.17802999999999999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4301011565</v>
      </c>
      <c r="D70" s="333">
        <v>4680115882539</v>
      </c>
      <c r="E70" s="334"/>
      <c r="F70" s="319">
        <v>0.37</v>
      </c>
      <c r="G70" s="32">
        <v>10</v>
      </c>
      <c r="H70" s="319">
        <v>3.7</v>
      </c>
      <c r="I70" s="319">
        <v>3.94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252</v>
      </c>
      <c r="W75" s="321">
        <f t="shared" si="2"/>
        <v>252</v>
      </c>
      <c r="X75" s="36">
        <f t="shared" si="3"/>
        <v>0.52471999999999996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180</v>
      </c>
      <c r="W81" s="321">
        <f t="shared" si="2"/>
        <v>180</v>
      </c>
      <c r="X81" s="36">
        <f>IFERROR(IF(W81=0,"",ROUNDUP(W81/H81,0)*0.00937),"")</f>
        <v>0.37480000000000002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170.30886243386243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172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2.0897799999999997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987</v>
      </c>
      <c r="W84" s="322">
        <f>IFERROR(SUM(W63:W82),"0")</f>
        <v>1005.6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240</v>
      </c>
      <c r="W107" s="321">
        <f t="shared" si="5"/>
        <v>243.60000000000002</v>
      </c>
      <c r="X107" s="36">
        <f>IFERROR(IF(W107=0,"",ROUNDUP(W107/H107,0)*0.02175),"")</f>
        <v>0.63074999999999992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90</v>
      </c>
      <c r="W108" s="321">
        <f t="shared" si="5"/>
        <v>92.4</v>
      </c>
      <c r="X108" s="36">
        <f>IFERROR(IF(W108=0,"",ROUNDUP(W108/H108,0)*0.02175),"")</f>
        <v>0.23924999999999999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34.65</v>
      </c>
      <c r="W111" s="321">
        <f t="shared" si="5"/>
        <v>36.96</v>
      </c>
      <c r="X111" s="36">
        <f>IFERROR(IF(W111=0,"",ROUNDUP(W111/H111,0)*0.00753),"")</f>
        <v>0.10542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117</v>
      </c>
      <c r="W112" s="321">
        <f t="shared" si="5"/>
        <v>118.80000000000001</v>
      </c>
      <c r="X112" s="36">
        <f>IFERROR(IF(W112=0,"",ROUNDUP(W112/H112,0)*0.00753),"")</f>
        <v>0.33132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30</v>
      </c>
      <c r="W115" s="321">
        <f t="shared" si="5"/>
        <v>30</v>
      </c>
      <c r="X115" s="36">
        <f>IFERROR(IF(W115=0,"",ROUNDUP(W115/H115,0)*0.00753),"")</f>
        <v>7.5300000000000006E-2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105.74404761904762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108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1.3820399999999997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511.65</v>
      </c>
      <c r="W118" s="322">
        <f>IFERROR(SUM(W106:W116),"0")</f>
        <v>521.76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182</v>
      </c>
      <c r="W121" s="321">
        <f>IFERROR(IF(V121="",0,CEILING((V121/$H121),1)*$H121),"")</f>
        <v>184.8</v>
      </c>
      <c r="X121" s="36">
        <f>IFERROR(IF(W121=0,"",ROUNDUP(W121/H121,0)*0.02175),"")</f>
        <v>0.47849999999999998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21.666666666666664</v>
      </c>
      <c r="W124" s="322">
        <f>IFERROR(W120/H120,"0")+IFERROR(W121/H121,"0")+IFERROR(W122/H122,"0")+IFERROR(W123/H123,"0")</f>
        <v>22</v>
      </c>
      <c r="X124" s="322">
        <f>IFERROR(IF(X120="",0,X120),"0")+IFERROR(IF(X121="",0,X121),"0")+IFERROR(IF(X122="",0,X122),"0")+IFERROR(IF(X123="",0,X123),"0")</f>
        <v>0.47849999999999998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182</v>
      </c>
      <c r="W125" s="322">
        <f>IFERROR(SUM(W120:W123),"0")</f>
        <v>184.8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350</v>
      </c>
      <c r="W128" s="321">
        <f>IFERROR(IF(V128="",0,CEILING((V128/$H128),1)*$H128),"")</f>
        <v>352.8</v>
      </c>
      <c r="X128" s="36">
        <f>IFERROR(IF(W128=0,"",ROUNDUP(W128/H128,0)*0.02175),"")</f>
        <v>0.91349999999999998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117</v>
      </c>
      <c r="W130" s="321">
        <f>IFERROR(IF(V130="",0,CEILING((V130/$H130),1)*$H130),"")</f>
        <v>118.80000000000001</v>
      </c>
      <c r="X130" s="36">
        <f>IFERROR(IF(W130=0,"",ROUNDUP(W130/H130,0)*0.00753),"")</f>
        <v>0.33132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85</v>
      </c>
      <c r="W131" s="322">
        <f>IFERROR(W128/H128,"0")+IFERROR(W129/H129,"0")+IFERROR(W130/H130,"0")</f>
        <v>86</v>
      </c>
      <c r="X131" s="322">
        <f>IFERROR(IF(X128="",0,X128),"0")+IFERROR(IF(X129="",0,X129),"0")+IFERROR(IF(X130="",0,X130),"0")</f>
        <v>1.24482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467</v>
      </c>
      <c r="W132" s="322">
        <f>IFERROR(SUM(W128:W130),"0")</f>
        <v>471.6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94.5</v>
      </c>
      <c r="W146" s="321">
        <f t="shared" si="6"/>
        <v>94.5</v>
      </c>
      <c r="X146" s="36">
        <f>IFERROR(IF(W146=0,"",ROUNDUP(W146/H146,0)*0.00502),"")</f>
        <v>0.22590000000000002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94.5</v>
      </c>
      <c r="W148" s="321">
        <f t="shared" si="6"/>
        <v>94.5</v>
      </c>
      <c r="X148" s="36">
        <f>IFERROR(IF(W148=0,"",ROUNDUP(W148/H148,0)*0.00502),"")</f>
        <v>0.22590000000000002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94.5</v>
      </c>
      <c r="W149" s="321">
        <f t="shared" si="6"/>
        <v>94.5</v>
      </c>
      <c r="X149" s="36">
        <f>IFERROR(IF(W149=0,"",ROUNDUP(W149/H149,0)*0.00502),"")</f>
        <v>0.22590000000000002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135</v>
      </c>
      <c r="W152" s="322">
        <f>IFERROR(W143/H143,"0")+IFERROR(W144/H144,"0")+IFERROR(W145/H145,"0")+IFERROR(W146/H146,"0")+IFERROR(W147/H147,"0")+IFERROR(W148/H148,"0")+IFERROR(W149/H149,"0")+IFERROR(W150/H150,"0")+IFERROR(W151/H151,"0")</f>
        <v>135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0.67770000000000008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283.5</v>
      </c>
      <c r="W153" s="322">
        <f>IFERROR(SUM(W143:W151),"0")</f>
        <v>283.5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210</v>
      </c>
      <c r="W166" s="321">
        <f>IFERROR(IF(V166="",0,CEILING((V166/$H166),1)*$H166),"")</f>
        <v>210.60000000000002</v>
      </c>
      <c r="X166" s="36">
        <f>IFERROR(IF(W166=0,"",ROUNDUP(W166/H166,0)*0.00937),"")</f>
        <v>0.36542999999999998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156</v>
      </c>
      <c r="W167" s="321">
        <f>IFERROR(IF(V167="",0,CEILING((V167/$H167),1)*$H167),"")</f>
        <v>156.60000000000002</v>
      </c>
      <c r="X167" s="36">
        <f>IFERROR(IF(W167=0,"",ROUNDUP(W167/H167,0)*0.00937),"")</f>
        <v>0.27172999999999997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244</v>
      </c>
      <c r="W168" s="321">
        <f>IFERROR(IF(V168="",0,CEILING((V168/$H168),1)*$H168),"")</f>
        <v>248.4</v>
      </c>
      <c r="X168" s="36">
        <f>IFERROR(IF(W168=0,"",ROUNDUP(W168/H168,0)*0.00937),"")</f>
        <v>0.43102000000000001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132</v>
      </c>
      <c r="W169" s="321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137.40740740740739</v>
      </c>
      <c r="W170" s="322">
        <f>IFERROR(W166/H166,"0")+IFERROR(W167/H167,"0")+IFERROR(W168/H168,"0")+IFERROR(W169/H169,"0")</f>
        <v>139</v>
      </c>
      <c r="X170" s="322">
        <f>IFERROR(IF(X166="",0,X166),"0")+IFERROR(IF(X167="",0,X167),"0")+IFERROR(IF(X168="",0,X168),"0")+IFERROR(IF(X169="",0,X169),"0")</f>
        <v>1.30243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742</v>
      </c>
      <c r="W171" s="322">
        <f>IFERROR(SUM(W166:W169),"0")</f>
        <v>750.6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80</v>
      </c>
      <c r="W174" s="321">
        <f t="shared" si="7"/>
        <v>87</v>
      </c>
      <c r="X174" s="36">
        <f>IFERROR(IF(W174=0,"",ROUNDUP(W174/H174,0)*0.02175),"")</f>
        <v>0.21749999999999997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144</v>
      </c>
      <c r="W179" s="321">
        <f t="shared" si="7"/>
        <v>144</v>
      </c>
      <c r="X179" s="36">
        <f>IFERROR(IF(W179=0,"",ROUNDUP(W179/H179,0)*0.00753),"")</f>
        <v>0.45180000000000003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168</v>
      </c>
      <c r="W181" s="321">
        <f t="shared" si="7"/>
        <v>168</v>
      </c>
      <c r="X181" s="36">
        <f>IFERROR(IF(W181=0,"",ROUNDUP(W181/H181,0)*0.00753),"")</f>
        <v>0.52710000000000001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184</v>
      </c>
      <c r="W183" s="321">
        <f t="shared" si="7"/>
        <v>184.79999999999998</v>
      </c>
      <c r="X183" s="36">
        <f t="shared" ref="X183:X189" si="8">IFERROR(IF(W183=0,"",ROUNDUP(W183/H183,0)*0.00753),"")</f>
        <v>0.57981000000000005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164</v>
      </c>
      <c r="W185" s="321">
        <f t="shared" si="7"/>
        <v>165.6</v>
      </c>
      <c r="X185" s="36">
        <f t="shared" si="8"/>
        <v>0.51956999999999998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64</v>
      </c>
      <c r="W188" s="321">
        <f t="shared" si="7"/>
        <v>64.8</v>
      </c>
      <c r="X188" s="36">
        <f t="shared" si="8"/>
        <v>0.20331000000000002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184</v>
      </c>
      <c r="W189" s="321">
        <f t="shared" si="7"/>
        <v>184.79999999999998</v>
      </c>
      <c r="X189" s="36">
        <f t="shared" si="8"/>
        <v>0.57981000000000005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387.52873563218395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390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3.0789000000000004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988</v>
      </c>
      <c r="W191" s="322">
        <f>IFERROR(SUM(W173:W189),"0")</f>
        <v>998.99999999999989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36</v>
      </c>
      <c r="W195" s="321">
        <f>IFERROR(IF(V195="",0,CEILING((V195/$H195),1)*$H195),"")</f>
        <v>36</v>
      </c>
      <c r="X195" s="36">
        <f>IFERROR(IF(W195=0,"",ROUNDUP(W195/H195,0)*0.00753),"")</f>
        <v>0.11295000000000001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36</v>
      </c>
      <c r="W196" s="321">
        <f>IFERROR(IF(V196="",0,CEILING((V196/$H196),1)*$H196),"")</f>
        <v>36</v>
      </c>
      <c r="X196" s="36">
        <f>IFERROR(IF(W196=0,"",ROUNDUP(W196/H196,0)*0.00753),"")</f>
        <v>0.11295000000000001</v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30</v>
      </c>
      <c r="W197" s="322">
        <f>IFERROR(W193/H193,"0")+IFERROR(W194/H194,"0")+IFERROR(W195/H195,"0")+IFERROR(W196/H196,"0")</f>
        <v>30</v>
      </c>
      <c r="X197" s="322">
        <f>IFERROR(IF(X193="",0,X193),"0")+IFERROR(IF(X194="",0,X194),"0")+IFERROR(IF(X195="",0,X195),"0")+IFERROR(IF(X196="",0,X196),"0")</f>
        <v>0.22590000000000002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72</v>
      </c>
      <c r="W198" s="322">
        <f>IFERROR(SUM(W193:W196),"0")</f>
        <v>72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196</v>
      </c>
      <c r="W201" s="321">
        <f>IFERROR(IF(V201="",0,CEILING((V201/$H201),1)*$H201),"")</f>
        <v>197.4</v>
      </c>
      <c r="X201" s="36">
        <f>IFERROR(IF(W201=0,"",ROUNDUP(W201/H201,0)*0.00502),"")</f>
        <v>0.47188000000000002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93.333333333333329</v>
      </c>
      <c r="W202" s="322">
        <f>IFERROR(W201/H201,"0")</f>
        <v>94</v>
      </c>
      <c r="X202" s="322">
        <f>IFERROR(IF(X201="",0,X201),"0")</f>
        <v>0.47188000000000002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196</v>
      </c>
      <c r="W203" s="322">
        <f>IFERROR(SUM(W201:W201),"0")</f>
        <v>197.4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110</v>
      </c>
      <c r="W228" s="321">
        <f>IFERROR(IF(V228="",0,CEILING((V228/$H228),1)*$H228),"")</f>
        <v>113.4</v>
      </c>
      <c r="X228" s="36">
        <f>IFERROR(IF(W228=0,"",ROUNDUP(W228/H228,0)*0.00753),"")</f>
        <v>0.20331000000000002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26.19047619047619</v>
      </c>
      <c r="W231" s="322">
        <f>IFERROR(W228/H228,"0")+IFERROR(W229/H229,"0")+IFERROR(W230/H230,"0")</f>
        <v>27</v>
      </c>
      <c r="X231" s="322">
        <f>IFERROR(IF(X228="",0,X228),"0")+IFERROR(IF(X229="",0,X229),"0")+IFERROR(IF(X230="",0,X230),"0")</f>
        <v>0.20331000000000002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110</v>
      </c>
      <c r="W232" s="322">
        <f>IFERROR(SUM(W228:W230),"0")</f>
        <v>113.4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979.99999999999989</v>
      </c>
      <c r="W237" s="321">
        <f t="shared" si="11"/>
        <v>980.7</v>
      </c>
      <c r="X237" s="36">
        <f>IFERROR(IF(W237=0,"",ROUNDUP(W237/H237,0)*0.00753),"")</f>
        <v>3.5165100000000002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343</v>
      </c>
      <c r="W238" s="321">
        <f t="shared" si="11"/>
        <v>344.40000000000003</v>
      </c>
      <c r="X238" s="36">
        <f>IFERROR(IF(W238=0,"",ROUNDUP(W238/H238,0)*0.00753),"")</f>
        <v>1.23492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629.99999999999989</v>
      </c>
      <c r="W243" s="322">
        <f>IFERROR(W234/H234,"0")+IFERROR(W235/H235,"0")+IFERROR(W236/H236,"0")+IFERROR(W237/H237,"0")+IFERROR(W238/H238,"0")+IFERROR(W239/H239,"0")+IFERROR(W240/H240,"0")+IFERROR(W241/H241,"0")+IFERROR(W242/H242,"0")</f>
        <v>631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4.75143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1323</v>
      </c>
      <c r="W244" s="322">
        <f>IFERROR(SUM(W234:W242),"0")</f>
        <v>1325.1000000000001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40</v>
      </c>
      <c r="W246" s="321">
        <f>IFERROR(IF(V246="",0,CEILING((V246/$H246),1)*$H246),"")</f>
        <v>42</v>
      </c>
      <c r="X246" s="36">
        <f>IFERROR(IF(W246=0,"",ROUNDUP(W246/H246,0)*0.02175),"")</f>
        <v>0.10874999999999999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290</v>
      </c>
      <c r="W247" s="321">
        <f>IFERROR(IF(V247="",0,CEILING((V247/$H247),1)*$H247),"")</f>
        <v>296.39999999999998</v>
      </c>
      <c r="X247" s="36">
        <f>IFERROR(IF(W247=0,"",ROUNDUP(W247/H247,0)*0.02175),"")</f>
        <v>0.8264999999999999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15</v>
      </c>
      <c r="W248" s="321">
        <f>IFERROR(IF(V248="",0,CEILING((V248/$H248),1)*$H248),"")</f>
        <v>16.8</v>
      </c>
      <c r="X248" s="36">
        <f>IFERROR(IF(W248=0,"",ROUNDUP(W248/H248,0)*0.02175),"")</f>
        <v>4.3499999999999997E-2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43.727106227106226</v>
      </c>
      <c r="W249" s="322">
        <f>IFERROR(W246/H246,"0")+IFERROR(W247/H247,"0")+IFERROR(W248/H248,"0")</f>
        <v>45</v>
      </c>
      <c r="X249" s="322">
        <f>IFERROR(IF(X246="",0,X246),"0")+IFERROR(IF(X247="",0,X247),"0")+IFERROR(IF(X248="",0,X248),"0")</f>
        <v>0.9787499999999999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345</v>
      </c>
      <c r="W250" s="322">
        <f>IFERROR(SUM(W246:W248),"0")</f>
        <v>355.2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34</v>
      </c>
      <c r="W254" s="321">
        <f>IFERROR(IF(V254="",0,CEILING((V254/$H254),1)*$H254),"")</f>
        <v>35.699999999999996</v>
      </c>
      <c r="X254" s="36">
        <f>IFERROR(IF(W254=0,"",ROUNDUP(W254/H254,0)*0.00753),"")</f>
        <v>0.10542</v>
      </c>
      <c r="Y254" s="56"/>
      <c r="Z254" s="57"/>
      <c r="AD254" s="58"/>
      <c r="BA254" s="202" t="s">
        <v>1</v>
      </c>
    </row>
    <row r="255" spans="1:53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13.333333333333334</v>
      </c>
      <c r="W255" s="322">
        <f>IFERROR(W252/H252,"0")+IFERROR(W253/H253,"0")+IFERROR(W254/H254,"0")</f>
        <v>14</v>
      </c>
      <c r="X255" s="322">
        <f>IFERROR(IF(X252="",0,X252),"0")+IFERROR(IF(X253="",0,X253),"0")+IFERROR(IF(X254="",0,X254),"0")</f>
        <v>0.10542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34</v>
      </c>
      <c r="W256" s="322">
        <f>IFERROR(SUM(W252:W254),"0")</f>
        <v>35.699999999999996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80</v>
      </c>
      <c r="W265" s="321">
        <f t="shared" ref="W265:W271" si="12">IFERROR(IF(V265="",0,CEILING((V265/$H265),1)*$H265),"")</f>
        <v>86.4</v>
      </c>
      <c r="X265" s="36">
        <f>IFERROR(IF(W265=0,"",ROUNDUP(W265/H265,0)*0.02175),"")</f>
        <v>0.17399999999999999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4301011396</v>
      </c>
      <c r="D267" s="333">
        <v>4607091387452</v>
      </c>
      <c r="E267" s="334"/>
      <c r="F267" s="319">
        <v>1.35</v>
      </c>
      <c r="G267" s="32">
        <v>8</v>
      </c>
      <c r="H267" s="319">
        <v>10.8</v>
      </c>
      <c r="I267" s="319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428</v>
      </c>
      <c r="C268" s="31">
        <v>4301011619</v>
      </c>
      <c r="D268" s="333">
        <v>4607091387452</v>
      </c>
      <c r="E268" s="334"/>
      <c r="F268" s="319">
        <v>1.45</v>
      </c>
      <c r="G268" s="32">
        <v>8</v>
      </c>
      <c r="H268" s="319">
        <v>11.6</v>
      </c>
      <c r="I268" s="319">
        <v>12.08</v>
      </c>
      <c r="J268" s="32">
        <v>56</v>
      </c>
      <c r="K268" s="32" t="s">
        <v>98</v>
      </c>
      <c r="L268" s="33" t="s">
        <v>99</v>
      </c>
      <c r="M268" s="32">
        <v>55</v>
      </c>
      <c r="N268" s="471" t="s">
        <v>429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7.4074074074074066</v>
      </c>
      <c r="W272" s="322">
        <f>IFERROR(W265/H265,"0")+IFERROR(W266/H266,"0")+IFERROR(W267/H267,"0")+IFERROR(W268/H268,"0")+IFERROR(W269/H269,"0")+IFERROR(W270/H270,"0")+IFERROR(W271/H271,"0")</f>
        <v>8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0.17399999999999999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80</v>
      </c>
      <c r="W273" s="322">
        <f>IFERROR(SUM(W265:W271),"0")</f>
        <v>86.4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12.6</v>
      </c>
      <c r="W281" s="321">
        <f>IFERROR(IF(V281="",0,CEILING((V281/$H281),1)*$H281),"")</f>
        <v>12.6</v>
      </c>
      <c r="X281" s="36">
        <f>IFERROR(IF(W281=0,"",ROUNDUP(W281/H281,0)*0.00753),"")</f>
        <v>5.271E-2</v>
      </c>
      <c r="Y281" s="56"/>
      <c r="Z281" s="57"/>
      <c r="AD281" s="58"/>
      <c r="BA281" s="215" t="s">
        <v>1</v>
      </c>
    </row>
    <row r="282" spans="1:53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7</v>
      </c>
      <c r="W282" s="322">
        <f>IFERROR(W281/H281,"0")</f>
        <v>7</v>
      </c>
      <c r="X282" s="322">
        <f>IFERROR(IF(X281="",0,X281),"0")</f>
        <v>5.271E-2</v>
      </c>
      <c r="Y282" s="323"/>
      <c r="Z282" s="32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12.6</v>
      </c>
      <c r="W283" s="322">
        <f>IFERROR(SUM(W281:W281),"0")</f>
        <v>12.6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15.2</v>
      </c>
      <c r="W289" s="321">
        <f>IFERROR(IF(V289="",0,CEILING((V289/$H289),1)*$H289),"")</f>
        <v>15.959999999999999</v>
      </c>
      <c r="X289" s="36">
        <f>IFERROR(IF(W289=0,"",ROUNDUP(W289/H289,0)*0.00753),"")</f>
        <v>5.271E-2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6.666666666666667</v>
      </c>
      <c r="W290" s="322">
        <f>IFERROR(W289/H289,"0")</f>
        <v>7</v>
      </c>
      <c r="X290" s="322">
        <f>IFERROR(IF(X289="",0,X289),"0")</f>
        <v>5.271E-2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15.2</v>
      </c>
      <c r="W291" s="322">
        <f>IFERROR(SUM(W289:W289),"0")</f>
        <v>15.959999999999999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2600</v>
      </c>
      <c r="W299" s="321">
        <f t="shared" ref="W299:W306" si="13">IFERROR(IF(V299="",0,CEILING((V299/$H299),1)*$H299),"")</f>
        <v>2610</v>
      </c>
      <c r="X299" s="36">
        <f>IFERROR(IF(W299=0,"",ROUNDUP(W299/H299,0)*0.02175),"")</f>
        <v>3.7844999999999995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1420</v>
      </c>
      <c r="W301" s="321">
        <f t="shared" si="13"/>
        <v>1425</v>
      </c>
      <c r="X301" s="36">
        <f>IFERROR(IF(W301=0,"",ROUNDUP(W301/H301,0)*0.02175),"")</f>
        <v>2.0662499999999997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1280</v>
      </c>
      <c r="W303" s="321">
        <f t="shared" si="13"/>
        <v>1290</v>
      </c>
      <c r="X303" s="36">
        <f>IFERROR(IF(W303=0,"",ROUNDUP(W303/H303,0)*0.02175),"")</f>
        <v>1.8704999999999998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31.5</v>
      </c>
      <c r="W305" s="321">
        <f t="shared" si="13"/>
        <v>35</v>
      </c>
      <c r="X305" s="36">
        <f>IFERROR(IF(W305=0,"",ROUNDUP(W305/H305,0)*0.00937),"")</f>
        <v>6.5589999999999996E-2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12</v>
      </c>
      <c r="W306" s="321">
        <f t="shared" si="13"/>
        <v>15</v>
      </c>
      <c r="X306" s="36">
        <f>IFERROR(IF(W306=0,"",ROUNDUP(W306/H306,0)*0.00937),"")</f>
        <v>2.811E-2</v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362.0333333333333</v>
      </c>
      <c r="W307" s="322">
        <f>IFERROR(W299/H299,"0")+IFERROR(W300/H300,"0")+IFERROR(W301/H301,"0")+IFERROR(W302/H302,"0")+IFERROR(W303/H303,"0")+IFERROR(W304/H304,"0")+IFERROR(W305/H305,"0")+IFERROR(W306/H306,"0")</f>
        <v>365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7.8149499999999996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5343.5</v>
      </c>
      <c r="W308" s="322">
        <f>IFERROR(SUM(W299:W306),"0")</f>
        <v>5375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1750</v>
      </c>
      <c r="W310" s="321">
        <f>IFERROR(IF(V310="",0,CEILING((V310/$H310),1)*$H310),"")</f>
        <v>1755</v>
      </c>
      <c r="X310" s="36">
        <f>IFERROR(IF(W310=0,"",ROUNDUP(W310/H310,0)*0.02175),"")</f>
        <v>2.5447499999999996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120</v>
      </c>
      <c r="W312" s="321">
        <f>IFERROR(IF(V312="",0,CEILING((V312/$H312),1)*$H312),"")</f>
        <v>120</v>
      </c>
      <c r="X312" s="36">
        <f>IFERROR(IF(W312=0,"",ROUNDUP(W312/H312,0)*0.00937),"")</f>
        <v>0.28110000000000002</v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146.66666666666669</v>
      </c>
      <c r="W313" s="322">
        <f>IFERROR(W310/H310,"0")+IFERROR(W311/H311,"0")+IFERROR(W312/H312,"0")</f>
        <v>147</v>
      </c>
      <c r="X313" s="322">
        <f>IFERROR(IF(X310="",0,X310),"0")+IFERROR(IF(X311="",0,X311),"0")+IFERROR(IF(X312="",0,X312),"0")</f>
        <v>2.8258499999999995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1870</v>
      </c>
      <c r="W314" s="322">
        <f>IFERROR(SUM(W310:W312),"0")</f>
        <v>1875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90</v>
      </c>
      <c r="W317" s="321">
        <f>IFERROR(IF(V317="",0,CEILING((V317/$H317),1)*$H317),"")</f>
        <v>93.6</v>
      </c>
      <c r="X317" s="36">
        <f>IFERROR(IF(W317=0,"",ROUNDUP(W317/H317,0)*0.02175),"")</f>
        <v>0.26100000000000001</v>
      </c>
      <c r="Y317" s="56"/>
      <c r="Z317" s="57"/>
      <c r="AD317" s="58"/>
      <c r="BA317" s="231" t="s">
        <v>1</v>
      </c>
    </row>
    <row r="318" spans="1:53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11.538461538461538</v>
      </c>
      <c r="W318" s="322">
        <f>IFERROR(W316/H316,"0")+IFERROR(W317/H317,"0")</f>
        <v>12</v>
      </c>
      <c r="X318" s="322">
        <f>IFERROR(IF(X316="",0,X316),"0")+IFERROR(IF(X317="",0,X317),"0")</f>
        <v>0.26100000000000001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90</v>
      </c>
      <c r="W319" s="322">
        <f>IFERROR(SUM(W316:W317),"0")</f>
        <v>93.6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78</v>
      </c>
      <c r="W321" s="321">
        <f>IFERROR(IF(V321="",0,CEILING((V321/$H321),1)*$H321),"")</f>
        <v>78</v>
      </c>
      <c r="X321" s="36">
        <f>IFERROR(IF(W321=0,"",ROUNDUP(W321/H321,0)*0.02175),"")</f>
        <v>0.21749999999999997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10</v>
      </c>
      <c r="W322" s="322">
        <f>IFERROR(W321/H321,"0")</f>
        <v>10</v>
      </c>
      <c r="X322" s="322">
        <f>IFERROR(IF(X321="",0,X321),"0")</f>
        <v>0.21749999999999997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78</v>
      </c>
      <c r="W323" s="322">
        <f>IFERROR(SUM(W321:W321),"0")</f>
        <v>78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36</v>
      </c>
      <c r="W326" s="321">
        <f>IFERROR(IF(V326="",0,CEILING((V326/$H326),1)*$H326),"")</f>
        <v>36</v>
      </c>
      <c r="X326" s="36">
        <f>IFERROR(IF(W326=0,"",ROUNDUP(W326/H326,0)*0.02175),"")</f>
        <v>6.5250000000000002E-2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3</v>
      </c>
      <c r="W331" s="322">
        <f>IFERROR(W326/H326,"0")+IFERROR(W327/H327,"0")+IFERROR(W328/H328,"0")+IFERROR(W329/H329,"0")+IFERROR(W330/H330,"0")</f>
        <v>3</v>
      </c>
      <c r="X331" s="322">
        <f>IFERROR(IF(X326="",0,X326),"0")+IFERROR(IF(X327="",0,X327),"0")+IFERROR(IF(X328="",0,X328),"0")+IFERROR(IF(X329="",0,X329),"0")+IFERROR(IF(X330="",0,X330),"0")</f>
        <v>6.5250000000000002E-2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36</v>
      </c>
      <c r="W332" s="322">
        <f>IFERROR(SUM(W326:W330),"0")</f>
        <v>36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96</v>
      </c>
      <c r="W357" s="321">
        <f t="shared" ref="W357:W369" si="14">IFERROR(IF(V357="",0,CEILING((V357/$H357),1)*$H357),"")</f>
        <v>96.600000000000009</v>
      </c>
      <c r="X357" s="36">
        <f>IFERROR(IF(W357=0,"",ROUNDUP(W357/H357,0)*0.00753),"")</f>
        <v>0.17319000000000001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136</v>
      </c>
      <c r="W359" s="321">
        <f t="shared" si="14"/>
        <v>138.6</v>
      </c>
      <c r="X359" s="36">
        <f>IFERROR(IF(W359=0,"",ROUNDUP(W359/H359,0)*0.00753),"")</f>
        <v>0.24849000000000002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190.4</v>
      </c>
      <c r="W360" s="321">
        <f t="shared" si="14"/>
        <v>191.51999999999998</v>
      </c>
      <c r="X360" s="36">
        <f>IFERROR(IF(W360=0,"",ROUNDUP(W360/H360,0)*0.00753),"")</f>
        <v>0.85842000000000007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52.5</v>
      </c>
      <c r="W362" s="321">
        <f t="shared" si="14"/>
        <v>52.5</v>
      </c>
      <c r="X362" s="36">
        <f t="shared" si="15"/>
        <v>0.1255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46.2</v>
      </c>
      <c r="W364" s="321">
        <f t="shared" si="14"/>
        <v>46.2</v>
      </c>
      <c r="X364" s="36">
        <f t="shared" si="15"/>
        <v>0.11044000000000001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60.9</v>
      </c>
      <c r="W368" s="321">
        <f t="shared" si="14"/>
        <v>60.900000000000006</v>
      </c>
      <c r="X368" s="36">
        <f t="shared" si="15"/>
        <v>0.14558000000000001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244.57142857142858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246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1.6616200000000001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582</v>
      </c>
      <c r="W371" s="322">
        <f>IFERROR(SUM(W357:W369),"0")</f>
        <v>586.31999999999994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84</v>
      </c>
      <c r="W397" s="321">
        <f t="shared" ref="W397:W403" si="16">IFERROR(IF(V397="",0,CEILING((V397/$H397),1)*$H397),"")</f>
        <v>84</v>
      </c>
      <c r="X397" s="36">
        <f>IFERROR(IF(W397=0,"",ROUNDUP(W397/H397,0)*0.00753),"")</f>
        <v>0.15060000000000001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31.5</v>
      </c>
      <c r="W402" s="321">
        <f t="shared" si="16"/>
        <v>31.5</v>
      </c>
      <c r="X402" s="36">
        <f>IFERROR(IF(W402=0,"",ROUNDUP(W402/H402,0)*0.00502),"")</f>
        <v>7.5300000000000006E-2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35</v>
      </c>
      <c r="W404" s="322">
        <f>IFERROR(W397/H397,"0")+IFERROR(W398/H398,"0")+IFERROR(W399/H399,"0")+IFERROR(W400/H400,"0")+IFERROR(W401/H401,"0")+IFERROR(W402/H402,"0")+IFERROR(W403/H403,"0")</f>
        <v>35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0.22590000000000002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115.5</v>
      </c>
      <c r="W405" s="322">
        <f>IFERROR(SUM(W397:W403),"0")</f>
        <v>115.5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66</v>
      </c>
      <c r="W421" s="321">
        <f t="shared" ref="W421:W429" si="17">IFERROR(IF(V421="",0,CEILING((V421/$H421),1)*$H421),"")</f>
        <v>68.64</v>
      </c>
      <c r="X421" s="36">
        <f>IFERROR(IF(W421=0,"",ROUNDUP(W421/H421,0)*0.01196),"")</f>
        <v>0.15548000000000001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180</v>
      </c>
      <c r="W422" s="321">
        <f t="shared" si="17"/>
        <v>184.8</v>
      </c>
      <c r="X422" s="36">
        <f>IFERROR(IF(W422=0,"",ROUNDUP(W422/H422,0)*0.01196),"")</f>
        <v>0.41860000000000003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170</v>
      </c>
      <c r="W424" s="321">
        <f t="shared" si="17"/>
        <v>174.24</v>
      </c>
      <c r="X424" s="36">
        <f>IFERROR(IF(W424=0,"",ROUNDUP(W424/H424,0)*0.01196),"")</f>
        <v>0.39468000000000003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44.4</v>
      </c>
      <c r="W425" s="321">
        <f t="shared" si="17"/>
        <v>46.800000000000004</v>
      </c>
      <c r="X425" s="36">
        <f>IFERROR(IF(W425=0,"",ROUNDUP(W425/H425,0)*0.00937),"")</f>
        <v>0.12181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44.4</v>
      </c>
      <c r="W429" s="321">
        <f t="shared" si="17"/>
        <v>46.800000000000004</v>
      </c>
      <c r="X429" s="36">
        <f>IFERROR(IF(W429=0,"",ROUNDUP(W429/H429,0)*0.00937),"")</f>
        <v>0.12181</v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103.45454545454544</v>
      </c>
      <c r="W430" s="322">
        <f>IFERROR(W421/H421,"0")+IFERROR(W422/H422,"0")+IFERROR(W423/H423,"0")+IFERROR(W424/H424,"0")+IFERROR(W425/H425,"0")+IFERROR(W426/H426,"0")+IFERROR(W427/H427,"0")+IFERROR(W428/H428,"0")+IFERROR(W429/H429,"0")</f>
        <v>107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1.21238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504.79999999999995</v>
      </c>
      <c r="W431" s="322">
        <f>IFERROR(SUM(W421:W429),"0")</f>
        <v>521.28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164</v>
      </c>
      <c r="W433" s="321">
        <f>IFERROR(IF(V433="",0,CEILING((V433/$H433),1)*$H433),"")</f>
        <v>168.96</v>
      </c>
      <c r="X433" s="36">
        <f>IFERROR(IF(W433=0,"",ROUNDUP(W433/H433,0)*0.01196),"")</f>
        <v>0.38272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31.060606060606059</v>
      </c>
      <c r="W435" s="322">
        <f>IFERROR(W433/H433,"0")+IFERROR(W434/H434,"0")</f>
        <v>32</v>
      </c>
      <c r="X435" s="322">
        <f>IFERROR(IF(X433="",0,X433),"0")+IFERROR(IF(X434="",0,X434),"0")</f>
        <v>0.38272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164</v>
      </c>
      <c r="W436" s="322">
        <f>IFERROR(SUM(W433:W434),"0")</f>
        <v>168.96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102</v>
      </c>
      <c r="W438" s="321">
        <f t="shared" ref="W438:W443" si="18">IFERROR(IF(V438="",0,CEILING((V438/$H438),1)*$H438),"")</f>
        <v>105.60000000000001</v>
      </c>
      <c r="X438" s="36">
        <f>IFERROR(IF(W438=0,"",ROUNDUP(W438/H438,0)*0.01196),"")</f>
        <v>0.2392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102</v>
      </c>
      <c r="W439" s="321">
        <f t="shared" si="18"/>
        <v>105.60000000000001</v>
      </c>
      <c r="X439" s="36">
        <f>IFERROR(IF(W439=0,"",ROUNDUP(W439/H439,0)*0.01196),"")</f>
        <v>0.2392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120</v>
      </c>
      <c r="W440" s="321">
        <f t="shared" si="18"/>
        <v>121.44000000000001</v>
      </c>
      <c r="X440" s="36">
        <f>IFERROR(IF(W440=0,"",ROUNDUP(W440/H440,0)*0.01196),"")</f>
        <v>0.27507999999999999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36</v>
      </c>
      <c r="W441" s="321">
        <f t="shared" si="18"/>
        <v>36</v>
      </c>
      <c r="X441" s="36">
        <f>IFERROR(IF(W441=0,"",ROUNDUP(W441/H441,0)*0.00937),"")</f>
        <v>9.3700000000000006E-2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36</v>
      </c>
      <c r="W442" s="321">
        <f t="shared" si="18"/>
        <v>36</v>
      </c>
      <c r="X442" s="36">
        <f>IFERROR(IF(W442=0,"",ROUNDUP(W442/H442,0)*0.00937),"")</f>
        <v>9.3700000000000006E-2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36</v>
      </c>
      <c r="W443" s="321">
        <f t="shared" si="18"/>
        <v>36</v>
      </c>
      <c r="X443" s="36">
        <f>IFERROR(IF(W443=0,"",ROUNDUP(W443/H443,0)*0.00937),"")</f>
        <v>9.3700000000000006E-2</v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91.36363636363636</v>
      </c>
      <c r="W444" s="322">
        <f>IFERROR(W438/H438,"0")+IFERROR(W439/H439,"0")+IFERROR(W440/H440,"0")+IFERROR(W441/H441,"0")+IFERROR(W442/H442,"0")+IFERROR(W443/H443,"0")</f>
        <v>93</v>
      </c>
      <c r="X444" s="322">
        <f>IFERROR(IF(X438="",0,X438),"0")+IFERROR(IF(X439="",0,X439),"0")+IFERROR(IF(X440="",0,X440),"0")+IFERROR(IF(X441="",0,X441),"0")+IFERROR(IF(X442="",0,X442),"0")+IFERROR(IF(X443="",0,X443),"0")</f>
        <v>1.0345800000000001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432</v>
      </c>
      <c r="W445" s="322">
        <f>IFERROR(SUM(W438:W443),"0")</f>
        <v>440.64000000000004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4301031156</v>
      </c>
      <c r="D466" s="333">
        <v>4680115880856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35</v>
      </c>
      <c r="N466" s="57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658</v>
      </c>
      <c r="B467" s="54" t="s">
        <v>659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660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661</v>
      </c>
      <c r="B471" s="54" t="s">
        <v>662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663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664</v>
      </c>
      <c r="B472" s="54" t="s">
        <v>665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666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667</v>
      </c>
      <c r="B473" s="54" t="s">
        <v>668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910</v>
      </c>
      <c r="W473" s="321">
        <f>IFERROR(IF(V473="",0,CEILING((V473/$H473),1)*$H473),"")</f>
        <v>912.6</v>
      </c>
      <c r="X473" s="36">
        <f>IFERROR(IF(W473=0,"",ROUNDUP(W473/H473,0)*0.02175),"")</f>
        <v>2.5447499999999996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669</v>
      </c>
      <c r="B474" s="54" t="s">
        <v>670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671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672</v>
      </c>
      <c r="B475" s="54" t="s">
        <v>673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674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116.66666666666667</v>
      </c>
      <c r="W476" s="322">
        <f>IFERROR(W471/H471,"0")+IFERROR(W472/H472,"0")+IFERROR(W473/H473,"0")+IFERROR(W474/H474,"0")+IFERROR(W475/H475,"0")</f>
        <v>117</v>
      </c>
      <c r="X476" s="322">
        <f>IFERROR(IF(X471="",0,X471),"0")+IFERROR(IF(X472="",0,X472),"0")+IFERROR(IF(X473="",0,X473),"0")+IFERROR(IF(X474="",0,X474),"0")+IFERROR(IF(X475="",0,X475),"0")</f>
        <v>2.5447499999999996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910</v>
      </c>
      <c r="W477" s="322">
        <f>IFERROR(SUM(W471:W475),"0")</f>
        <v>912.6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675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17489.849999999999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17664.019999999997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676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18577.938366625713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18762.679999999993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677</v>
      </c>
      <c r="O480" s="352"/>
      <c r="P480" s="352"/>
      <c r="Q480" s="352"/>
      <c r="R480" s="352"/>
      <c r="S480" s="352"/>
      <c r="T480" s="353"/>
      <c r="U480" s="37" t="s">
        <v>678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33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33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679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19402.938366625713</v>
      </c>
      <c r="W481" s="322">
        <f>GrossWeightTotalR+PalletQtyTotalR*25</f>
        <v>19587.679999999993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680</v>
      </c>
      <c r="O482" s="352"/>
      <c r="P482" s="352"/>
      <c r="Q482" s="352"/>
      <c r="R482" s="352"/>
      <c r="S482" s="352"/>
      <c r="T482" s="353"/>
      <c r="U482" s="37" t="s">
        <v>678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3220.7434616469091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3249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681</v>
      </c>
      <c r="O483" s="352"/>
      <c r="P483" s="352"/>
      <c r="Q483" s="352"/>
      <c r="R483" s="352"/>
      <c r="S483" s="352"/>
      <c r="T483" s="353"/>
      <c r="U483" s="39" t="s">
        <v>682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37.675650000000005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683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684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685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180.9</v>
      </c>
      <c r="D488" s="46">
        <f>IFERROR(W55*1,"0")+IFERROR(W56*1,"0")+IFERROR(W57*1,"0")+IFERROR(W58*1,"0")</f>
        <v>849.6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1712.16</v>
      </c>
      <c r="F488" s="46">
        <f>IFERROR(W128*1,"0")+IFERROR(W129*1,"0")+IFERROR(W130*1,"0")</f>
        <v>471.6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283.5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1821.5999999999997</v>
      </c>
      <c r="J488" s="46">
        <f>IFERROR(W201*1,"0")</f>
        <v>197.4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1829.4</v>
      </c>
      <c r="M488" s="46">
        <f>IFERROR(W265*1,"0")+IFERROR(W266*1,"0")+IFERROR(W267*1,"0")+IFERROR(W268*1,"0")+IFERROR(W269*1,"0")+IFERROR(W270*1,"0")+IFERROR(W271*1,"0")+IFERROR(W275*1,"0")+IFERROR(W276*1,"0")</f>
        <v>86.4</v>
      </c>
      <c r="N488" s="46">
        <f>IFERROR(W281*1,"0")+IFERROR(W285*1,"0")+IFERROR(W289*1,"0")+IFERROR(W293*1,"0")</f>
        <v>28.56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7421.6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36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586.31999999999994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115.5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1130.8800000000001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912.6</v>
      </c>
      <c r="U488" s="314"/>
      <c r="Z488" s="52"/>
      <c r="AC488" s="314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0,00"/>
        <filter val="1 323,00"/>
        <filter val="1 420,00"/>
        <filter val="1 750,00"/>
        <filter val="1 870,00"/>
        <filter val="10,00"/>
        <filter val="102,00"/>
        <filter val="103,45"/>
        <filter val="105,74"/>
        <filter val="11,54"/>
        <filter val="110,00"/>
        <filter val="115,50"/>
        <filter val="116,67"/>
        <filter val="117,00"/>
        <filter val="12,00"/>
        <filter val="12,60"/>
        <filter val="120,00"/>
        <filter val="129,67"/>
        <filter val="13,33"/>
        <filter val="132,00"/>
        <filter val="133,00"/>
        <filter val="135,00"/>
        <filter val="136,00"/>
        <filter val="137,41"/>
        <filter val="144,00"/>
        <filter val="146,67"/>
        <filter val="15,00"/>
        <filter val="15,20"/>
        <filter val="156,00"/>
        <filter val="164,00"/>
        <filter val="168,00"/>
        <filter val="169,10"/>
        <filter val="17 489,85"/>
        <filter val="170,00"/>
        <filter val="170,31"/>
        <filter val="18 577,94"/>
        <filter val="180,00"/>
        <filter val="182,00"/>
        <filter val="184,00"/>
        <filter val="19 402,94"/>
        <filter val="190,40"/>
        <filter val="196,00"/>
        <filter val="2 600,00"/>
        <filter val="21,67"/>
        <filter val="210,00"/>
        <filter val="240,00"/>
        <filter val="244,00"/>
        <filter val="244,57"/>
        <filter val="250,00"/>
        <filter val="252,00"/>
        <filter val="26,19"/>
        <filter val="283,50"/>
        <filter val="290,00"/>
        <filter val="3 220,74"/>
        <filter val="3,00"/>
        <filter val="30,00"/>
        <filter val="31,06"/>
        <filter val="31,50"/>
        <filter val="33"/>
        <filter val="34,00"/>
        <filter val="34,65"/>
        <filter val="343,00"/>
        <filter val="345,00"/>
        <filter val="35,00"/>
        <filter val="35,41"/>
        <filter val="350,00"/>
        <filter val="36,00"/>
        <filter val="362,03"/>
        <filter val="387,53"/>
        <filter val="396,00"/>
        <filter val="40,00"/>
        <filter val="43,73"/>
        <filter val="432,00"/>
        <filter val="44,40"/>
        <filter val="450,00"/>
        <filter val="46,20"/>
        <filter val="467,00"/>
        <filter val="48,00"/>
        <filter val="5 343,50"/>
        <filter val="504,80"/>
        <filter val="511,65"/>
        <filter val="52,50"/>
        <filter val="582,00"/>
        <filter val="6,67"/>
        <filter val="60,90"/>
        <filter val="630,00"/>
        <filter val="64,00"/>
        <filter val="66,00"/>
        <filter val="7,00"/>
        <filter val="7,41"/>
        <filter val="71,10"/>
        <filter val="72,00"/>
        <filter val="742,00"/>
        <filter val="76,00"/>
        <filter val="78,00"/>
        <filter val="80,00"/>
        <filter val="84,00"/>
        <filter val="846,00"/>
        <filter val="85,00"/>
        <filter val="90,00"/>
        <filter val="91,36"/>
        <filter val="910,00"/>
        <filter val="93,33"/>
        <filter val="94,50"/>
        <filter val="96,00"/>
        <filter val="98,00"/>
        <filter val="980,00"/>
        <filter val="987,00"/>
        <filter val="988,00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52"/>
    </row>
    <row r="3" spans="2:8" x14ac:dyDescent="0.2">
      <c r="B3" s="47" t="s">
        <v>687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688</v>
      </c>
      <c r="D6" s="47" t="s">
        <v>689</v>
      </c>
      <c r="E6" s="47"/>
    </row>
    <row r="7" spans="2:8" x14ac:dyDescent="0.2">
      <c r="B7" s="47" t="s">
        <v>690</v>
      </c>
      <c r="C7" s="47" t="s">
        <v>691</v>
      </c>
      <c r="D7" s="47" t="s">
        <v>692</v>
      </c>
      <c r="E7" s="47"/>
    </row>
    <row r="9" spans="2:8" x14ac:dyDescent="0.2">
      <c r="B9" s="47" t="s">
        <v>693</v>
      </c>
      <c r="C9" s="47" t="s">
        <v>688</v>
      </c>
      <c r="D9" s="47"/>
      <c r="E9" s="47"/>
    </row>
    <row r="11" spans="2:8" x14ac:dyDescent="0.2">
      <c r="B11" s="47" t="s">
        <v>694</v>
      </c>
      <c r="C11" s="47" t="s">
        <v>691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