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EE0202-48D5-4D3F-AA67-248F5A3539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V469" i="1"/>
  <c r="V468" i="1"/>
  <c r="W467" i="1"/>
  <c r="X467" i="1" s="1"/>
  <c r="W466" i="1"/>
  <c r="N466" i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X447" i="1" s="1"/>
  <c r="X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3" i="1" s="1"/>
  <c r="V409" i="1"/>
  <c r="V408" i="1"/>
  <c r="W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Q488" i="1" s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X340" i="1"/>
  <c r="W340" i="1"/>
  <c r="N340" i="1"/>
  <c r="W339" i="1"/>
  <c r="N339" i="1"/>
  <c r="V337" i="1"/>
  <c r="V336" i="1"/>
  <c r="W335" i="1"/>
  <c r="X335" i="1" s="1"/>
  <c r="N335" i="1"/>
  <c r="W334" i="1"/>
  <c r="X334" i="1" s="1"/>
  <c r="X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N326" i="1"/>
  <c r="V323" i="1"/>
  <c r="V322" i="1"/>
  <c r="W321" i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W275" i="1"/>
  <c r="X275" i="1" s="1"/>
  <c r="X277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W267" i="1"/>
  <c r="X267" i="1" s="1"/>
  <c r="N267" i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W250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W232" i="1" s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N206" i="1"/>
  <c r="V203" i="1"/>
  <c r="V202" i="1"/>
  <c r="W201" i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X161" i="1" s="1"/>
  <c r="X163" i="1" s="1"/>
  <c r="V159" i="1"/>
  <c r="V158" i="1"/>
  <c r="W157" i="1"/>
  <c r="X157" i="1" s="1"/>
  <c r="N157" i="1"/>
  <c r="W156" i="1"/>
  <c r="X156" i="1" s="1"/>
  <c r="X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X117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W40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25" i="1" l="1"/>
  <c r="V482" i="1"/>
  <c r="W255" i="1"/>
  <c r="M488" i="1"/>
  <c r="W389" i="1"/>
  <c r="W456" i="1"/>
  <c r="X476" i="1"/>
  <c r="W91" i="1"/>
  <c r="X346" i="1"/>
  <c r="X347" i="1" s="1"/>
  <c r="W347" i="1"/>
  <c r="X352" i="1"/>
  <c r="X354" i="1" s="1"/>
  <c r="X384" i="1"/>
  <c r="X388" i="1" s="1"/>
  <c r="W388" i="1"/>
  <c r="X454" i="1"/>
  <c r="X456" i="1" s="1"/>
  <c r="X83" i="1"/>
  <c r="X190" i="1"/>
  <c r="W41" i="1"/>
  <c r="B488" i="1"/>
  <c r="W32" i="1"/>
  <c r="X35" i="1"/>
  <c r="X36" i="1" s="1"/>
  <c r="W36" i="1"/>
  <c r="X39" i="1"/>
  <c r="X40" i="1" s="1"/>
  <c r="W59" i="1"/>
  <c r="X59" i="1"/>
  <c r="X86" i="1"/>
  <c r="X91" i="1" s="1"/>
  <c r="X120" i="1"/>
  <c r="X124" i="1" s="1"/>
  <c r="W124" i="1"/>
  <c r="W132" i="1"/>
  <c r="X252" i="1"/>
  <c r="X255" i="1" s="1"/>
  <c r="R488" i="1"/>
  <c r="X411" i="1"/>
  <c r="X412" i="1" s="1"/>
  <c r="W412" i="1"/>
  <c r="W449" i="1"/>
  <c r="T488" i="1"/>
  <c r="W476" i="1"/>
  <c r="V481" i="1"/>
  <c r="H9" i="1"/>
  <c r="A10" i="1"/>
  <c r="F9" i="1"/>
  <c r="J9" i="1"/>
  <c r="X22" i="1"/>
  <c r="X23" i="1" s="1"/>
  <c r="W23" i="1"/>
  <c r="V478" i="1"/>
  <c r="X26" i="1"/>
  <c r="X32" i="1" s="1"/>
  <c r="W33" i="1"/>
  <c r="W83" i="1"/>
  <c r="W92" i="1"/>
  <c r="W103" i="1"/>
  <c r="X94" i="1"/>
  <c r="X103" i="1" s="1"/>
  <c r="W118" i="1"/>
  <c r="G488" i="1"/>
  <c r="W139" i="1"/>
  <c r="X136" i="1"/>
  <c r="X139" i="1" s="1"/>
  <c r="W163" i="1"/>
  <c r="W191" i="1"/>
  <c r="W190" i="1"/>
  <c r="W197" i="1"/>
  <c r="X193" i="1"/>
  <c r="X197" i="1" s="1"/>
  <c r="W198" i="1"/>
  <c r="J488" i="1"/>
  <c r="W202" i="1"/>
  <c r="X201" i="1"/>
  <c r="X202" i="1" s="1"/>
  <c r="W203" i="1"/>
  <c r="L488" i="1"/>
  <c r="W221" i="1"/>
  <c r="X206" i="1"/>
  <c r="X221" i="1" s="1"/>
  <c r="W243" i="1"/>
  <c r="X234" i="1"/>
  <c r="X243" i="1" s="1"/>
  <c r="W256" i="1"/>
  <c r="W261" i="1"/>
  <c r="X258" i="1"/>
  <c r="X261" i="1" s="1"/>
  <c r="W277" i="1"/>
  <c r="W331" i="1"/>
  <c r="W337" i="1"/>
  <c r="W344" i="1"/>
  <c r="X339" i="1"/>
  <c r="X343" i="1" s="1"/>
  <c r="W343" i="1"/>
  <c r="W355" i="1"/>
  <c r="W371" i="1"/>
  <c r="X357" i="1"/>
  <c r="X370" i="1" s="1"/>
  <c r="W370" i="1"/>
  <c r="X374" i="1"/>
  <c r="X377" i="1" s="1"/>
  <c r="W378" i="1"/>
  <c r="W462" i="1"/>
  <c r="X466" i="1"/>
  <c r="X468" i="1" s="1"/>
  <c r="W469" i="1"/>
  <c r="W479" i="1"/>
  <c r="W480" i="1"/>
  <c r="D488" i="1"/>
  <c r="W24" i="1"/>
  <c r="W44" i="1"/>
  <c r="X43" i="1"/>
  <c r="X44" i="1" s="1"/>
  <c r="W45" i="1"/>
  <c r="C488" i="1"/>
  <c r="W52" i="1"/>
  <c r="X49" i="1"/>
  <c r="X51" i="1" s="1"/>
  <c r="W60" i="1"/>
  <c r="W104" i="1"/>
  <c r="W117" i="1"/>
  <c r="F488" i="1"/>
  <c r="W131" i="1"/>
  <c r="X128" i="1"/>
  <c r="X131" i="1" s="1"/>
  <c r="W140" i="1"/>
  <c r="W153" i="1"/>
  <c r="X143" i="1"/>
  <c r="X152" i="1" s="1"/>
  <c r="W152" i="1"/>
  <c r="W159" i="1"/>
  <c r="W164" i="1"/>
  <c r="W171" i="1"/>
  <c r="X166" i="1"/>
  <c r="X170" i="1" s="1"/>
  <c r="W170" i="1"/>
  <c r="W222" i="1"/>
  <c r="W225" i="1"/>
  <c r="X224" i="1"/>
  <c r="X225" i="1" s="1"/>
  <c r="W226" i="1"/>
  <c r="W231" i="1"/>
  <c r="X228" i="1"/>
  <c r="X231" i="1" s="1"/>
  <c r="W244" i="1"/>
  <c r="W249" i="1"/>
  <c r="X246" i="1"/>
  <c r="X249" i="1" s="1"/>
  <c r="W262" i="1"/>
  <c r="W273" i="1"/>
  <c r="X265" i="1"/>
  <c r="X272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O488" i="1"/>
  <c r="W307" i="1"/>
  <c r="X299" i="1"/>
  <c r="X307" i="1" s="1"/>
  <c r="W308" i="1"/>
  <c r="W314" i="1"/>
  <c r="X310" i="1"/>
  <c r="X313" i="1" s="1"/>
  <c r="W313" i="1"/>
  <c r="W319" i="1"/>
  <c r="X316" i="1"/>
  <c r="X318" i="1" s="1"/>
  <c r="X444" i="1"/>
  <c r="X439" i="1"/>
  <c r="W444" i="1"/>
  <c r="H488" i="1"/>
  <c r="E488" i="1"/>
  <c r="W84" i="1"/>
  <c r="I488" i="1"/>
  <c r="W158" i="1"/>
  <c r="W322" i="1"/>
  <c r="X321" i="1"/>
  <c r="X322" i="1" s="1"/>
  <c r="W323" i="1"/>
  <c r="P488" i="1"/>
  <c r="W332" i="1"/>
  <c r="X326" i="1"/>
  <c r="X331" i="1" s="1"/>
  <c r="W336" i="1"/>
  <c r="W354" i="1"/>
  <c r="W377" i="1"/>
  <c r="W381" i="1"/>
  <c r="X380" i="1"/>
  <c r="X381" i="1" s="1"/>
  <c r="W382" i="1"/>
  <c r="W395" i="1"/>
  <c r="W405" i="1"/>
  <c r="X397" i="1"/>
  <c r="X404" i="1" s="1"/>
  <c r="W404" i="1"/>
  <c r="W408" i="1"/>
  <c r="X407" i="1"/>
  <c r="X408" i="1" s="1"/>
  <c r="W409" i="1"/>
  <c r="W416" i="1"/>
  <c r="X415" i="1"/>
  <c r="X416" i="1" s="1"/>
  <c r="W417" i="1"/>
  <c r="W430" i="1"/>
  <c r="X421" i="1"/>
  <c r="X430" i="1" s="1"/>
  <c r="W431" i="1"/>
  <c r="W436" i="1"/>
  <c r="X433" i="1"/>
  <c r="X435" i="1" s="1"/>
  <c r="W445" i="1"/>
  <c r="W450" i="1"/>
  <c r="W461" i="1"/>
  <c r="X459" i="1"/>
  <c r="X461" i="1" s="1"/>
  <c r="W468" i="1"/>
  <c r="W477" i="1"/>
  <c r="S488" i="1"/>
  <c r="W394" i="1"/>
  <c r="W457" i="1"/>
  <c r="W482" i="1" l="1"/>
  <c r="W478" i="1"/>
  <c r="W481" i="1"/>
  <c r="X483" i="1"/>
</calcChain>
</file>

<file path=xl/sharedStrings.xml><?xml version="1.0" encoding="utf-8"?>
<sst xmlns="http://schemas.openxmlformats.org/spreadsheetml/2006/main" count="2049" uniqueCount="706">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</sst>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31" t="s">
        <v>0</v>
      </c>
      <c r="E1" s="432"/>
      <c r="F1" s="432"/>
      <c r="G1" s="12" t="s">
        <v>1</v>
      </c>
      <c r="H1" s="431" t="s">
        <v>2</v>
      </c>
      <c r="I1" s="432"/>
      <c r="J1" s="432"/>
      <c r="K1" s="432"/>
      <c r="L1" s="432"/>
      <c r="M1" s="432"/>
      <c r="N1" s="432"/>
      <c r="O1" s="432"/>
      <c r="P1" s="662" t="s">
        <v>3</v>
      </c>
      <c r="Q1" s="432"/>
      <c r="R1" s="43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3"/>
      <c r="O3" s="333"/>
      <c r="P3" s="333"/>
      <c r="Q3" s="333"/>
      <c r="R3" s="333"/>
      <c r="S3" s="333"/>
      <c r="T3" s="333"/>
      <c r="U3" s="333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466" t="s">
        <v>8</v>
      </c>
      <c r="B5" s="339"/>
      <c r="C5" s="340"/>
      <c r="D5" s="359"/>
      <c r="E5" s="361"/>
      <c r="F5" s="652" t="s">
        <v>9</v>
      </c>
      <c r="G5" s="340"/>
      <c r="H5" s="359"/>
      <c r="I5" s="360"/>
      <c r="J5" s="360"/>
      <c r="K5" s="360"/>
      <c r="L5" s="361"/>
      <c r="N5" s="24" t="s">
        <v>10</v>
      </c>
      <c r="O5" s="568">
        <v>45313</v>
      </c>
      <c r="P5" s="415"/>
      <c r="R5" s="645" t="s">
        <v>11</v>
      </c>
      <c r="S5" s="392"/>
      <c r="T5" s="506" t="s">
        <v>12</v>
      </c>
      <c r="U5" s="415"/>
      <c r="Z5" s="51"/>
      <c r="AA5" s="51"/>
      <c r="AB5" s="51"/>
    </row>
    <row r="6" spans="1:29" s="318" customFormat="1" ht="24" customHeight="1" x14ac:dyDescent="0.2">
      <c r="A6" s="466" t="s">
        <v>13</v>
      </c>
      <c r="B6" s="339"/>
      <c r="C6" s="340"/>
      <c r="D6" s="575" t="s">
        <v>14</v>
      </c>
      <c r="E6" s="576"/>
      <c r="F6" s="576"/>
      <c r="G6" s="576"/>
      <c r="H6" s="576"/>
      <c r="I6" s="576"/>
      <c r="J6" s="576"/>
      <c r="K6" s="576"/>
      <c r="L6" s="415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Понедельник</v>
      </c>
      <c r="P6" s="325"/>
      <c r="R6" s="391" t="s">
        <v>16</v>
      </c>
      <c r="S6" s="392"/>
      <c r="T6" s="511" t="s">
        <v>17</v>
      </c>
      <c r="U6" s="37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1"/>
      <c r="N7" s="24"/>
      <c r="O7" s="42"/>
      <c r="P7" s="42"/>
      <c r="R7" s="333"/>
      <c r="S7" s="392"/>
      <c r="T7" s="512"/>
      <c r="U7" s="513"/>
      <c r="Z7" s="51"/>
      <c r="AA7" s="51"/>
      <c r="AB7" s="51"/>
    </row>
    <row r="8" spans="1:29" s="318" customFormat="1" ht="25.5" customHeight="1" x14ac:dyDescent="0.2">
      <c r="A8" s="654" t="s">
        <v>18</v>
      </c>
      <c r="B8" s="330"/>
      <c r="C8" s="331"/>
      <c r="D8" s="420"/>
      <c r="E8" s="421"/>
      <c r="F8" s="421"/>
      <c r="G8" s="421"/>
      <c r="H8" s="421"/>
      <c r="I8" s="421"/>
      <c r="J8" s="421"/>
      <c r="K8" s="421"/>
      <c r="L8" s="422"/>
      <c r="N8" s="24" t="s">
        <v>19</v>
      </c>
      <c r="O8" s="414">
        <v>0.33333333333333331</v>
      </c>
      <c r="P8" s="415"/>
      <c r="R8" s="333"/>
      <c r="S8" s="392"/>
      <c r="T8" s="512"/>
      <c r="U8" s="513"/>
      <c r="Z8" s="51"/>
      <c r="AA8" s="51"/>
      <c r="AB8" s="51"/>
    </row>
    <row r="9" spans="1:29" s="318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/>
      <c r="C9" s="333"/>
      <c r="D9" s="471"/>
      <c r="E9" s="344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N9" s="26" t="s">
        <v>20</v>
      </c>
      <c r="O9" s="568"/>
      <c r="P9" s="415"/>
      <c r="R9" s="333"/>
      <c r="S9" s="392"/>
      <c r="T9" s="514"/>
      <c r="U9" s="515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/>
      <c r="C10" s="333"/>
      <c r="D10" s="471"/>
      <c r="E10" s="344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/>
      <c r="H10" s="571" t="str">
        <f>IFERROR(VLOOKUP($D$10,Proxy,2,FALSE),"")</f>
        <v/>
      </c>
      <c r="I10" s="333"/>
      <c r="J10" s="333"/>
      <c r="K10" s="333"/>
      <c r="L10" s="333"/>
      <c r="N10" s="26" t="s">
        <v>21</v>
      </c>
      <c r="O10" s="414"/>
      <c r="P10" s="415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4"/>
      <c r="P11" s="415"/>
      <c r="S11" s="24" t="s">
        <v>26</v>
      </c>
      <c r="T11" s="602" t="s">
        <v>27</v>
      </c>
      <c r="U11" s="603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61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597"/>
      <c r="P12" s="541"/>
      <c r="Q12" s="23"/>
      <c r="S12" s="24"/>
      <c r="T12" s="432"/>
      <c r="U12" s="333"/>
      <c r="Z12" s="51"/>
      <c r="AA12" s="51"/>
      <c r="AB12" s="51"/>
    </row>
    <row r="13" spans="1:29" s="318" customFormat="1" ht="23.25" customHeight="1" x14ac:dyDescent="0.2">
      <c r="A13" s="61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602"/>
      <c r="P13" s="603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61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622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488" t="s">
        <v>34</v>
      </c>
      <c r="O15" s="432"/>
      <c r="P15" s="432"/>
      <c r="Q15" s="432"/>
      <c r="R15" s="43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9"/>
      <c r="O16" s="489"/>
      <c r="P16" s="489"/>
      <c r="Q16" s="489"/>
      <c r="R16" s="48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486" t="s">
        <v>37</v>
      </c>
      <c r="D17" s="365" t="s">
        <v>38</v>
      </c>
      <c r="E17" s="441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440"/>
      <c r="P17" s="440"/>
      <c r="Q17" s="440"/>
      <c r="R17" s="441"/>
      <c r="S17" s="650" t="s">
        <v>48</v>
      </c>
      <c r="T17" s="340"/>
      <c r="U17" s="365" t="s">
        <v>49</v>
      </c>
      <c r="V17" s="365" t="s">
        <v>50</v>
      </c>
      <c r="W17" s="383" t="s">
        <v>51</v>
      </c>
      <c r="X17" s="365" t="s">
        <v>52</v>
      </c>
      <c r="Y17" s="402" t="s">
        <v>53</v>
      </c>
      <c r="Z17" s="402" t="s">
        <v>54</v>
      </c>
      <c r="AA17" s="402" t="s">
        <v>55</v>
      </c>
      <c r="AB17" s="403"/>
      <c r="AC17" s="404"/>
      <c r="AD17" s="474"/>
      <c r="BA17" s="395" t="s">
        <v>56</v>
      </c>
    </row>
    <row r="18" spans="1:53" ht="14.25" customHeight="1" x14ac:dyDescent="0.2">
      <c r="A18" s="366"/>
      <c r="B18" s="366"/>
      <c r="C18" s="366"/>
      <c r="D18" s="442"/>
      <c r="E18" s="444"/>
      <c r="F18" s="366"/>
      <c r="G18" s="366"/>
      <c r="H18" s="366"/>
      <c r="I18" s="366"/>
      <c r="J18" s="366"/>
      <c r="K18" s="366"/>
      <c r="L18" s="366"/>
      <c r="M18" s="366"/>
      <c r="N18" s="442"/>
      <c r="O18" s="443"/>
      <c r="P18" s="443"/>
      <c r="Q18" s="443"/>
      <c r="R18" s="444"/>
      <c r="S18" s="317" t="s">
        <v>57</v>
      </c>
      <c r="T18" s="317" t="s">
        <v>58</v>
      </c>
      <c r="U18" s="366"/>
      <c r="V18" s="366"/>
      <c r="W18" s="384"/>
      <c r="X18" s="366"/>
      <c r="Y18" s="581"/>
      <c r="Z18" s="581"/>
      <c r="AA18" s="405"/>
      <c r="AB18" s="406"/>
      <c r="AC18" s="407"/>
      <c r="AD18" s="475"/>
      <c r="BA18" s="333"/>
    </row>
    <row r="19" spans="1:53" ht="27.75" hidden="1" customHeight="1" x14ac:dyDescent="0.2">
      <c r="A19" s="341" t="s">
        <v>59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48"/>
      <c r="Z19" s="48"/>
    </row>
    <row r="20" spans="1:53" ht="16.5" hidden="1" customHeight="1" x14ac:dyDescent="0.25">
      <c r="A20" s="332" t="s">
        <v>59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16"/>
      <c r="Z20" s="316"/>
    </row>
    <row r="21" spans="1:53" ht="14.25" hidden="1" customHeight="1" x14ac:dyDescent="0.25">
      <c r="A21" s="336" t="s">
        <v>60</v>
      </c>
      <c r="B21" s="333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7"/>
      <c r="P22" s="327"/>
      <c r="Q22" s="327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4"/>
      <c r="B23" s="333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5"/>
      <c r="N23" s="329" t="s">
        <v>66</v>
      </c>
      <c r="O23" s="330"/>
      <c r="P23" s="330"/>
      <c r="Q23" s="330"/>
      <c r="R23" s="330"/>
      <c r="S23" s="330"/>
      <c r="T23" s="331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33"/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5"/>
      <c r="N24" s="329" t="s">
        <v>66</v>
      </c>
      <c r="O24" s="330"/>
      <c r="P24" s="330"/>
      <c r="Q24" s="330"/>
      <c r="R24" s="330"/>
      <c r="S24" s="330"/>
      <c r="T24" s="331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7"/>
      <c r="P26" s="327"/>
      <c r="Q26" s="327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7"/>
      <c r="P27" s="327"/>
      <c r="Q27" s="327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7"/>
      <c r="P28" s="327"/>
      <c r="Q28" s="327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7"/>
      <c r="P29" s="327"/>
      <c r="Q29" s="327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7"/>
      <c r="P30" s="327"/>
      <c r="Q30" s="327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7"/>
      <c r="P31" s="327"/>
      <c r="Q31" s="327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4"/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5"/>
      <c r="N32" s="329" t="s">
        <v>66</v>
      </c>
      <c r="O32" s="330"/>
      <c r="P32" s="330"/>
      <c r="Q32" s="330"/>
      <c r="R32" s="330"/>
      <c r="S32" s="330"/>
      <c r="T32" s="331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33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5"/>
      <c r="N33" s="329" t="s">
        <v>66</v>
      </c>
      <c r="O33" s="330"/>
      <c r="P33" s="330"/>
      <c r="Q33" s="330"/>
      <c r="R33" s="330"/>
      <c r="S33" s="330"/>
      <c r="T33" s="331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7"/>
      <c r="P35" s="327"/>
      <c r="Q35" s="327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4"/>
      <c r="B36" s="333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5"/>
      <c r="N36" s="329" t="s">
        <v>66</v>
      </c>
      <c r="O36" s="330"/>
      <c r="P36" s="330"/>
      <c r="Q36" s="330"/>
      <c r="R36" s="330"/>
      <c r="S36" s="330"/>
      <c r="T36" s="331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33"/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5"/>
      <c r="N37" s="329" t="s">
        <v>66</v>
      </c>
      <c r="O37" s="330"/>
      <c r="P37" s="330"/>
      <c r="Q37" s="330"/>
      <c r="R37" s="330"/>
      <c r="S37" s="330"/>
      <c r="T37" s="331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7"/>
      <c r="P39" s="327"/>
      <c r="Q39" s="327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4"/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5"/>
      <c r="N40" s="329" t="s">
        <v>66</v>
      </c>
      <c r="O40" s="330"/>
      <c r="P40" s="330"/>
      <c r="Q40" s="330"/>
      <c r="R40" s="330"/>
      <c r="S40" s="330"/>
      <c r="T40" s="331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33"/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5"/>
      <c r="N41" s="329" t="s">
        <v>66</v>
      </c>
      <c r="O41" s="330"/>
      <c r="P41" s="330"/>
      <c r="Q41" s="330"/>
      <c r="R41" s="330"/>
      <c r="S41" s="330"/>
      <c r="T41" s="331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33"/>
      <c r="C42" s="333"/>
      <c r="D42" s="333"/>
      <c r="E42" s="333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3"/>
      <c r="U42" s="333"/>
      <c r="V42" s="333"/>
      <c r="W42" s="333"/>
      <c r="X42" s="333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7"/>
      <c r="P43" s="327"/>
      <c r="Q43" s="327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4"/>
      <c r="B44" s="333"/>
      <c r="C44" s="333"/>
      <c r="D44" s="333"/>
      <c r="E44" s="333"/>
      <c r="F44" s="333"/>
      <c r="G44" s="333"/>
      <c r="H44" s="333"/>
      <c r="I44" s="333"/>
      <c r="J44" s="333"/>
      <c r="K44" s="333"/>
      <c r="L44" s="333"/>
      <c r="M44" s="335"/>
      <c r="N44" s="329" t="s">
        <v>66</v>
      </c>
      <c r="O44" s="330"/>
      <c r="P44" s="330"/>
      <c r="Q44" s="330"/>
      <c r="R44" s="330"/>
      <c r="S44" s="330"/>
      <c r="T44" s="331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33"/>
      <c r="B45" s="333"/>
      <c r="C45" s="333"/>
      <c r="D45" s="333"/>
      <c r="E45" s="333"/>
      <c r="F45" s="333"/>
      <c r="G45" s="333"/>
      <c r="H45" s="333"/>
      <c r="I45" s="333"/>
      <c r="J45" s="333"/>
      <c r="K45" s="333"/>
      <c r="L45" s="333"/>
      <c r="M45" s="335"/>
      <c r="N45" s="329" t="s">
        <v>66</v>
      </c>
      <c r="O45" s="330"/>
      <c r="P45" s="330"/>
      <c r="Q45" s="330"/>
      <c r="R45" s="330"/>
      <c r="S45" s="330"/>
      <c r="T45" s="331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41" t="s">
        <v>93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48"/>
      <c r="Z46" s="48"/>
    </row>
    <row r="47" spans="1:53" ht="16.5" hidden="1" customHeight="1" x14ac:dyDescent="0.25">
      <c r="A47" s="332" t="s">
        <v>94</v>
      </c>
      <c r="B47" s="333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  <c r="N47" s="333"/>
      <c r="O47" s="333"/>
      <c r="P47" s="333"/>
      <c r="Q47" s="333"/>
      <c r="R47" s="333"/>
      <c r="S47" s="333"/>
      <c r="T47" s="333"/>
      <c r="U47" s="333"/>
      <c r="V47" s="333"/>
      <c r="W47" s="333"/>
      <c r="X47" s="333"/>
      <c r="Y47" s="316"/>
      <c r="Z47" s="316"/>
    </row>
    <row r="48" spans="1:53" ht="14.25" hidden="1" customHeight="1" x14ac:dyDescent="0.25">
      <c r="A48" s="336" t="s">
        <v>95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7"/>
      <c r="P49" s="327"/>
      <c r="Q49" s="327"/>
      <c r="R49" s="325"/>
      <c r="S49" s="34"/>
      <c r="T49" s="34"/>
      <c r="U49" s="35" t="s">
        <v>65</v>
      </c>
      <c r="V49" s="320">
        <v>30</v>
      </c>
      <c r="W49" s="321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7"/>
      <c r="P50" s="327"/>
      <c r="Q50" s="327"/>
      <c r="R50" s="325"/>
      <c r="S50" s="34"/>
      <c r="T50" s="34"/>
      <c r="U50" s="35" t="s">
        <v>65</v>
      </c>
      <c r="V50" s="320">
        <v>157.5</v>
      </c>
      <c r="W50" s="321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34"/>
      <c r="B51" s="333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5"/>
      <c r="N51" s="329" t="s">
        <v>66</v>
      </c>
      <c r="O51" s="330"/>
      <c r="P51" s="330"/>
      <c r="Q51" s="330"/>
      <c r="R51" s="330"/>
      <c r="S51" s="330"/>
      <c r="T51" s="331"/>
      <c r="U51" s="37" t="s">
        <v>67</v>
      </c>
      <c r="V51" s="322">
        <f>IFERROR(V49/H49,"0")+IFERROR(V50/H50,"0")</f>
        <v>61.111111111111107</v>
      </c>
      <c r="W51" s="322">
        <f>IFERROR(W49/H49,"0")+IFERROR(W50/H50,"0")</f>
        <v>62</v>
      </c>
      <c r="X51" s="322">
        <f>IFERROR(IF(X49="",0,X49),"0")+IFERROR(IF(X50="",0,X50),"0")</f>
        <v>0.50951999999999997</v>
      </c>
      <c r="Y51" s="323"/>
      <c r="Z51" s="323"/>
    </row>
    <row r="52" spans="1:53" x14ac:dyDescent="0.2">
      <c r="A52" s="333"/>
      <c r="B52" s="333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5"/>
      <c r="N52" s="329" t="s">
        <v>66</v>
      </c>
      <c r="O52" s="330"/>
      <c r="P52" s="330"/>
      <c r="Q52" s="330"/>
      <c r="R52" s="330"/>
      <c r="S52" s="330"/>
      <c r="T52" s="331"/>
      <c r="U52" s="37" t="s">
        <v>65</v>
      </c>
      <c r="V52" s="322">
        <f>IFERROR(SUM(V49:V50),"0")</f>
        <v>187.5</v>
      </c>
      <c r="W52" s="322">
        <f>IFERROR(SUM(W49:W50),"0")</f>
        <v>191.70000000000002</v>
      </c>
      <c r="X52" s="37"/>
      <c r="Y52" s="323"/>
      <c r="Z52" s="323"/>
    </row>
    <row r="53" spans="1:53" ht="16.5" hidden="1" customHeight="1" x14ac:dyDescent="0.25">
      <c r="A53" s="332" t="s">
        <v>102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16"/>
      <c r="Z53" s="316"/>
    </row>
    <row r="54" spans="1:53" ht="14.25" hidden="1" customHeight="1" x14ac:dyDescent="0.25">
      <c r="A54" s="336" t="s">
        <v>103</v>
      </c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7"/>
      <c r="P55" s="327"/>
      <c r="Q55" s="327"/>
      <c r="R55" s="325"/>
      <c r="S55" s="34"/>
      <c r="T55" s="34"/>
      <c r="U55" s="35" t="s">
        <v>65</v>
      </c>
      <c r="V55" s="320">
        <v>300</v>
      </c>
      <c r="W55" s="321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7"/>
      <c r="P56" s="327"/>
      <c r="Q56" s="327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7"/>
      <c r="P57" s="327"/>
      <c r="Q57" s="327"/>
      <c r="R57" s="325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3" t="s">
        <v>113</v>
      </c>
      <c r="O58" s="327"/>
      <c r="P58" s="327"/>
      <c r="Q58" s="327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4"/>
      <c r="B59" s="333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5"/>
      <c r="N59" s="329" t="s">
        <v>66</v>
      </c>
      <c r="O59" s="330"/>
      <c r="P59" s="330"/>
      <c r="Q59" s="330"/>
      <c r="R59" s="330"/>
      <c r="S59" s="330"/>
      <c r="T59" s="331"/>
      <c r="U59" s="37" t="s">
        <v>67</v>
      </c>
      <c r="V59" s="322">
        <f>IFERROR(V55/H55,"0")+IFERROR(V56/H56,"0")+IFERROR(V57/H57,"0")+IFERROR(V58/H58,"0")</f>
        <v>107.77777777777777</v>
      </c>
      <c r="W59" s="322">
        <f>IFERROR(W55/H55,"0")+IFERROR(W56/H56,"0")+IFERROR(W57/H57,"0")+IFERROR(W58/H58,"0")</f>
        <v>108</v>
      </c>
      <c r="X59" s="322">
        <f>IFERROR(IF(X55="",0,X55),"0")+IFERROR(IF(X56="",0,X56),"0")+IFERROR(IF(X57="",0,X57),"0")+IFERROR(IF(X58="",0,X58),"0")</f>
        <v>1.3586</v>
      </c>
      <c r="Y59" s="323"/>
      <c r="Z59" s="323"/>
    </row>
    <row r="60" spans="1:53" x14ac:dyDescent="0.2">
      <c r="A60" s="333"/>
      <c r="B60" s="333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5"/>
      <c r="N60" s="329" t="s">
        <v>66</v>
      </c>
      <c r="O60" s="330"/>
      <c r="P60" s="330"/>
      <c r="Q60" s="330"/>
      <c r="R60" s="330"/>
      <c r="S60" s="330"/>
      <c r="T60" s="331"/>
      <c r="U60" s="37" t="s">
        <v>65</v>
      </c>
      <c r="V60" s="322">
        <f>IFERROR(SUM(V55:V58),"0")</f>
        <v>660</v>
      </c>
      <c r="W60" s="322">
        <f>IFERROR(SUM(W55:W58),"0")</f>
        <v>662.40000000000009</v>
      </c>
      <c r="X60" s="37"/>
      <c r="Y60" s="323"/>
      <c r="Z60" s="323"/>
    </row>
    <row r="61" spans="1:53" ht="16.5" hidden="1" customHeight="1" x14ac:dyDescent="0.25">
      <c r="A61" s="332" t="s">
        <v>93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16"/>
      <c r="Z61" s="316"/>
    </row>
    <row r="62" spans="1:53" ht="14.25" hidden="1" customHeight="1" x14ac:dyDescent="0.25">
      <c r="A62" s="336" t="s">
        <v>103</v>
      </c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8" t="s">
        <v>116</v>
      </c>
      <c r="O63" s="327"/>
      <c r="P63" s="327"/>
      <c r="Q63" s="327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78" t="s">
        <v>120</v>
      </c>
      <c r="O64" s="327"/>
      <c r="P64" s="327"/>
      <c r="Q64" s="327"/>
      <c r="R64" s="325"/>
      <c r="S64" s="34"/>
      <c r="T64" s="34"/>
      <c r="U64" s="35" t="s">
        <v>65</v>
      </c>
      <c r="V64" s="320">
        <v>300</v>
      </c>
      <c r="W64" s="321">
        <f t="shared" si="2"/>
        <v>302.39999999999998</v>
      </c>
      <c r="X64" s="36">
        <f>IFERROR(IF(W64=0,"",ROUNDUP(W64/H64,0)*0.02175),"")</f>
        <v>0.58724999999999994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5" t="s">
        <v>123</v>
      </c>
      <c r="O65" s="327"/>
      <c r="P65" s="327"/>
      <c r="Q65" s="327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7"/>
      <c r="P66" s="327"/>
      <c r="Q66" s="327"/>
      <c r="R66" s="325"/>
      <c r="S66" s="34"/>
      <c r="T66" s="34"/>
      <c r="U66" s="35" t="s">
        <v>65</v>
      </c>
      <c r="V66" s="320">
        <v>400</v>
      </c>
      <c r="W66" s="321">
        <f t="shared" si="2"/>
        <v>410.40000000000003</v>
      </c>
      <c r="X66" s="36">
        <f>IFERROR(IF(W66=0,"",ROUNDUP(W66/H66,0)*0.02175),"")</f>
        <v>0.8264999999999999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614" t="s">
        <v>129</v>
      </c>
      <c r="O67" s="327"/>
      <c r="P67" s="327"/>
      <c r="Q67" s="327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7"/>
      <c r="P68" s="327"/>
      <c r="Q68" s="327"/>
      <c r="R68" s="325"/>
      <c r="S68" s="34"/>
      <c r="T68" s="34"/>
      <c r="U68" s="35" t="s">
        <v>65</v>
      </c>
      <c r="V68" s="320">
        <v>20</v>
      </c>
      <c r="W68" s="321">
        <f t="shared" si="2"/>
        <v>21</v>
      </c>
      <c r="X68" s="36">
        <f>IFERROR(IF(W68=0,"",ROUNDUP(W68/H68,0)*0.00753),"")</f>
        <v>5.271E-2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4301011382</v>
      </c>
      <c r="D69" s="324">
        <v>4607091385687</v>
      </c>
      <c r="E69" s="325"/>
      <c r="F69" s="319">
        <v>0.4</v>
      </c>
      <c r="G69" s="32">
        <v>10</v>
      </c>
      <c r="H69" s="319">
        <v>4</v>
      </c>
      <c r="I69" s="319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6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7"/>
      <c r="P69" s="327"/>
      <c r="Q69" s="327"/>
      <c r="R69" s="325"/>
      <c r="S69" s="34"/>
      <c r="T69" s="34"/>
      <c r="U69" s="35" t="s">
        <v>65</v>
      </c>
      <c r="V69" s="320">
        <v>120</v>
      </c>
      <c r="W69" s="321">
        <f t="shared" si="2"/>
        <v>120</v>
      </c>
      <c r="X69" s="36">
        <f t="shared" ref="X69:X75" si="3">IFERROR(IF(W69=0,"",ROUNDUP(W69/H69,0)*0.00937),"")</f>
        <v>0.28110000000000002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4301011565</v>
      </c>
      <c r="D70" s="324">
        <v>4680115882539</v>
      </c>
      <c r="E70" s="325"/>
      <c r="F70" s="319">
        <v>0.37</v>
      </c>
      <c r="G70" s="32">
        <v>10</v>
      </c>
      <c r="H70" s="319">
        <v>3.7</v>
      </c>
      <c r="I70" s="319">
        <v>3.94</v>
      </c>
      <c r="J70" s="32">
        <v>120</v>
      </c>
      <c r="K70" s="32" t="s">
        <v>63</v>
      </c>
      <c r="L70" s="33" t="s">
        <v>119</v>
      </c>
      <c r="M70" s="32">
        <v>50</v>
      </c>
      <c r="N70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7"/>
      <c r="P70" s="327"/>
      <c r="Q70" s="327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7"/>
      <c r="P71" s="327"/>
      <c r="Q71" s="327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7"/>
      <c r="P72" s="327"/>
      <c r="Q72" s="327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85" t="s">
        <v>142</v>
      </c>
      <c r="O73" s="327"/>
      <c r="P73" s="327"/>
      <c r="Q73" s="327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7"/>
      <c r="P74" s="327"/>
      <c r="Q74" s="327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7"/>
      <c r="P75" s="327"/>
      <c r="Q75" s="327"/>
      <c r="R75" s="325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02" t="s">
        <v>149</v>
      </c>
      <c r="O76" s="327"/>
      <c r="P76" s="327"/>
      <c r="Q76" s="327"/>
      <c r="R76" s="325"/>
      <c r="S76" s="34" t="s">
        <v>150</v>
      </c>
      <c r="T76" s="34"/>
      <c r="U76" s="35" t="s">
        <v>65</v>
      </c>
      <c r="V76" s="320">
        <v>50</v>
      </c>
      <c r="W76" s="321">
        <f t="shared" si="2"/>
        <v>51.2</v>
      </c>
      <c r="X76" s="36">
        <f>IFERROR(IF(W76=0,"",ROUNDUP(W76/H76,0)*0.00753),"")</f>
        <v>0.12048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6" t="s">
        <v>152</v>
      </c>
      <c r="O77" s="327"/>
      <c r="P77" s="327"/>
      <c r="Q77" s="327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6" t="s">
        <v>155</v>
      </c>
      <c r="O78" s="327"/>
      <c r="P78" s="327"/>
      <c r="Q78" s="327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27"/>
      <c r="P79" s="327"/>
      <c r="Q79" s="327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27"/>
      <c r="P80" s="327"/>
      <c r="Q80" s="327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27"/>
      <c r="P81" s="327"/>
      <c r="Q81" s="327"/>
      <c r="R81" s="325"/>
      <c r="S81" s="34"/>
      <c r="T81" s="34"/>
      <c r="U81" s="35" t="s">
        <v>65</v>
      </c>
      <c r="V81" s="320">
        <v>585</v>
      </c>
      <c r="W81" s="321">
        <f t="shared" si="2"/>
        <v>585</v>
      </c>
      <c r="X81" s="36">
        <f>IFERROR(IF(W81=0,"",ROUNDUP(W81/H81,0)*0.00937),"")</f>
        <v>1.2181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27"/>
      <c r="P82" s="327"/>
      <c r="Q82" s="327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34"/>
      <c r="B83" s="333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5"/>
      <c r="N83" s="329" t="s">
        <v>66</v>
      </c>
      <c r="O83" s="330"/>
      <c r="P83" s="330"/>
      <c r="Q83" s="330"/>
      <c r="R83" s="330"/>
      <c r="S83" s="330"/>
      <c r="T83" s="331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326.11441798941803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328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3.8357400000000004</v>
      </c>
      <c r="Y83" s="323"/>
      <c r="Z83" s="323"/>
    </row>
    <row r="84" spans="1:53" x14ac:dyDescent="0.2">
      <c r="A84" s="333"/>
      <c r="B84" s="333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5"/>
      <c r="N84" s="329" t="s">
        <v>66</v>
      </c>
      <c r="O84" s="330"/>
      <c r="P84" s="330"/>
      <c r="Q84" s="330"/>
      <c r="R84" s="330"/>
      <c r="S84" s="330"/>
      <c r="T84" s="331"/>
      <c r="U84" s="37" t="s">
        <v>65</v>
      </c>
      <c r="V84" s="322">
        <f>IFERROR(SUM(V63:V82),"0")</f>
        <v>1835</v>
      </c>
      <c r="W84" s="322">
        <f>IFERROR(SUM(W63:W82),"0")</f>
        <v>1850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33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  <c r="N85" s="333"/>
      <c r="O85" s="333"/>
      <c r="P85" s="333"/>
      <c r="Q85" s="333"/>
      <c r="R85" s="333"/>
      <c r="S85" s="333"/>
      <c r="T85" s="333"/>
      <c r="U85" s="333"/>
      <c r="V85" s="333"/>
      <c r="W85" s="333"/>
      <c r="X85" s="333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27"/>
      <c r="P86" s="327"/>
      <c r="Q86" s="327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3" t="s">
        <v>168</v>
      </c>
      <c r="O87" s="327"/>
      <c r="P87" s="327"/>
      <c r="Q87" s="327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20" t="s">
        <v>171</v>
      </c>
      <c r="O88" s="327"/>
      <c r="P88" s="327"/>
      <c r="Q88" s="327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27" t="s">
        <v>175</v>
      </c>
      <c r="O89" s="327"/>
      <c r="P89" s="327"/>
      <c r="Q89" s="327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27"/>
      <c r="P90" s="327"/>
      <c r="Q90" s="327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34"/>
      <c r="B91" s="333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5"/>
      <c r="N91" s="329" t="s">
        <v>66</v>
      </c>
      <c r="O91" s="330"/>
      <c r="P91" s="330"/>
      <c r="Q91" s="330"/>
      <c r="R91" s="330"/>
      <c r="S91" s="330"/>
      <c r="T91" s="331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33"/>
      <c r="B92" s="333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5"/>
      <c r="N92" s="329" t="s">
        <v>66</v>
      </c>
      <c r="O92" s="330"/>
      <c r="P92" s="330"/>
      <c r="Q92" s="330"/>
      <c r="R92" s="330"/>
      <c r="S92" s="330"/>
      <c r="T92" s="331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33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  <c r="N93" s="333"/>
      <c r="O93" s="333"/>
      <c r="P93" s="333"/>
      <c r="Q93" s="333"/>
      <c r="R93" s="333"/>
      <c r="S93" s="333"/>
      <c r="T93" s="333"/>
      <c r="U93" s="333"/>
      <c r="V93" s="333"/>
      <c r="W93" s="333"/>
      <c r="X93" s="333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7"/>
      <c r="P94" s="327"/>
      <c r="Q94" s="327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7"/>
      <c r="P95" s="327"/>
      <c r="Q95" s="327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7"/>
      <c r="P96" s="327"/>
      <c r="Q96" s="327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7"/>
      <c r="P97" s="327"/>
      <c r="Q97" s="327"/>
      <c r="R97" s="325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7"/>
      <c r="P98" s="327"/>
      <c r="Q98" s="327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7"/>
      <c r="P99" s="327"/>
      <c r="Q99" s="327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7"/>
      <c r="P100" s="327"/>
      <c r="Q100" s="327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0" t="s">
        <v>194</v>
      </c>
      <c r="O101" s="327"/>
      <c r="P101" s="327"/>
      <c r="Q101" s="327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8" t="s">
        <v>194</v>
      </c>
      <c r="O102" s="327"/>
      <c r="P102" s="327"/>
      <c r="Q102" s="327"/>
      <c r="R102" s="325"/>
      <c r="S102" s="34"/>
      <c r="T102" s="34"/>
      <c r="U102" s="35" t="s">
        <v>65</v>
      </c>
      <c r="V102" s="320">
        <v>17.5</v>
      </c>
      <c r="W102" s="321">
        <f t="shared" si="4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34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5"/>
      <c r="N103" s="329" t="s">
        <v>66</v>
      </c>
      <c r="O103" s="330"/>
      <c r="P103" s="330"/>
      <c r="Q103" s="330"/>
      <c r="R103" s="330"/>
      <c r="S103" s="330"/>
      <c r="T103" s="331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6.25</v>
      </c>
      <c r="W103" s="322">
        <f>IFERROR(W94/H94,"0")+IFERROR(W95/H95,"0")+IFERROR(W96/H96,"0")+IFERROR(W97/H97,"0")+IFERROR(W98/H98,"0")+IFERROR(W99/H99,"0")+IFERROR(W100/H100,"0")+IFERROR(W101/H101,"0")+IFERROR(W102/H102,"0")</f>
        <v>7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23"/>
      <c r="Z103" s="323"/>
    </row>
    <row r="104" spans="1:53" x14ac:dyDescent="0.2">
      <c r="A104" s="333"/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5"/>
      <c r="N104" s="329" t="s">
        <v>66</v>
      </c>
      <c r="O104" s="330"/>
      <c r="P104" s="330"/>
      <c r="Q104" s="330"/>
      <c r="R104" s="330"/>
      <c r="S104" s="330"/>
      <c r="T104" s="331"/>
      <c r="U104" s="37" t="s">
        <v>65</v>
      </c>
      <c r="V104" s="322">
        <f>IFERROR(SUM(V94:V102),"0")</f>
        <v>17.5</v>
      </c>
      <c r="W104" s="322">
        <f>IFERROR(SUM(W94:W102),"0")</f>
        <v>19.599999999999998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33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9" t="s">
        <v>198</v>
      </c>
      <c r="O106" s="327"/>
      <c r="P106" s="327"/>
      <c r="Q106" s="327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609" t="s">
        <v>200</v>
      </c>
      <c r="O107" s="327"/>
      <c r="P107" s="327"/>
      <c r="Q107" s="327"/>
      <c r="R107" s="325"/>
      <c r="S107" s="34"/>
      <c r="T107" s="34"/>
      <c r="U107" s="35" t="s">
        <v>65</v>
      </c>
      <c r="V107" s="320">
        <v>160</v>
      </c>
      <c r="W107" s="321">
        <f t="shared" si="5"/>
        <v>168</v>
      </c>
      <c r="X107" s="36">
        <f>IFERROR(IF(W107=0,"",ROUNDUP(W107/H107,0)*0.02175),"")</f>
        <v>0.43499999999999994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9" t="s">
        <v>203</v>
      </c>
      <c r="O108" s="327"/>
      <c r="P108" s="327"/>
      <c r="Q108" s="327"/>
      <c r="R108" s="325"/>
      <c r="S108" s="34"/>
      <c r="T108" s="34"/>
      <c r="U108" s="35" t="s">
        <v>65</v>
      </c>
      <c r="V108" s="320">
        <v>50</v>
      </c>
      <c r="W108" s="321">
        <f t="shared" si="5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5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7"/>
      <c r="P109" s="327"/>
      <c r="Q109" s="327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7" t="s">
        <v>208</v>
      </c>
      <c r="O110" s="327"/>
      <c r="P110" s="327"/>
      <c r="Q110" s="327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83" t="s">
        <v>210</v>
      </c>
      <c r="O111" s="327"/>
      <c r="P111" s="327"/>
      <c r="Q111" s="327"/>
      <c r="R111" s="325"/>
      <c r="S111" s="34"/>
      <c r="T111" s="34"/>
      <c r="U111" s="35" t="s">
        <v>65</v>
      </c>
      <c r="V111" s="320">
        <v>46.2</v>
      </c>
      <c r="W111" s="321">
        <f t="shared" si="5"/>
        <v>47.52</v>
      </c>
      <c r="X111" s="36">
        <f>IFERROR(IF(W111=0,"",ROUNDUP(W111/H111,0)*0.00753),"")</f>
        <v>0.13553999999999999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8" t="s">
        <v>213</v>
      </c>
      <c r="O112" s="327"/>
      <c r="P112" s="327"/>
      <c r="Q112" s="327"/>
      <c r="R112" s="325"/>
      <c r="S112" s="34"/>
      <c r="T112" s="34"/>
      <c r="U112" s="35" t="s">
        <v>65</v>
      </c>
      <c r="V112" s="320">
        <v>360</v>
      </c>
      <c r="W112" s="321">
        <f t="shared" si="5"/>
        <v>361.8</v>
      </c>
      <c r="X112" s="36">
        <f>IFERROR(IF(W112=0,"",ROUNDUP(W112/H112,0)*0.00753),"")</f>
        <v>1.00902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97" t="s">
        <v>216</v>
      </c>
      <c r="O113" s="327"/>
      <c r="P113" s="327"/>
      <c r="Q113" s="327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89" t="s">
        <v>219</v>
      </c>
      <c r="O114" s="327"/>
      <c r="P114" s="327"/>
      <c r="Q114" s="327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27"/>
      <c r="P115" s="327"/>
      <c r="Q115" s="327"/>
      <c r="R115" s="325"/>
      <c r="S115" s="34"/>
      <c r="T115" s="34"/>
      <c r="U115" s="35" t="s">
        <v>65</v>
      </c>
      <c r="V115" s="320">
        <v>35</v>
      </c>
      <c r="W115" s="321">
        <f t="shared" si="5"/>
        <v>36</v>
      </c>
      <c r="X115" s="36">
        <f>IFERROR(IF(W115=0,"",ROUNDUP(W115/H115,0)*0.00753),"")</f>
        <v>9.0359999999999996E-2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382" t="s">
        <v>224</v>
      </c>
      <c r="O116" s="327"/>
      <c r="P116" s="327"/>
      <c r="Q116" s="327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4"/>
      <c r="B117" s="333"/>
      <c r="C117" s="333"/>
      <c r="D117" s="333"/>
      <c r="E117" s="333"/>
      <c r="F117" s="333"/>
      <c r="G117" s="333"/>
      <c r="H117" s="333"/>
      <c r="I117" s="333"/>
      <c r="J117" s="333"/>
      <c r="K117" s="333"/>
      <c r="L117" s="333"/>
      <c r="M117" s="335"/>
      <c r="N117" s="329" t="s">
        <v>66</v>
      </c>
      <c r="O117" s="330"/>
      <c r="P117" s="330"/>
      <c r="Q117" s="330"/>
      <c r="R117" s="330"/>
      <c r="S117" s="330"/>
      <c r="T117" s="331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187.49999999999997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190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1.8004199999999999</v>
      </c>
      <c r="Y117" s="323"/>
      <c r="Z117" s="323"/>
    </row>
    <row r="118" spans="1:53" x14ac:dyDescent="0.2">
      <c r="A118" s="333"/>
      <c r="B118" s="333"/>
      <c r="C118" s="333"/>
      <c r="D118" s="333"/>
      <c r="E118" s="333"/>
      <c r="F118" s="333"/>
      <c r="G118" s="333"/>
      <c r="H118" s="333"/>
      <c r="I118" s="333"/>
      <c r="J118" s="333"/>
      <c r="K118" s="333"/>
      <c r="L118" s="333"/>
      <c r="M118" s="335"/>
      <c r="N118" s="329" t="s">
        <v>66</v>
      </c>
      <c r="O118" s="330"/>
      <c r="P118" s="330"/>
      <c r="Q118" s="330"/>
      <c r="R118" s="330"/>
      <c r="S118" s="330"/>
      <c r="T118" s="331"/>
      <c r="U118" s="37" t="s">
        <v>65</v>
      </c>
      <c r="V118" s="322">
        <f>IFERROR(SUM(V106:V116),"0")</f>
        <v>651.20000000000005</v>
      </c>
      <c r="W118" s="322">
        <f>IFERROR(SUM(W106:W116),"0")</f>
        <v>663.72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33"/>
      <c r="C119" s="333"/>
      <c r="D119" s="333"/>
      <c r="E119" s="333"/>
      <c r="F119" s="333"/>
      <c r="G119" s="333"/>
      <c r="H119" s="333"/>
      <c r="I119" s="333"/>
      <c r="J119" s="333"/>
      <c r="K119" s="333"/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27"/>
      <c r="P120" s="327"/>
      <c r="Q120" s="327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42" t="s">
        <v>230</v>
      </c>
      <c r="O121" s="327"/>
      <c r="P121" s="327"/>
      <c r="Q121" s="327"/>
      <c r="R121" s="325"/>
      <c r="S121" s="34"/>
      <c r="T121" s="34"/>
      <c r="U121" s="35" t="s">
        <v>65</v>
      </c>
      <c r="V121" s="320">
        <v>60</v>
      </c>
      <c r="W121" s="321">
        <f>IFERROR(IF(V121="",0,CEILING((V121/$H121),1)*$H121),"")</f>
        <v>67.2</v>
      </c>
      <c r="X121" s="36">
        <f>IFERROR(IF(W121=0,"",ROUNDUP(W121/H121,0)*0.02175),"")</f>
        <v>0.17399999999999999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0" t="s">
        <v>233</v>
      </c>
      <c r="O122" s="327"/>
      <c r="P122" s="327"/>
      <c r="Q122" s="327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60" t="s">
        <v>236</v>
      </c>
      <c r="O123" s="327"/>
      <c r="P123" s="327"/>
      <c r="Q123" s="327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34"/>
      <c r="B124" s="333"/>
      <c r="C124" s="333"/>
      <c r="D124" s="333"/>
      <c r="E124" s="333"/>
      <c r="F124" s="333"/>
      <c r="G124" s="333"/>
      <c r="H124" s="333"/>
      <c r="I124" s="333"/>
      <c r="J124" s="333"/>
      <c r="K124" s="333"/>
      <c r="L124" s="333"/>
      <c r="M124" s="335"/>
      <c r="N124" s="329" t="s">
        <v>66</v>
      </c>
      <c r="O124" s="330"/>
      <c r="P124" s="330"/>
      <c r="Q124" s="330"/>
      <c r="R124" s="330"/>
      <c r="S124" s="330"/>
      <c r="T124" s="331"/>
      <c r="U124" s="37" t="s">
        <v>67</v>
      </c>
      <c r="V124" s="322">
        <f>IFERROR(V120/H120,"0")+IFERROR(V121/H121,"0")+IFERROR(V122/H122,"0")+IFERROR(V123/H123,"0")</f>
        <v>7.1428571428571423</v>
      </c>
      <c r="W124" s="322">
        <f>IFERROR(W120/H120,"0")+IFERROR(W121/H121,"0")+IFERROR(W122/H122,"0")+IFERROR(W123/H123,"0")</f>
        <v>8</v>
      </c>
      <c r="X124" s="322">
        <f>IFERROR(IF(X120="",0,X120),"0")+IFERROR(IF(X121="",0,X121),"0")+IFERROR(IF(X122="",0,X122),"0")+IFERROR(IF(X123="",0,X123),"0")</f>
        <v>0.17399999999999999</v>
      </c>
      <c r="Y124" s="323"/>
      <c r="Z124" s="323"/>
    </row>
    <row r="125" spans="1:53" x14ac:dyDescent="0.2">
      <c r="A125" s="333"/>
      <c r="B125" s="333"/>
      <c r="C125" s="333"/>
      <c r="D125" s="333"/>
      <c r="E125" s="333"/>
      <c r="F125" s="333"/>
      <c r="G125" s="333"/>
      <c r="H125" s="333"/>
      <c r="I125" s="333"/>
      <c r="J125" s="333"/>
      <c r="K125" s="333"/>
      <c r="L125" s="333"/>
      <c r="M125" s="335"/>
      <c r="N125" s="329" t="s">
        <v>66</v>
      </c>
      <c r="O125" s="330"/>
      <c r="P125" s="330"/>
      <c r="Q125" s="330"/>
      <c r="R125" s="330"/>
      <c r="S125" s="330"/>
      <c r="T125" s="331"/>
      <c r="U125" s="37" t="s">
        <v>65</v>
      </c>
      <c r="V125" s="322">
        <f>IFERROR(SUM(V120:V123),"0")</f>
        <v>60</v>
      </c>
      <c r="W125" s="322">
        <f>IFERROR(SUM(W120:W123),"0")</f>
        <v>67.2</v>
      </c>
      <c r="X125" s="37"/>
      <c r="Y125" s="323"/>
      <c r="Z125" s="323"/>
    </row>
    <row r="126" spans="1:53" ht="16.5" hidden="1" customHeight="1" x14ac:dyDescent="0.25">
      <c r="A126" s="332" t="s">
        <v>237</v>
      </c>
      <c r="B126" s="333"/>
      <c r="C126" s="333"/>
      <c r="D126" s="333"/>
      <c r="E126" s="333"/>
      <c r="F126" s="333"/>
      <c r="G126" s="333"/>
      <c r="H126" s="333"/>
      <c r="I126" s="333"/>
      <c r="J126" s="333"/>
      <c r="K126" s="333"/>
      <c r="L126" s="333"/>
      <c r="M126" s="333"/>
      <c r="N126" s="333"/>
      <c r="O126" s="333"/>
      <c r="P126" s="333"/>
      <c r="Q126" s="333"/>
      <c r="R126" s="333"/>
      <c r="S126" s="333"/>
      <c r="T126" s="333"/>
      <c r="U126" s="333"/>
      <c r="V126" s="333"/>
      <c r="W126" s="333"/>
      <c r="X126" s="333"/>
      <c r="Y126" s="316"/>
      <c r="Z126" s="316"/>
    </row>
    <row r="127" spans="1:53" ht="14.25" hidden="1" customHeight="1" x14ac:dyDescent="0.25">
      <c r="A127" s="336" t="s">
        <v>68</v>
      </c>
      <c r="B127" s="333"/>
      <c r="C127" s="333"/>
      <c r="D127" s="333"/>
      <c r="E127" s="333"/>
      <c r="F127" s="333"/>
      <c r="G127" s="333"/>
      <c r="H127" s="333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08" t="s">
        <v>240</v>
      </c>
      <c r="O128" s="327"/>
      <c r="P128" s="327"/>
      <c r="Q128" s="327"/>
      <c r="R128" s="325"/>
      <c r="S128" s="34"/>
      <c r="T128" s="34"/>
      <c r="U128" s="35" t="s">
        <v>65</v>
      </c>
      <c r="V128" s="320">
        <v>600</v>
      </c>
      <c r="W128" s="321">
        <f>IFERROR(IF(V128="",0,CEILING((V128/$H128),1)*$H128),"")</f>
        <v>604.80000000000007</v>
      </c>
      <c r="X128" s="36">
        <f>IFERROR(IF(W128=0,"",ROUNDUP(W128/H128,0)*0.02175),"")</f>
        <v>1.5659999999999998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7"/>
      <c r="P129" s="327"/>
      <c r="Q129" s="327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7"/>
      <c r="P130" s="327"/>
      <c r="Q130" s="327"/>
      <c r="R130" s="325"/>
      <c r="S130" s="34"/>
      <c r="T130" s="34"/>
      <c r="U130" s="35" t="s">
        <v>65</v>
      </c>
      <c r="V130" s="320">
        <v>495</v>
      </c>
      <c r="W130" s="321">
        <f>IFERROR(IF(V130="",0,CEILING((V130/$H130),1)*$H130),"")</f>
        <v>496.8</v>
      </c>
      <c r="X130" s="36">
        <f>IFERROR(IF(W130=0,"",ROUNDUP(W130/H130,0)*0.00753),"")</f>
        <v>1.3855200000000001</v>
      </c>
      <c r="Y130" s="56"/>
      <c r="Z130" s="57"/>
      <c r="AD130" s="58"/>
      <c r="BA130" s="126" t="s">
        <v>1</v>
      </c>
    </row>
    <row r="131" spans="1:53" x14ac:dyDescent="0.2">
      <c r="A131" s="334"/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5"/>
      <c r="N131" s="329" t="s">
        <v>66</v>
      </c>
      <c r="O131" s="330"/>
      <c r="P131" s="330"/>
      <c r="Q131" s="330"/>
      <c r="R131" s="330"/>
      <c r="S131" s="330"/>
      <c r="T131" s="331"/>
      <c r="U131" s="37" t="s">
        <v>67</v>
      </c>
      <c r="V131" s="322">
        <f>IFERROR(V128/H128,"0")+IFERROR(V129/H129,"0")+IFERROR(V130/H130,"0")</f>
        <v>254.76190476190476</v>
      </c>
      <c r="W131" s="322">
        <f>IFERROR(W128/H128,"0")+IFERROR(W129/H129,"0")+IFERROR(W130/H130,"0")</f>
        <v>256</v>
      </c>
      <c r="X131" s="322">
        <f>IFERROR(IF(X128="",0,X128),"0")+IFERROR(IF(X129="",0,X129),"0")+IFERROR(IF(X130="",0,X130),"0")</f>
        <v>2.9515199999999999</v>
      </c>
      <c r="Y131" s="323"/>
      <c r="Z131" s="323"/>
    </row>
    <row r="132" spans="1:53" x14ac:dyDescent="0.2">
      <c r="A132" s="333"/>
      <c r="B132" s="333"/>
      <c r="C132" s="333"/>
      <c r="D132" s="333"/>
      <c r="E132" s="333"/>
      <c r="F132" s="333"/>
      <c r="G132" s="333"/>
      <c r="H132" s="333"/>
      <c r="I132" s="333"/>
      <c r="J132" s="333"/>
      <c r="K132" s="333"/>
      <c r="L132" s="333"/>
      <c r="M132" s="335"/>
      <c r="N132" s="329" t="s">
        <v>66</v>
      </c>
      <c r="O132" s="330"/>
      <c r="P132" s="330"/>
      <c r="Q132" s="330"/>
      <c r="R132" s="330"/>
      <c r="S132" s="330"/>
      <c r="T132" s="331"/>
      <c r="U132" s="37" t="s">
        <v>65</v>
      </c>
      <c r="V132" s="322">
        <f>IFERROR(SUM(V128:V130),"0")</f>
        <v>1095</v>
      </c>
      <c r="W132" s="322">
        <f>IFERROR(SUM(W128:W130),"0")</f>
        <v>1101.6000000000001</v>
      </c>
      <c r="X132" s="37"/>
      <c r="Y132" s="323"/>
      <c r="Z132" s="323"/>
    </row>
    <row r="133" spans="1:53" ht="27.75" hidden="1" customHeight="1" x14ac:dyDescent="0.2">
      <c r="A133" s="341" t="s">
        <v>245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48"/>
      <c r="Z133" s="48"/>
    </row>
    <row r="134" spans="1:53" ht="16.5" hidden="1" customHeight="1" x14ac:dyDescent="0.25">
      <c r="A134" s="332" t="s">
        <v>246</v>
      </c>
      <c r="B134" s="333"/>
      <c r="C134" s="333"/>
      <c r="D134" s="333"/>
      <c r="E134" s="333"/>
      <c r="F134" s="333"/>
      <c r="G134" s="333"/>
      <c r="H134" s="333"/>
      <c r="I134" s="333"/>
      <c r="J134" s="333"/>
      <c r="K134" s="333"/>
      <c r="L134" s="333"/>
      <c r="M134" s="333"/>
      <c r="N134" s="333"/>
      <c r="O134" s="333"/>
      <c r="P134" s="333"/>
      <c r="Q134" s="333"/>
      <c r="R134" s="333"/>
      <c r="S134" s="333"/>
      <c r="T134" s="333"/>
      <c r="U134" s="333"/>
      <c r="V134" s="333"/>
      <c r="W134" s="333"/>
      <c r="X134" s="333"/>
      <c r="Y134" s="316"/>
      <c r="Z134" s="316"/>
    </row>
    <row r="135" spans="1:53" ht="14.25" hidden="1" customHeight="1" x14ac:dyDescent="0.25">
      <c r="A135" s="336" t="s">
        <v>103</v>
      </c>
      <c r="B135" s="333"/>
      <c r="C135" s="333"/>
      <c r="D135" s="333"/>
      <c r="E135" s="333"/>
      <c r="F135" s="333"/>
      <c r="G135" s="333"/>
      <c r="H135" s="333"/>
      <c r="I135" s="333"/>
      <c r="J135" s="333"/>
      <c r="K135" s="333"/>
      <c r="L135" s="333"/>
      <c r="M135" s="333"/>
      <c r="N135" s="333"/>
      <c r="O135" s="333"/>
      <c r="P135" s="333"/>
      <c r="Q135" s="333"/>
      <c r="R135" s="333"/>
      <c r="S135" s="333"/>
      <c r="T135" s="333"/>
      <c r="U135" s="333"/>
      <c r="V135" s="333"/>
      <c r="W135" s="333"/>
      <c r="X135" s="333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7"/>
      <c r="P136" s="327"/>
      <c r="Q136" s="327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8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7"/>
      <c r="P137" s="327"/>
      <c r="Q137" s="327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7"/>
      <c r="P138" s="327"/>
      <c r="Q138" s="327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34"/>
      <c r="B139" s="333"/>
      <c r="C139" s="333"/>
      <c r="D139" s="333"/>
      <c r="E139" s="333"/>
      <c r="F139" s="333"/>
      <c r="G139" s="333"/>
      <c r="H139" s="333"/>
      <c r="I139" s="333"/>
      <c r="J139" s="333"/>
      <c r="K139" s="333"/>
      <c r="L139" s="333"/>
      <c r="M139" s="335"/>
      <c r="N139" s="329" t="s">
        <v>66</v>
      </c>
      <c r="O139" s="330"/>
      <c r="P139" s="330"/>
      <c r="Q139" s="330"/>
      <c r="R139" s="330"/>
      <c r="S139" s="330"/>
      <c r="T139" s="331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33"/>
      <c r="B140" s="333"/>
      <c r="C140" s="333"/>
      <c r="D140" s="333"/>
      <c r="E140" s="333"/>
      <c r="F140" s="333"/>
      <c r="G140" s="333"/>
      <c r="H140" s="333"/>
      <c r="I140" s="333"/>
      <c r="J140" s="333"/>
      <c r="K140" s="333"/>
      <c r="L140" s="333"/>
      <c r="M140" s="335"/>
      <c r="N140" s="329" t="s">
        <v>66</v>
      </c>
      <c r="O140" s="330"/>
      <c r="P140" s="330"/>
      <c r="Q140" s="330"/>
      <c r="R140" s="330"/>
      <c r="S140" s="330"/>
      <c r="T140" s="331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32" t="s">
        <v>253</v>
      </c>
      <c r="B141" s="333"/>
      <c r="C141" s="333"/>
      <c r="D141" s="333"/>
      <c r="E141" s="333"/>
      <c r="F141" s="333"/>
      <c r="G141" s="333"/>
      <c r="H141" s="333"/>
      <c r="I141" s="333"/>
      <c r="J141" s="333"/>
      <c r="K141" s="333"/>
      <c r="L141" s="333"/>
      <c r="M141" s="333"/>
      <c r="N141" s="333"/>
      <c r="O141" s="333"/>
      <c r="P141" s="333"/>
      <c r="Q141" s="333"/>
      <c r="R141" s="333"/>
      <c r="S141" s="333"/>
      <c r="T141" s="333"/>
      <c r="U141" s="333"/>
      <c r="V141" s="333"/>
      <c r="W141" s="333"/>
      <c r="X141" s="333"/>
      <c r="Y141" s="316"/>
      <c r="Z141" s="316"/>
    </row>
    <row r="142" spans="1:53" ht="14.25" hidden="1" customHeight="1" x14ac:dyDescent="0.25">
      <c r="A142" s="336" t="s">
        <v>60</v>
      </c>
      <c r="B142" s="333"/>
      <c r="C142" s="333"/>
      <c r="D142" s="333"/>
      <c r="E142" s="333"/>
      <c r="F142" s="333"/>
      <c r="G142" s="333"/>
      <c r="H142" s="333"/>
      <c r="I142" s="333"/>
      <c r="J142" s="333"/>
      <c r="K142" s="333"/>
      <c r="L142" s="333"/>
      <c r="M142" s="333"/>
      <c r="N142" s="333"/>
      <c r="O142" s="333"/>
      <c r="P142" s="333"/>
      <c r="Q142" s="333"/>
      <c r="R142" s="333"/>
      <c r="S142" s="333"/>
      <c r="T142" s="333"/>
      <c r="U142" s="333"/>
      <c r="V142" s="333"/>
      <c r="W142" s="333"/>
      <c r="X142" s="333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7"/>
      <c r="P143" s="327"/>
      <c r="Q143" s="327"/>
      <c r="R143" s="325"/>
      <c r="S143" s="34"/>
      <c r="T143" s="34"/>
      <c r="U143" s="35" t="s">
        <v>65</v>
      </c>
      <c r="V143" s="320">
        <v>60</v>
      </c>
      <c r="W143" s="321">
        <f t="shared" ref="W143:W151" si="6">IFERROR(IF(V143="",0,CEILING((V143/$H143),1)*$H143),"")</f>
        <v>63</v>
      </c>
      <c r="X143" s="36">
        <f>IFERROR(IF(W143=0,"",ROUNDUP(W143/H143,0)*0.00753),"")</f>
        <v>0.11295000000000001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7"/>
      <c r="P144" s="327"/>
      <c r="Q144" s="327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7"/>
      <c r="P145" s="327"/>
      <c r="Q145" s="327"/>
      <c r="R145" s="325"/>
      <c r="S145" s="34"/>
      <c r="T145" s="34"/>
      <c r="U145" s="35" t="s">
        <v>65</v>
      </c>
      <c r="V145" s="320">
        <v>60</v>
      </c>
      <c r="W145" s="321">
        <f t="shared" si="6"/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7"/>
      <c r="P146" s="327"/>
      <c r="Q146" s="327"/>
      <c r="R146" s="325"/>
      <c r="S146" s="34"/>
      <c r="T146" s="34"/>
      <c r="U146" s="35" t="s">
        <v>65</v>
      </c>
      <c r="V146" s="320">
        <v>122.5</v>
      </c>
      <c r="W146" s="321">
        <f t="shared" si="6"/>
        <v>123.9</v>
      </c>
      <c r="X146" s="36">
        <f>IFERROR(IF(W146=0,"",ROUNDUP(W146/H146,0)*0.00502),"")</f>
        <v>0.29618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7"/>
      <c r="P147" s="327"/>
      <c r="Q147" s="327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7"/>
      <c r="P148" s="327"/>
      <c r="Q148" s="327"/>
      <c r="R148" s="325"/>
      <c r="S148" s="34"/>
      <c r="T148" s="34"/>
      <c r="U148" s="35" t="s">
        <v>65</v>
      </c>
      <c r="V148" s="320">
        <v>94.5</v>
      </c>
      <c r="W148" s="321">
        <f t="shared" si="6"/>
        <v>94.5</v>
      </c>
      <c r="X148" s="36">
        <f>IFERROR(IF(W148=0,"",ROUNDUP(W148/H148,0)*0.00502),"")</f>
        <v>0.22590000000000002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7"/>
      <c r="P149" s="327"/>
      <c r="Q149" s="327"/>
      <c r="R149" s="325"/>
      <c r="S149" s="34"/>
      <c r="T149" s="34"/>
      <c r="U149" s="35" t="s">
        <v>65</v>
      </c>
      <c r="V149" s="320">
        <v>161</v>
      </c>
      <c r="W149" s="321">
        <f t="shared" si="6"/>
        <v>161.70000000000002</v>
      </c>
      <c r="X149" s="36">
        <f>IFERROR(IF(W149=0,"",ROUNDUP(W149/H149,0)*0.00502),"")</f>
        <v>0.38653999999999999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7"/>
      <c r="P150" s="327"/>
      <c r="Q150" s="327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5" t="s">
        <v>272</v>
      </c>
      <c r="O151" s="327"/>
      <c r="P151" s="327"/>
      <c r="Q151" s="327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34"/>
      <c r="B152" s="333"/>
      <c r="C152" s="333"/>
      <c r="D152" s="333"/>
      <c r="E152" s="333"/>
      <c r="F152" s="333"/>
      <c r="G152" s="333"/>
      <c r="H152" s="333"/>
      <c r="I152" s="333"/>
      <c r="J152" s="333"/>
      <c r="K152" s="333"/>
      <c r="L152" s="333"/>
      <c r="M152" s="335"/>
      <c r="N152" s="329" t="s">
        <v>66</v>
      </c>
      <c r="O152" s="330"/>
      <c r="P152" s="330"/>
      <c r="Q152" s="330"/>
      <c r="R152" s="330"/>
      <c r="S152" s="330"/>
      <c r="T152" s="331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208.57142857142856</v>
      </c>
      <c r="W152" s="322">
        <f>IFERROR(W143/H143,"0")+IFERROR(W144/H144,"0")+IFERROR(W145/H145,"0")+IFERROR(W146/H146,"0")+IFERROR(W147/H147,"0")+IFERROR(W148/H148,"0")+IFERROR(W149/H149,"0")+IFERROR(W150/H150,"0")+IFERROR(W151/H151,"0")</f>
        <v>211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1.13452</v>
      </c>
      <c r="Y152" s="323"/>
      <c r="Z152" s="323"/>
    </row>
    <row r="153" spans="1:53" x14ac:dyDescent="0.2">
      <c r="A153" s="333"/>
      <c r="B153" s="333"/>
      <c r="C153" s="333"/>
      <c r="D153" s="333"/>
      <c r="E153" s="333"/>
      <c r="F153" s="333"/>
      <c r="G153" s="333"/>
      <c r="H153" s="333"/>
      <c r="I153" s="333"/>
      <c r="J153" s="333"/>
      <c r="K153" s="333"/>
      <c r="L153" s="333"/>
      <c r="M153" s="335"/>
      <c r="N153" s="329" t="s">
        <v>66</v>
      </c>
      <c r="O153" s="330"/>
      <c r="P153" s="330"/>
      <c r="Q153" s="330"/>
      <c r="R153" s="330"/>
      <c r="S153" s="330"/>
      <c r="T153" s="331"/>
      <c r="U153" s="37" t="s">
        <v>65</v>
      </c>
      <c r="V153" s="322">
        <f>IFERROR(SUM(V143:V151),"0")</f>
        <v>498</v>
      </c>
      <c r="W153" s="322">
        <f>IFERROR(SUM(W143:W151),"0")</f>
        <v>506.1</v>
      </c>
      <c r="X153" s="37"/>
      <c r="Y153" s="323"/>
      <c r="Z153" s="323"/>
    </row>
    <row r="154" spans="1:53" ht="16.5" hidden="1" customHeight="1" x14ac:dyDescent="0.25">
      <c r="A154" s="332" t="s">
        <v>273</v>
      </c>
      <c r="B154" s="333"/>
      <c r="C154" s="333"/>
      <c r="D154" s="333"/>
      <c r="E154" s="333"/>
      <c r="F154" s="333"/>
      <c r="G154" s="333"/>
      <c r="H154" s="333"/>
      <c r="I154" s="333"/>
      <c r="J154" s="333"/>
      <c r="K154" s="333"/>
      <c r="L154" s="333"/>
      <c r="M154" s="333"/>
      <c r="N154" s="333"/>
      <c r="O154" s="333"/>
      <c r="P154" s="333"/>
      <c r="Q154" s="333"/>
      <c r="R154" s="333"/>
      <c r="S154" s="333"/>
      <c r="T154" s="333"/>
      <c r="U154" s="333"/>
      <c r="V154" s="333"/>
      <c r="W154" s="333"/>
      <c r="X154" s="333"/>
      <c r="Y154" s="316"/>
      <c r="Z154" s="316"/>
    </row>
    <row r="155" spans="1:53" ht="14.25" hidden="1" customHeight="1" x14ac:dyDescent="0.25">
      <c r="A155" s="336" t="s">
        <v>103</v>
      </c>
      <c r="B155" s="333"/>
      <c r="C155" s="333"/>
      <c r="D155" s="333"/>
      <c r="E155" s="333"/>
      <c r="F155" s="333"/>
      <c r="G155" s="333"/>
      <c r="H155" s="333"/>
      <c r="I155" s="333"/>
      <c r="J155" s="333"/>
      <c r="K155" s="333"/>
      <c r="L155" s="333"/>
      <c r="M155" s="333"/>
      <c r="N155" s="333"/>
      <c r="O155" s="333"/>
      <c r="P155" s="333"/>
      <c r="Q155" s="333"/>
      <c r="R155" s="333"/>
      <c r="S155" s="333"/>
      <c r="T155" s="333"/>
      <c r="U155" s="333"/>
      <c r="V155" s="333"/>
      <c r="W155" s="333"/>
      <c r="X155" s="333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27"/>
      <c r="P156" s="327"/>
      <c r="Q156" s="327"/>
      <c r="R156" s="325"/>
      <c r="S156" s="34"/>
      <c r="T156" s="34"/>
      <c r="U156" s="35" t="s">
        <v>65</v>
      </c>
      <c r="V156" s="320">
        <v>20</v>
      </c>
      <c r="W156" s="321">
        <f>IFERROR(IF(V156="",0,CEILING((V156/$H156),1)*$H156),"")</f>
        <v>21.6</v>
      </c>
      <c r="X156" s="36">
        <f>IFERROR(IF(W156=0,"",ROUNDUP(W156/H156,0)*0.02175),"")</f>
        <v>4.3499999999999997E-2</v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27"/>
      <c r="P157" s="327"/>
      <c r="Q157" s="327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4"/>
      <c r="B158" s="333"/>
      <c r="C158" s="333"/>
      <c r="D158" s="333"/>
      <c r="E158" s="333"/>
      <c r="F158" s="333"/>
      <c r="G158" s="333"/>
      <c r="H158" s="333"/>
      <c r="I158" s="333"/>
      <c r="J158" s="333"/>
      <c r="K158" s="333"/>
      <c r="L158" s="333"/>
      <c r="M158" s="335"/>
      <c r="N158" s="329" t="s">
        <v>66</v>
      </c>
      <c r="O158" s="330"/>
      <c r="P158" s="330"/>
      <c r="Q158" s="330"/>
      <c r="R158" s="330"/>
      <c r="S158" s="330"/>
      <c r="T158" s="331"/>
      <c r="U158" s="37" t="s">
        <v>67</v>
      </c>
      <c r="V158" s="322">
        <f>IFERROR(V156/H156,"0")+IFERROR(V157/H157,"0")</f>
        <v>1.8518518518518516</v>
      </c>
      <c r="W158" s="322">
        <f>IFERROR(W156/H156,"0")+IFERROR(W157/H157,"0")</f>
        <v>2</v>
      </c>
      <c r="X158" s="322">
        <f>IFERROR(IF(X156="",0,X156),"0")+IFERROR(IF(X157="",0,X157),"0")</f>
        <v>4.3499999999999997E-2</v>
      </c>
      <c r="Y158" s="323"/>
      <c r="Z158" s="323"/>
    </row>
    <row r="159" spans="1:53" x14ac:dyDescent="0.2">
      <c r="A159" s="333"/>
      <c r="B159" s="333"/>
      <c r="C159" s="333"/>
      <c r="D159" s="333"/>
      <c r="E159" s="333"/>
      <c r="F159" s="333"/>
      <c r="G159" s="333"/>
      <c r="H159" s="333"/>
      <c r="I159" s="333"/>
      <c r="J159" s="333"/>
      <c r="K159" s="333"/>
      <c r="L159" s="333"/>
      <c r="M159" s="335"/>
      <c r="N159" s="329" t="s">
        <v>66</v>
      </c>
      <c r="O159" s="330"/>
      <c r="P159" s="330"/>
      <c r="Q159" s="330"/>
      <c r="R159" s="330"/>
      <c r="S159" s="330"/>
      <c r="T159" s="331"/>
      <c r="U159" s="37" t="s">
        <v>65</v>
      </c>
      <c r="V159" s="322">
        <f>IFERROR(SUM(V156:V157),"0")</f>
        <v>20</v>
      </c>
      <c r="W159" s="322">
        <f>IFERROR(SUM(W156:W157),"0")</f>
        <v>21.6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33"/>
      <c r="C160" s="333"/>
      <c r="D160" s="333"/>
      <c r="E160" s="333"/>
      <c r="F160" s="333"/>
      <c r="G160" s="333"/>
      <c r="H160" s="333"/>
      <c r="I160" s="333"/>
      <c r="J160" s="333"/>
      <c r="K160" s="333"/>
      <c r="L160" s="333"/>
      <c r="M160" s="333"/>
      <c r="N160" s="333"/>
      <c r="O160" s="333"/>
      <c r="P160" s="333"/>
      <c r="Q160" s="333"/>
      <c r="R160" s="333"/>
      <c r="S160" s="333"/>
      <c r="T160" s="333"/>
      <c r="U160" s="333"/>
      <c r="V160" s="333"/>
      <c r="W160" s="333"/>
      <c r="X160" s="333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55" t="s">
        <v>280</v>
      </c>
      <c r="O161" s="327"/>
      <c r="P161" s="327"/>
      <c r="Q161" s="327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27"/>
      <c r="P162" s="327"/>
      <c r="Q162" s="327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34"/>
      <c r="B163" s="333"/>
      <c r="C163" s="333"/>
      <c r="D163" s="333"/>
      <c r="E163" s="333"/>
      <c r="F163" s="333"/>
      <c r="G163" s="333"/>
      <c r="H163" s="333"/>
      <c r="I163" s="333"/>
      <c r="J163" s="333"/>
      <c r="K163" s="333"/>
      <c r="L163" s="333"/>
      <c r="M163" s="335"/>
      <c r="N163" s="329" t="s">
        <v>66</v>
      </c>
      <c r="O163" s="330"/>
      <c r="P163" s="330"/>
      <c r="Q163" s="330"/>
      <c r="R163" s="330"/>
      <c r="S163" s="330"/>
      <c r="T163" s="331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33"/>
      <c r="B164" s="333"/>
      <c r="C164" s="333"/>
      <c r="D164" s="333"/>
      <c r="E164" s="333"/>
      <c r="F164" s="333"/>
      <c r="G164" s="333"/>
      <c r="H164" s="333"/>
      <c r="I164" s="333"/>
      <c r="J164" s="333"/>
      <c r="K164" s="333"/>
      <c r="L164" s="333"/>
      <c r="M164" s="335"/>
      <c r="N164" s="329" t="s">
        <v>66</v>
      </c>
      <c r="O164" s="330"/>
      <c r="P164" s="330"/>
      <c r="Q164" s="330"/>
      <c r="R164" s="330"/>
      <c r="S164" s="330"/>
      <c r="T164" s="331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33"/>
      <c r="C165" s="333"/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3"/>
      <c r="U165" s="333"/>
      <c r="V165" s="333"/>
      <c r="W165" s="333"/>
      <c r="X165" s="333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27"/>
      <c r="P166" s="327"/>
      <c r="Q166" s="327"/>
      <c r="R166" s="325"/>
      <c r="S166" s="34"/>
      <c r="T166" s="34"/>
      <c r="U166" s="35" t="s">
        <v>65</v>
      </c>
      <c r="V166" s="320">
        <v>90</v>
      </c>
      <c r="W166" s="321">
        <f>IFERROR(IF(V166="",0,CEILING((V166/$H166),1)*$H166),"")</f>
        <v>91.800000000000011</v>
      </c>
      <c r="X166" s="36">
        <f>IFERROR(IF(W166=0,"",ROUNDUP(W166/H166,0)*0.00937),"")</f>
        <v>0.15928999999999999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27"/>
      <c r="P167" s="327"/>
      <c r="Q167" s="327"/>
      <c r="R167" s="325"/>
      <c r="S167" s="34"/>
      <c r="T167" s="34"/>
      <c r="U167" s="35" t="s">
        <v>65</v>
      </c>
      <c r="V167" s="320">
        <v>70</v>
      </c>
      <c r="W167" s="321">
        <f>IFERROR(IF(V167="",0,CEILING((V167/$H167),1)*$H167),"")</f>
        <v>70.2</v>
      </c>
      <c r="X167" s="36">
        <f>IFERROR(IF(W167=0,"",ROUNDUP(W167/H167,0)*0.00937),"")</f>
        <v>0.12181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27"/>
      <c r="P168" s="327"/>
      <c r="Q168" s="327"/>
      <c r="R168" s="325"/>
      <c r="S168" s="34"/>
      <c r="T168" s="34"/>
      <c r="U168" s="35" t="s">
        <v>65</v>
      </c>
      <c r="V168" s="320">
        <v>200</v>
      </c>
      <c r="W168" s="321">
        <f>IFERROR(IF(V168="",0,CEILING((V168/$H168),1)*$H168),"")</f>
        <v>205.20000000000002</v>
      </c>
      <c r="X168" s="36">
        <f>IFERROR(IF(W168=0,"",ROUNDUP(W168/H168,0)*0.00937),"")</f>
        <v>0.35605999999999999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27"/>
      <c r="P169" s="327"/>
      <c r="Q169" s="327"/>
      <c r="R169" s="325"/>
      <c r="S169" s="34"/>
      <c r="T169" s="34"/>
      <c r="U169" s="35" t="s">
        <v>65</v>
      </c>
      <c r="V169" s="320">
        <v>120</v>
      </c>
      <c r="W169" s="321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x14ac:dyDescent="0.2">
      <c r="A170" s="334"/>
      <c r="B170" s="333"/>
      <c r="C170" s="333"/>
      <c r="D170" s="333"/>
      <c r="E170" s="333"/>
      <c r="F170" s="333"/>
      <c r="G170" s="333"/>
      <c r="H170" s="333"/>
      <c r="I170" s="333"/>
      <c r="J170" s="333"/>
      <c r="K170" s="333"/>
      <c r="L170" s="333"/>
      <c r="M170" s="335"/>
      <c r="N170" s="329" t="s">
        <v>66</v>
      </c>
      <c r="O170" s="330"/>
      <c r="P170" s="330"/>
      <c r="Q170" s="330"/>
      <c r="R170" s="330"/>
      <c r="S170" s="330"/>
      <c r="T170" s="331"/>
      <c r="U170" s="37" t="s">
        <v>67</v>
      </c>
      <c r="V170" s="322">
        <f>IFERROR(V166/H166,"0")+IFERROR(V167/H167,"0")+IFERROR(V168/H168,"0")+IFERROR(V169/H169,"0")</f>
        <v>88.888888888888886</v>
      </c>
      <c r="W170" s="322">
        <f>IFERROR(W166/H166,"0")+IFERROR(W167/H167,"0")+IFERROR(W168/H168,"0")+IFERROR(W169/H169,"0")</f>
        <v>91</v>
      </c>
      <c r="X170" s="322">
        <f>IFERROR(IF(X166="",0,X166),"0")+IFERROR(IF(X167="",0,X167),"0")+IFERROR(IF(X168="",0,X168),"0")+IFERROR(IF(X169="",0,X169),"0")</f>
        <v>0.85266999999999993</v>
      </c>
      <c r="Y170" s="323"/>
      <c r="Z170" s="323"/>
    </row>
    <row r="171" spans="1:53" x14ac:dyDescent="0.2">
      <c r="A171" s="333"/>
      <c r="B171" s="333"/>
      <c r="C171" s="333"/>
      <c r="D171" s="333"/>
      <c r="E171" s="333"/>
      <c r="F171" s="333"/>
      <c r="G171" s="333"/>
      <c r="H171" s="333"/>
      <c r="I171" s="333"/>
      <c r="J171" s="333"/>
      <c r="K171" s="333"/>
      <c r="L171" s="333"/>
      <c r="M171" s="335"/>
      <c r="N171" s="329" t="s">
        <v>66</v>
      </c>
      <c r="O171" s="330"/>
      <c r="P171" s="330"/>
      <c r="Q171" s="330"/>
      <c r="R171" s="330"/>
      <c r="S171" s="330"/>
      <c r="T171" s="331"/>
      <c r="U171" s="37" t="s">
        <v>65</v>
      </c>
      <c r="V171" s="322">
        <f>IFERROR(SUM(V166:V169),"0")</f>
        <v>480</v>
      </c>
      <c r="W171" s="322">
        <f>IFERROR(SUM(W166:W169),"0")</f>
        <v>491.40000000000003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33"/>
      <c r="C172" s="333"/>
      <c r="D172" s="333"/>
      <c r="E172" s="333"/>
      <c r="F172" s="333"/>
      <c r="G172" s="333"/>
      <c r="H172" s="333"/>
      <c r="I172" s="333"/>
      <c r="J172" s="333"/>
      <c r="K172" s="333"/>
      <c r="L172" s="333"/>
      <c r="M172" s="333"/>
      <c r="N172" s="333"/>
      <c r="O172" s="333"/>
      <c r="P172" s="333"/>
      <c r="Q172" s="333"/>
      <c r="R172" s="333"/>
      <c r="S172" s="333"/>
      <c r="T172" s="333"/>
      <c r="U172" s="333"/>
      <c r="V172" s="333"/>
      <c r="W172" s="333"/>
      <c r="X172" s="333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27"/>
      <c r="P173" s="327"/>
      <c r="Q173" s="327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8" t="s">
        <v>295</v>
      </c>
      <c r="O174" s="327"/>
      <c r="P174" s="327"/>
      <c r="Q174" s="327"/>
      <c r="R174" s="325"/>
      <c r="S174" s="34"/>
      <c r="T174" s="34"/>
      <c r="U174" s="35" t="s">
        <v>65</v>
      </c>
      <c r="V174" s="320">
        <v>350</v>
      </c>
      <c r="W174" s="321">
        <f t="shared" si="7"/>
        <v>356.7</v>
      </c>
      <c r="X174" s="36">
        <f>IFERROR(IF(W174=0,"",ROUNDUP(W174/H174,0)*0.02175),"")</f>
        <v>0.89174999999999993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27"/>
      <c r="P175" s="327"/>
      <c r="Q175" s="327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90" t="s">
        <v>300</v>
      </c>
      <c r="O176" s="327"/>
      <c r="P176" s="327"/>
      <c r="Q176" s="327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27"/>
      <c r="P177" s="327"/>
      <c r="Q177" s="327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27"/>
      <c r="P178" s="327"/>
      <c r="Q178" s="327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46" t="s">
        <v>307</v>
      </c>
      <c r="O179" s="327"/>
      <c r="P179" s="327"/>
      <c r="Q179" s="327"/>
      <c r="R179" s="325"/>
      <c r="S179" s="34"/>
      <c r="T179" s="34"/>
      <c r="U179" s="35" t="s">
        <v>65</v>
      </c>
      <c r="V179" s="320">
        <v>320</v>
      </c>
      <c r="W179" s="321">
        <f t="shared" si="7"/>
        <v>321.59999999999997</v>
      </c>
      <c r="X179" s="36">
        <f>IFERROR(IF(W179=0,"",ROUNDUP(W179/H179,0)*0.00753),"")</f>
        <v>1.00902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6" t="s">
        <v>310</v>
      </c>
      <c r="O180" s="327"/>
      <c r="P180" s="327"/>
      <c r="Q180" s="327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27"/>
      <c r="P181" s="327"/>
      <c r="Q181" s="327"/>
      <c r="R181" s="325"/>
      <c r="S181" s="34"/>
      <c r="T181" s="34"/>
      <c r="U181" s="35" t="s">
        <v>65</v>
      </c>
      <c r="V181" s="320">
        <v>400</v>
      </c>
      <c r="W181" s="321">
        <f t="shared" si="7"/>
        <v>400.8</v>
      </c>
      <c r="X181" s="36">
        <f>IFERROR(IF(W181=0,"",ROUNDUP(W181/H181,0)*0.00753),"")</f>
        <v>1.2575100000000001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27"/>
      <c r="P182" s="327"/>
      <c r="Q182" s="327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27"/>
      <c r="P183" s="327"/>
      <c r="Q183" s="327"/>
      <c r="R183" s="325"/>
      <c r="S183" s="34"/>
      <c r="T183" s="34"/>
      <c r="U183" s="35" t="s">
        <v>65</v>
      </c>
      <c r="V183" s="320">
        <v>120</v>
      </c>
      <c r="W183" s="321">
        <f t="shared" si="7"/>
        <v>120</v>
      </c>
      <c r="X183" s="36">
        <f t="shared" ref="X183:X189" si="8">IFERROR(IF(W183=0,"",ROUNDUP(W183/H183,0)*0.00753),"")</f>
        <v>0.3765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27"/>
      <c r="P184" s="327"/>
      <c r="Q184" s="327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27"/>
      <c r="P185" s="327"/>
      <c r="Q185" s="327"/>
      <c r="R185" s="325"/>
      <c r="S185" s="34"/>
      <c r="T185" s="34"/>
      <c r="U185" s="35" t="s">
        <v>65</v>
      </c>
      <c r="V185" s="320">
        <v>320</v>
      </c>
      <c r="W185" s="321">
        <f t="shared" si="7"/>
        <v>321.59999999999997</v>
      </c>
      <c r="X185" s="36">
        <f t="shared" si="8"/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27"/>
      <c r="P186" s="327"/>
      <c r="Q186" s="327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27"/>
      <c r="P187" s="327"/>
      <c r="Q187" s="327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27"/>
      <c r="P188" s="327"/>
      <c r="Q188" s="327"/>
      <c r="R188" s="325"/>
      <c r="S188" s="34"/>
      <c r="T188" s="34"/>
      <c r="U188" s="35" t="s">
        <v>65</v>
      </c>
      <c r="V188" s="320">
        <v>40</v>
      </c>
      <c r="W188" s="321">
        <f t="shared" si="7"/>
        <v>40.799999999999997</v>
      </c>
      <c r="X188" s="36">
        <f t="shared" si="8"/>
        <v>0.12801000000000001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27"/>
      <c r="P189" s="327"/>
      <c r="Q189" s="327"/>
      <c r="R189" s="325"/>
      <c r="S189" s="34"/>
      <c r="T189" s="34"/>
      <c r="U189" s="35" t="s">
        <v>65</v>
      </c>
      <c r="V189" s="320">
        <v>120</v>
      </c>
      <c r="W189" s="321">
        <f t="shared" si="7"/>
        <v>120</v>
      </c>
      <c r="X189" s="36">
        <f t="shared" si="8"/>
        <v>0.3765</v>
      </c>
      <c r="Y189" s="56"/>
      <c r="Z189" s="57"/>
      <c r="AD189" s="58"/>
      <c r="BA189" s="163" t="s">
        <v>1</v>
      </c>
    </row>
    <row r="190" spans="1:53" x14ac:dyDescent="0.2">
      <c r="A190" s="334"/>
      <c r="B190" s="333"/>
      <c r="C190" s="333"/>
      <c r="D190" s="333"/>
      <c r="E190" s="333"/>
      <c r="F190" s="333"/>
      <c r="G190" s="333"/>
      <c r="H190" s="333"/>
      <c r="I190" s="333"/>
      <c r="J190" s="333"/>
      <c r="K190" s="333"/>
      <c r="L190" s="333"/>
      <c r="M190" s="335"/>
      <c r="N190" s="329" t="s">
        <v>66</v>
      </c>
      <c r="O190" s="330"/>
      <c r="P190" s="330"/>
      <c r="Q190" s="330"/>
      <c r="R190" s="330"/>
      <c r="S190" s="330"/>
      <c r="T190" s="331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590.22988505747128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593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5.0483100000000007</v>
      </c>
      <c r="Y190" s="323"/>
      <c r="Z190" s="323"/>
    </row>
    <row r="191" spans="1:53" x14ac:dyDescent="0.2">
      <c r="A191" s="333"/>
      <c r="B191" s="333"/>
      <c r="C191" s="333"/>
      <c r="D191" s="333"/>
      <c r="E191" s="333"/>
      <c r="F191" s="333"/>
      <c r="G191" s="333"/>
      <c r="H191" s="333"/>
      <c r="I191" s="333"/>
      <c r="J191" s="333"/>
      <c r="K191" s="333"/>
      <c r="L191" s="333"/>
      <c r="M191" s="335"/>
      <c r="N191" s="329" t="s">
        <v>66</v>
      </c>
      <c r="O191" s="330"/>
      <c r="P191" s="330"/>
      <c r="Q191" s="330"/>
      <c r="R191" s="330"/>
      <c r="S191" s="330"/>
      <c r="T191" s="331"/>
      <c r="U191" s="37" t="s">
        <v>65</v>
      </c>
      <c r="V191" s="322">
        <f>IFERROR(SUM(V173:V189),"0")</f>
        <v>1670</v>
      </c>
      <c r="W191" s="322">
        <f>IFERROR(SUM(W173:W189),"0")</f>
        <v>1681.4999999999998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33"/>
      <c r="C192" s="333"/>
      <c r="D192" s="333"/>
      <c r="E192" s="333"/>
      <c r="F192" s="333"/>
      <c r="G192" s="333"/>
      <c r="H192" s="333"/>
      <c r="I192" s="333"/>
      <c r="J192" s="333"/>
      <c r="K192" s="333"/>
      <c r="L192" s="333"/>
      <c r="M192" s="333"/>
      <c r="N192" s="333"/>
      <c r="O192" s="333"/>
      <c r="P192" s="333"/>
      <c r="Q192" s="333"/>
      <c r="R192" s="333"/>
      <c r="S192" s="333"/>
      <c r="T192" s="333"/>
      <c r="U192" s="333"/>
      <c r="V192" s="333"/>
      <c r="W192" s="333"/>
      <c r="X192" s="333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70" t="s">
        <v>331</v>
      </c>
      <c r="O193" s="327"/>
      <c r="P193" s="327"/>
      <c r="Q193" s="327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491" t="s">
        <v>334</v>
      </c>
      <c r="O194" s="327"/>
      <c r="P194" s="327"/>
      <c r="Q194" s="327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7"/>
      <c r="P195" s="327"/>
      <c r="Q195" s="327"/>
      <c r="R195" s="325"/>
      <c r="S195" s="34"/>
      <c r="T195" s="34"/>
      <c r="U195" s="35" t="s">
        <v>65</v>
      </c>
      <c r="V195" s="320">
        <v>36</v>
      </c>
      <c r="W195" s="321">
        <f>IFERROR(IF(V195="",0,CEILING((V195/$H195),1)*$H195),"")</f>
        <v>36</v>
      </c>
      <c r="X195" s="36">
        <f>IFERROR(IF(W195=0,"",ROUNDUP(W195/H195,0)*0.00753),"")</f>
        <v>0.11295000000000001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7"/>
      <c r="P196" s="327"/>
      <c r="Q196" s="327"/>
      <c r="R196" s="325"/>
      <c r="S196" s="34"/>
      <c r="T196" s="34"/>
      <c r="U196" s="35" t="s">
        <v>65</v>
      </c>
      <c r="V196" s="320">
        <v>32</v>
      </c>
      <c r="W196" s="321">
        <f>IFERROR(IF(V196="",0,CEILING((V196/$H196),1)*$H196),"")</f>
        <v>33.6</v>
      </c>
      <c r="X196" s="36">
        <f>IFERROR(IF(W196=0,"",ROUNDUP(W196/H196,0)*0.00753),"")</f>
        <v>0.10542</v>
      </c>
      <c r="Y196" s="56"/>
      <c r="Z196" s="57"/>
      <c r="AD196" s="58"/>
      <c r="BA196" s="167" t="s">
        <v>1</v>
      </c>
    </row>
    <row r="197" spans="1:53" x14ac:dyDescent="0.2">
      <c r="A197" s="334"/>
      <c r="B197" s="333"/>
      <c r="C197" s="333"/>
      <c r="D197" s="333"/>
      <c r="E197" s="333"/>
      <c r="F197" s="333"/>
      <c r="G197" s="333"/>
      <c r="H197" s="333"/>
      <c r="I197" s="333"/>
      <c r="J197" s="333"/>
      <c r="K197" s="333"/>
      <c r="L197" s="333"/>
      <c r="M197" s="335"/>
      <c r="N197" s="329" t="s">
        <v>66</v>
      </c>
      <c r="O197" s="330"/>
      <c r="P197" s="330"/>
      <c r="Q197" s="330"/>
      <c r="R197" s="330"/>
      <c r="S197" s="330"/>
      <c r="T197" s="331"/>
      <c r="U197" s="37" t="s">
        <v>67</v>
      </c>
      <c r="V197" s="322">
        <f>IFERROR(V193/H193,"0")+IFERROR(V194/H194,"0")+IFERROR(V195/H195,"0")+IFERROR(V196/H196,"0")</f>
        <v>28.333333333333336</v>
      </c>
      <c r="W197" s="322">
        <f>IFERROR(W193/H193,"0")+IFERROR(W194/H194,"0")+IFERROR(W195/H195,"0")+IFERROR(W196/H196,"0")</f>
        <v>29</v>
      </c>
      <c r="X197" s="322">
        <f>IFERROR(IF(X193="",0,X193),"0")+IFERROR(IF(X194="",0,X194),"0")+IFERROR(IF(X195="",0,X195),"0")+IFERROR(IF(X196="",0,X196),"0")</f>
        <v>0.21837000000000001</v>
      </c>
      <c r="Y197" s="323"/>
      <c r="Z197" s="323"/>
    </row>
    <row r="198" spans="1:53" x14ac:dyDescent="0.2">
      <c r="A198" s="333"/>
      <c r="B198" s="333"/>
      <c r="C198" s="333"/>
      <c r="D198" s="333"/>
      <c r="E198" s="333"/>
      <c r="F198" s="333"/>
      <c r="G198" s="333"/>
      <c r="H198" s="333"/>
      <c r="I198" s="333"/>
      <c r="J198" s="333"/>
      <c r="K198" s="333"/>
      <c r="L198" s="333"/>
      <c r="M198" s="335"/>
      <c r="N198" s="329" t="s">
        <v>66</v>
      </c>
      <c r="O198" s="330"/>
      <c r="P198" s="330"/>
      <c r="Q198" s="330"/>
      <c r="R198" s="330"/>
      <c r="S198" s="330"/>
      <c r="T198" s="331"/>
      <c r="U198" s="37" t="s">
        <v>65</v>
      </c>
      <c r="V198" s="322">
        <f>IFERROR(SUM(V193:V196),"0")</f>
        <v>68</v>
      </c>
      <c r="W198" s="322">
        <f>IFERROR(SUM(W193:W196),"0")</f>
        <v>69.599999999999994</v>
      </c>
      <c r="X198" s="37"/>
      <c r="Y198" s="323"/>
      <c r="Z198" s="323"/>
    </row>
    <row r="199" spans="1:53" ht="16.5" hidden="1" customHeight="1" x14ac:dyDescent="0.25">
      <c r="A199" s="332" t="s">
        <v>339</v>
      </c>
      <c r="B199" s="333"/>
      <c r="C199" s="333"/>
      <c r="D199" s="333"/>
      <c r="E199" s="333"/>
      <c r="F199" s="333"/>
      <c r="G199" s="333"/>
      <c r="H199" s="333"/>
      <c r="I199" s="333"/>
      <c r="J199" s="333"/>
      <c r="K199" s="333"/>
      <c r="L199" s="333"/>
      <c r="M199" s="333"/>
      <c r="N199" s="333"/>
      <c r="O199" s="333"/>
      <c r="P199" s="333"/>
      <c r="Q199" s="333"/>
      <c r="R199" s="333"/>
      <c r="S199" s="333"/>
      <c r="T199" s="333"/>
      <c r="U199" s="333"/>
      <c r="V199" s="333"/>
      <c r="W199" s="333"/>
      <c r="X199" s="333"/>
      <c r="Y199" s="316"/>
      <c r="Z199" s="316"/>
    </row>
    <row r="200" spans="1:53" ht="14.25" hidden="1" customHeight="1" x14ac:dyDescent="0.25">
      <c r="A200" s="336" t="s">
        <v>60</v>
      </c>
      <c r="B200" s="333"/>
      <c r="C200" s="333"/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3"/>
      <c r="P200" s="333"/>
      <c r="Q200" s="333"/>
      <c r="R200" s="333"/>
      <c r="S200" s="333"/>
      <c r="T200" s="333"/>
      <c r="U200" s="333"/>
      <c r="V200" s="333"/>
      <c r="W200" s="333"/>
      <c r="X200" s="333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27"/>
      <c r="P201" s="327"/>
      <c r="Q201" s="327"/>
      <c r="R201" s="325"/>
      <c r="S201" s="34"/>
      <c r="T201" s="34"/>
      <c r="U201" s="35" t="s">
        <v>65</v>
      </c>
      <c r="V201" s="320">
        <v>315</v>
      </c>
      <c r="W201" s="321">
        <f>IFERROR(IF(V201="",0,CEILING((V201/$H201),1)*$H201),"")</f>
        <v>315</v>
      </c>
      <c r="X201" s="36">
        <f>IFERROR(IF(W201=0,"",ROUNDUP(W201/H201,0)*0.00502),"")</f>
        <v>0.753</v>
      </c>
      <c r="Y201" s="56"/>
      <c r="Z201" s="57"/>
      <c r="AD201" s="58"/>
      <c r="BA201" s="168" t="s">
        <v>1</v>
      </c>
    </row>
    <row r="202" spans="1:53" x14ac:dyDescent="0.2">
      <c r="A202" s="334"/>
      <c r="B202" s="333"/>
      <c r="C202" s="333"/>
      <c r="D202" s="333"/>
      <c r="E202" s="333"/>
      <c r="F202" s="333"/>
      <c r="G202" s="333"/>
      <c r="H202" s="333"/>
      <c r="I202" s="333"/>
      <c r="J202" s="333"/>
      <c r="K202" s="333"/>
      <c r="L202" s="333"/>
      <c r="M202" s="335"/>
      <c r="N202" s="329" t="s">
        <v>66</v>
      </c>
      <c r="O202" s="330"/>
      <c r="P202" s="330"/>
      <c r="Q202" s="330"/>
      <c r="R202" s="330"/>
      <c r="S202" s="330"/>
      <c r="T202" s="331"/>
      <c r="U202" s="37" t="s">
        <v>67</v>
      </c>
      <c r="V202" s="322">
        <f>IFERROR(V201/H201,"0")</f>
        <v>150</v>
      </c>
      <c r="W202" s="322">
        <f>IFERROR(W201/H201,"0")</f>
        <v>150</v>
      </c>
      <c r="X202" s="322">
        <f>IFERROR(IF(X201="",0,X201),"0")</f>
        <v>0.753</v>
      </c>
      <c r="Y202" s="323"/>
      <c r="Z202" s="323"/>
    </row>
    <row r="203" spans="1:53" x14ac:dyDescent="0.2">
      <c r="A203" s="333"/>
      <c r="B203" s="333"/>
      <c r="C203" s="333"/>
      <c r="D203" s="333"/>
      <c r="E203" s="333"/>
      <c r="F203" s="333"/>
      <c r="G203" s="333"/>
      <c r="H203" s="333"/>
      <c r="I203" s="333"/>
      <c r="J203" s="333"/>
      <c r="K203" s="333"/>
      <c r="L203" s="333"/>
      <c r="M203" s="335"/>
      <c r="N203" s="329" t="s">
        <v>66</v>
      </c>
      <c r="O203" s="330"/>
      <c r="P203" s="330"/>
      <c r="Q203" s="330"/>
      <c r="R203" s="330"/>
      <c r="S203" s="330"/>
      <c r="T203" s="331"/>
      <c r="U203" s="37" t="s">
        <v>65</v>
      </c>
      <c r="V203" s="322">
        <f>IFERROR(SUM(V201:V201),"0")</f>
        <v>315</v>
      </c>
      <c r="W203" s="322">
        <f>IFERROR(SUM(W201:W201),"0")</f>
        <v>315</v>
      </c>
      <c r="X203" s="37"/>
      <c r="Y203" s="323"/>
      <c r="Z203" s="323"/>
    </row>
    <row r="204" spans="1:53" ht="16.5" hidden="1" customHeight="1" x14ac:dyDescent="0.25">
      <c r="A204" s="332" t="s">
        <v>342</v>
      </c>
      <c r="B204" s="333"/>
      <c r="C204" s="333"/>
      <c r="D204" s="333"/>
      <c r="E204" s="333"/>
      <c r="F204" s="333"/>
      <c r="G204" s="333"/>
      <c r="H204" s="333"/>
      <c r="I204" s="333"/>
      <c r="J204" s="333"/>
      <c r="K204" s="333"/>
      <c r="L204" s="333"/>
      <c r="M204" s="333"/>
      <c r="N204" s="333"/>
      <c r="O204" s="333"/>
      <c r="P204" s="333"/>
      <c r="Q204" s="333"/>
      <c r="R204" s="333"/>
      <c r="S204" s="333"/>
      <c r="T204" s="333"/>
      <c r="U204" s="333"/>
      <c r="V204" s="333"/>
      <c r="W204" s="333"/>
      <c r="X204" s="333"/>
      <c r="Y204" s="316"/>
      <c r="Z204" s="316"/>
    </row>
    <row r="205" spans="1:53" ht="14.25" hidden="1" customHeight="1" x14ac:dyDescent="0.25">
      <c r="A205" s="336" t="s">
        <v>103</v>
      </c>
      <c r="B205" s="333"/>
      <c r="C205" s="333"/>
      <c r="D205" s="333"/>
      <c r="E205" s="333"/>
      <c r="F205" s="333"/>
      <c r="G205" s="333"/>
      <c r="H205" s="333"/>
      <c r="I205" s="333"/>
      <c r="J205" s="333"/>
      <c r="K205" s="333"/>
      <c r="L205" s="333"/>
      <c r="M205" s="333"/>
      <c r="N205" s="333"/>
      <c r="O205" s="333"/>
      <c r="P205" s="333"/>
      <c r="Q205" s="333"/>
      <c r="R205" s="333"/>
      <c r="S205" s="333"/>
      <c r="T205" s="333"/>
      <c r="U205" s="333"/>
      <c r="V205" s="333"/>
      <c r="W205" s="333"/>
      <c r="X205" s="333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27"/>
      <c r="P206" s="327"/>
      <c r="Q206" s="327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3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7"/>
      <c r="P207" s="327"/>
      <c r="Q207" s="327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27"/>
      <c r="P208" s="327"/>
      <c r="Q208" s="327"/>
      <c r="R208" s="325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62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27"/>
      <c r="P209" s="327"/>
      <c r="Q209" s="327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7"/>
      <c r="P210" s="327"/>
      <c r="Q210" s="327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27"/>
      <c r="P211" s="327"/>
      <c r="Q211" s="327"/>
      <c r="R211" s="325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5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27"/>
      <c r="P212" s="327"/>
      <c r="Q212" s="327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27"/>
      <c r="P213" s="327"/>
      <c r="Q213" s="327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27"/>
      <c r="P214" s="327"/>
      <c r="Q214" s="327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27"/>
      <c r="P215" s="327"/>
      <c r="Q215" s="327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27"/>
      <c r="P216" s="327"/>
      <c r="Q216" s="327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27"/>
      <c r="P217" s="327"/>
      <c r="Q217" s="327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27"/>
      <c r="P218" s="327"/>
      <c r="Q218" s="327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4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27"/>
      <c r="P219" s="327"/>
      <c r="Q219" s="327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27"/>
      <c r="P220" s="327"/>
      <c r="Q220" s="327"/>
      <c r="R220" s="325"/>
      <c r="S220" s="34"/>
      <c r="T220" s="34"/>
      <c r="U220" s="35" t="s">
        <v>65</v>
      </c>
      <c r="V220" s="320">
        <v>80</v>
      </c>
      <c r="W220" s="321">
        <f t="shared" si="9"/>
        <v>80</v>
      </c>
      <c r="X220" s="36">
        <f t="shared" si="10"/>
        <v>0.18740000000000001</v>
      </c>
      <c r="Y220" s="56"/>
      <c r="Z220" s="57"/>
      <c r="AD220" s="58"/>
      <c r="BA220" s="183" t="s">
        <v>1</v>
      </c>
    </row>
    <row r="221" spans="1:53" x14ac:dyDescent="0.2">
      <c r="A221" s="334"/>
      <c r="B221" s="333"/>
      <c r="C221" s="333"/>
      <c r="D221" s="333"/>
      <c r="E221" s="333"/>
      <c r="F221" s="333"/>
      <c r="G221" s="333"/>
      <c r="H221" s="333"/>
      <c r="I221" s="333"/>
      <c r="J221" s="333"/>
      <c r="K221" s="333"/>
      <c r="L221" s="333"/>
      <c r="M221" s="335"/>
      <c r="N221" s="329" t="s">
        <v>66</v>
      </c>
      <c r="O221" s="330"/>
      <c r="P221" s="330"/>
      <c r="Q221" s="330"/>
      <c r="R221" s="330"/>
      <c r="S221" s="330"/>
      <c r="T221" s="331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0.18740000000000001</v>
      </c>
      <c r="Y221" s="323"/>
      <c r="Z221" s="323"/>
    </row>
    <row r="222" spans="1:53" x14ac:dyDescent="0.2">
      <c r="A222" s="333"/>
      <c r="B222" s="333"/>
      <c r="C222" s="333"/>
      <c r="D222" s="333"/>
      <c r="E222" s="333"/>
      <c r="F222" s="333"/>
      <c r="G222" s="333"/>
      <c r="H222" s="333"/>
      <c r="I222" s="333"/>
      <c r="J222" s="333"/>
      <c r="K222" s="333"/>
      <c r="L222" s="333"/>
      <c r="M222" s="335"/>
      <c r="N222" s="329" t="s">
        <v>66</v>
      </c>
      <c r="O222" s="330"/>
      <c r="P222" s="330"/>
      <c r="Q222" s="330"/>
      <c r="R222" s="330"/>
      <c r="S222" s="330"/>
      <c r="T222" s="331"/>
      <c r="U222" s="37" t="s">
        <v>65</v>
      </c>
      <c r="V222" s="322">
        <f>IFERROR(SUM(V206:V220),"0")</f>
        <v>80</v>
      </c>
      <c r="W222" s="322">
        <f>IFERROR(SUM(W206:W220),"0")</f>
        <v>80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33"/>
      <c r="C223" s="333"/>
      <c r="D223" s="333"/>
      <c r="E223" s="333"/>
      <c r="F223" s="333"/>
      <c r="G223" s="333"/>
      <c r="H223" s="333"/>
      <c r="I223" s="333"/>
      <c r="J223" s="333"/>
      <c r="K223" s="333"/>
      <c r="L223" s="333"/>
      <c r="M223" s="333"/>
      <c r="N223" s="333"/>
      <c r="O223" s="333"/>
      <c r="P223" s="333"/>
      <c r="Q223" s="333"/>
      <c r="R223" s="333"/>
      <c r="S223" s="333"/>
      <c r="T223" s="333"/>
      <c r="U223" s="333"/>
      <c r="V223" s="333"/>
      <c r="W223" s="333"/>
      <c r="X223" s="333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27"/>
      <c r="P224" s="327"/>
      <c r="Q224" s="327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34"/>
      <c r="B225" s="333"/>
      <c r="C225" s="333"/>
      <c r="D225" s="333"/>
      <c r="E225" s="333"/>
      <c r="F225" s="333"/>
      <c r="G225" s="333"/>
      <c r="H225" s="333"/>
      <c r="I225" s="333"/>
      <c r="J225" s="333"/>
      <c r="K225" s="333"/>
      <c r="L225" s="333"/>
      <c r="M225" s="335"/>
      <c r="N225" s="329" t="s">
        <v>66</v>
      </c>
      <c r="O225" s="330"/>
      <c r="P225" s="330"/>
      <c r="Q225" s="330"/>
      <c r="R225" s="330"/>
      <c r="S225" s="330"/>
      <c r="T225" s="331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33"/>
      <c r="B226" s="333"/>
      <c r="C226" s="333"/>
      <c r="D226" s="333"/>
      <c r="E226" s="333"/>
      <c r="F226" s="333"/>
      <c r="G226" s="333"/>
      <c r="H226" s="333"/>
      <c r="I226" s="333"/>
      <c r="J226" s="333"/>
      <c r="K226" s="333"/>
      <c r="L226" s="333"/>
      <c r="M226" s="335"/>
      <c r="N226" s="329" t="s">
        <v>66</v>
      </c>
      <c r="O226" s="330"/>
      <c r="P226" s="330"/>
      <c r="Q226" s="330"/>
      <c r="R226" s="330"/>
      <c r="S226" s="330"/>
      <c r="T226" s="331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33"/>
      <c r="C227" s="333"/>
      <c r="D227" s="333"/>
      <c r="E227" s="333"/>
      <c r="F227" s="333"/>
      <c r="G227" s="333"/>
      <c r="H227" s="333"/>
      <c r="I227" s="333"/>
      <c r="J227" s="333"/>
      <c r="K227" s="333"/>
      <c r="L227" s="333"/>
      <c r="M227" s="333"/>
      <c r="N227" s="333"/>
      <c r="O227" s="333"/>
      <c r="P227" s="333"/>
      <c r="Q227" s="333"/>
      <c r="R227" s="333"/>
      <c r="S227" s="333"/>
      <c r="T227" s="333"/>
      <c r="U227" s="333"/>
      <c r="V227" s="333"/>
      <c r="W227" s="333"/>
      <c r="X227" s="333"/>
      <c r="Y227" s="315"/>
      <c r="Z227" s="315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27"/>
      <c r="P228" s="327"/>
      <c r="Q228" s="327"/>
      <c r="R228" s="325"/>
      <c r="S228" s="34"/>
      <c r="T228" s="34"/>
      <c r="U228" s="35" t="s">
        <v>65</v>
      </c>
      <c r="V228" s="320">
        <v>30</v>
      </c>
      <c r="W228" s="321">
        <f>IFERROR(IF(V228="",0,CEILING((V228/$H228),1)*$H228),"")</f>
        <v>33.6</v>
      </c>
      <c r="X228" s="36">
        <f>IFERROR(IF(W228=0,"",ROUNDUP(W228/H228,0)*0.00753),"")</f>
        <v>6.0240000000000002E-2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27"/>
      <c r="P229" s="327"/>
      <c r="Q229" s="327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27"/>
      <c r="P230" s="327"/>
      <c r="Q230" s="327"/>
      <c r="R230" s="325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34"/>
      <c r="B231" s="333"/>
      <c r="C231" s="333"/>
      <c r="D231" s="333"/>
      <c r="E231" s="333"/>
      <c r="F231" s="333"/>
      <c r="G231" s="333"/>
      <c r="H231" s="333"/>
      <c r="I231" s="333"/>
      <c r="J231" s="333"/>
      <c r="K231" s="333"/>
      <c r="L231" s="333"/>
      <c r="M231" s="335"/>
      <c r="N231" s="329" t="s">
        <v>66</v>
      </c>
      <c r="O231" s="330"/>
      <c r="P231" s="330"/>
      <c r="Q231" s="330"/>
      <c r="R231" s="330"/>
      <c r="S231" s="330"/>
      <c r="T231" s="331"/>
      <c r="U231" s="37" t="s">
        <v>67</v>
      </c>
      <c r="V231" s="322">
        <f>IFERROR(V228/H228,"0")+IFERROR(V229/H229,"0")+IFERROR(V230/H230,"0")</f>
        <v>7.1428571428571423</v>
      </c>
      <c r="W231" s="322">
        <f>IFERROR(W228/H228,"0")+IFERROR(W229/H229,"0")+IFERROR(W230/H230,"0")</f>
        <v>8</v>
      </c>
      <c r="X231" s="322">
        <f>IFERROR(IF(X228="",0,X228),"0")+IFERROR(IF(X229="",0,X229),"0")+IFERROR(IF(X230="",0,X230),"0")</f>
        <v>6.0240000000000002E-2</v>
      </c>
      <c r="Y231" s="323"/>
      <c r="Z231" s="323"/>
    </row>
    <row r="232" spans="1:53" x14ac:dyDescent="0.2">
      <c r="A232" s="333"/>
      <c r="B232" s="333"/>
      <c r="C232" s="333"/>
      <c r="D232" s="333"/>
      <c r="E232" s="333"/>
      <c r="F232" s="333"/>
      <c r="G232" s="333"/>
      <c r="H232" s="333"/>
      <c r="I232" s="333"/>
      <c r="J232" s="333"/>
      <c r="K232" s="333"/>
      <c r="L232" s="333"/>
      <c r="M232" s="335"/>
      <c r="N232" s="329" t="s">
        <v>66</v>
      </c>
      <c r="O232" s="330"/>
      <c r="P232" s="330"/>
      <c r="Q232" s="330"/>
      <c r="R232" s="330"/>
      <c r="S232" s="330"/>
      <c r="T232" s="331"/>
      <c r="U232" s="37" t="s">
        <v>65</v>
      </c>
      <c r="V232" s="322">
        <f>IFERROR(SUM(V228:V230),"0")</f>
        <v>30</v>
      </c>
      <c r="W232" s="322">
        <f>IFERROR(SUM(W228:W230),"0")</f>
        <v>33.6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33"/>
      <c r="C233" s="333"/>
      <c r="D233" s="333"/>
      <c r="E233" s="333"/>
      <c r="F233" s="333"/>
      <c r="G233" s="333"/>
      <c r="H233" s="333"/>
      <c r="I233" s="333"/>
      <c r="J233" s="333"/>
      <c r="K233" s="333"/>
      <c r="L233" s="333"/>
      <c r="M233" s="333"/>
      <c r="N233" s="333"/>
      <c r="O233" s="333"/>
      <c r="P233" s="333"/>
      <c r="Q233" s="333"/>
      <c r="R233" s="333"/>
      <c r="S233" s="333"/>
      <c r="T233" s="333"/>
      <c r="U233" s="333"/>
      <c r="V233" s="333"/>
      <c r="W233" s="333"/>
      <c r="X233" s="333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27"/>
      <c r="P234" s="327"/>
      <c r="Q234" s="327"/>
      <c r="R234" s="325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27"/>
      <c r="P235" s="327"/>
      <c r="Q235" s="327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27"/>
      <c r="P236" s="327"/>
      <c r="Q236" s="327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5" t="s">
        <v>387</v>
      </c>
      <c r="O237" s="327"/>
      <c r="P237" s="327"/>
      <c r="Q237" s="327"/>
      <c r="R237" s="325"/>
      <c r="S237" s="34"/>
      <c r="T237" s="34"/>
      <c r="U237" s="35" t="s">
        <v>65</v>
      </c>
      <c r="V237" s="320">
        <v>525</v>
      </c>
      <c r="W237" s="321">
        <f t="shared" si="11"/>
        <v>525</v>
      </c>
      <c r="X237" s="36">
        <f>IFERROR(IF(W237=0,"",ROUNDUP(W237/H237,0)*0.00753),"")</f>
        <v>1.8825000000000001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44" t="s">
        <v>390</v>
      </c>
      <c r="O238" s="327"/>
      <c r="P238" s="327"/>
      <c r="Q238" s="327"/>
      <c r="R238" s="325"/>
      <c r="S238" s="34"/>
      <c r="T238" s="34"/>
      <c r="U238" s="35" t="s">
        <v>65</v>
      </c>
      <c r="V238" s="320">
        <v>350</v>
      </c>
      <c r="W238" s="321">
        <f t="shared" si="11"/>
        <v>350.7</v>
      </c>
      <c r="X238" s="36">
        <f>IFERROR(IF(W238=0,"",ROUNDUP(W238/H238,0)*0.00753),"")</f>
        <v>1.2575100000000001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27"/>
      <c r="P239" s="327"/>
      <c r="Q239" s="327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27"/>
      <c r="P240" s="327"/>
      <c r="Q240" s="327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27"/>
      <c r="P241" s="327"/>
      <c r="Q241" s="327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42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27"/>
      <c r="P242" s="327"/>
      <c r="Q242" s="327"/>
      <c r="R242" s="325"/>
      <c r="S242" s="34"/>
      <c r="T242" s="34"/>
      <c r="U242" s="35" t="s">
        <v>65</v>
      </c>
      <c r="V242" s="320">
        <v>66</v>
      </c>
      <c r="W242" s="321">
        <f t="shared" si="11"/>
        <v>67.319999999999993</v>
      </c>
      <c r="X242" s="36">
        <f>IFERROR(IF(W242=0,"",ROUNDUP(W242/H242,0)*0.00753),"")</f>
        <v>0.25602000000000003</v>
      </c>
      <c r="Y242" s="56"/>
      <c r="Z242" s="57"/>
      <c r="AD242" s="58"/>
      <c r="BA242" s="196" t="s">
        <v>1</v>
      </c>
    </row>
    <row r="243" spans="1:53" x14ac:dyDescent="0.2">
      <c r="A243" s="334"/>
      <c r="B243" s="333"/>
      <c r="C243" s="333"/>
      <c r="D243" s="333"/>
      <c r="E243" s="333"/>
      <c r="F243" s="333"/>
      <c r="G243" s="333"/>
      <c r="H243" s="333"/>
      <c r="I243" s="333"/>
      <c r="J243" s="333"/>
      <c r="K243" s="333"/>
      <c r="L243" s="333"/>
      <c r="M243" s="335"/>
      <c r="N243" s="329" t="s">
        <v>66</v>
      </c>
      <c r="O243" s="330"/>
      <c r="P243" s="330"/>
      <c r="Q243" s="330"/>
      <c r="R243" s="330"/>
      <c r="S243" s="330"/>
      <c r="T243" s="331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449.99999999999994</v>
      </c>
      <c r="W243" s="322">
        <f>IFERROR(W234/H234,"0")+IFERROR(W235/H235,"0")+IFERROR(W236/H236,"0")+IFERROR(W237/H237,"0")+IFERROR(W238/H238,"0")+IFERROR(W239/H239,"0")+IFERROR(W240/H240,"0")+IFERROR(W241/H241,"0")+IFERROR(W242/H242,"0")</f>
        <v>451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3.3960300000000001</v>
      </c>
      <c r="Y243" s="323"/>
      <c r="Z243" s="323"/>
    </row>
    <row r="244" spans="1:53" x14ac:dyDescent="0.2">
      <c r="A244" s="333"/>
      <c r="B244" s="333"/>
      <c r="C244" s="333"/>
      <c r="D244" s="333"/>
      <c r="E244" s="333"/>
      <c r="F244" s="333"/>
      <c r="G244" s="333"/>
      <c r="H244" s="333"/>
      <c r="I244" s="333"/>
      <c r="J244" s="333"/>
      <c r="K244" s="333"/>
      <c r="L244" s="333"/>
      <c r="M244" s="335"/>
      <c r="N244" s="329" t="s">
        <v>66</v>
      </c>
      <c r="O244" s="330"/>
      <c r="P244" s="330"/>
      <c r="Q244" s="330"/>
      <c r="R244" s="330"/>
      <c r="S244" s="330"/>
      <c r="T244" s="331"/>
      <c r="U244" s="37" t="s">
        <v>65</v>
      </c>
      <c r="V244" s="322">
        <f>IFERROR(SUM(V234:V242),"0")</f>
        <v>941</v>
      </c>
      <c r="W244" s="322">
        <f>IFERROR(SUM(W234:W242),"0")</f>
        <v>943.02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33"/>
      <c r="C245" s="333"/>
      <c r="D245" s="333"/>
      <c r="E245" s="333"/>
      <c r="F245" s="333"/>
      <c r="G245" s="333"/>
      <c r="H245" s="333"/>
      <c r="I245" s="333"/>
      <c r="J245" s="333"/>
      <c r="K245" s="333"/>
      <c r="L245" s="333"/>
      <c r="M245" s="333"/>
      <c r="N245" s="333"/>
      <c r="O245" s="333"/>
      <c r="P245" s="333"/>
      <c r="Q245" s="333"/>
      <c r="R245" s="333"/>
      <c r="S245" s="333"/>
      <c r="T245" s="333"/>
      <c r="U245" s="333"/>
      <c r="V245" s="333"/>
      <c r="W245" s="333"/>
      <c r="X245" s="333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27"/>
      <c r="P246" s="327"/>
      <c r="Q246" s="327"/>
      <c r="R246" s="325"/>
      <c r="S246" s="34"/>
      <c r="T246" s="34"/>
      <c r="U246" s="35" t="s">
        <v>65</v>
      </c>
      <c r="V246" s="320">
        <v>40</v>
      </c>
      <c r="W246" s="321">
        <f>IFERROR(IF(V246="",0,CEILING((V246/$H246),1)*$H246),"")</f>
        <v>42</v>
      </c>
      <c r="X246" s="36">
        <f>IFERROR(IF(W246=0,"",ROUNDUP(W246/H246,0)*0.02175),"")</f>
        <v>0.10874999999999999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27"/>
      <c r="P247" s="327"/>
      <c r="Q247" s="327"/>
      <c r="R247" s="325"/>
      <c r="S247" s="34"/>
      <c r="T247" s="34"/>
      <c r="U247" s="35" t="s">
        <v>65</v>
      </c>
      <c r="V247" s="320">
        <v>320</v>
      </c>
      <c r="W247" s="321">
        <f>IFERROR(IF(V247="",0,CEILING((V247/$H247),1)*$H247),"")</f>
        <v>327.59999999999997</v>
      </c>
      <c r="X247" s="36">
        <f>IFERROR(IF(W247=0,"",ROUNDUP(W247/H247,0)*0.02175),"")</f>
        <v>0.91349999999999998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27"/>
      <c r="P248" s="327"/>
      <c r="Q248" s="327"/>
      <c r="R248" s="325"/>
      <c r="S248" s="34"/>
      <c r="T248" s="34"/>
      <c r="U248" s="35" t="s">
        <v>65</v>
      </c>
      <c r="V248" s="320">
        <v>40</v>
      </c>
      <c r="W248" s="321">
        <f>IFERROR(IF(V248="",0,CEILING((V248/$H248),1)*$H248),"")</f>
        <v>42</v>
      </c>
      <c r="X248" s="36">
        <f>IFERROR(IF(W248=0,"",ROUNDUP(W248/H248,0)*0.02175),"")</f>
        <v>0.10874999999999999</v>
      </c>
      <c r="Y248" s="56"/>
      <c r="Z248" s="57"/>
      <c r="AD248" s="58"/>
      <c r="BA248" s="199" t="s">
        <v>1</v>
      </c>
    </row>
    <row r="249" spans="1:53" x14ac:dyDescent="0.2">
      <c r="A249" s="334"/>
      <c r="B249" s="333"/>
      <c r="C249" s="333"/>
      <c r="D249" s="333"/>
      <c r="E249" s="333"/>
      <c r="F249" s="333"/>
      <c r="G249" s="333"/>
      <c r="H249" s="333"/>
      <c r="I249" s="333"/>
      <c r="J249" s="333"/>
      <c r="K249" s="333"/>
      <c r="L249" s="333"/>
      <c r="M249" s="335"/>
      <c r="N249" s="329" t="s">
        <v>66</v>
      </c>
      <c r="O249" s="330"/>
      <c r="P249" s="330"/>
      <c r="Q249" s="330"/>
      <c r="R249" s="330"/>
      <c r="S249" s="330"/>
      <c r="T249" s="331"/>
      <c r="U249" s="37" t="s">
        <v>67</v>
      </c>
      <c r="V249" s="322">
        <f>IFERROR(V246/H246,"0")+IFERROR(V247/H247,"0")+IFERROR(V248/H248,"0")</f>
        <v>50.549450549450547</v>
      </c>
      <c r="W249" s="322">
        <f>IFERROR(W246/H246,"0")+IFERROR(W247/H247,"0")+IFERROR(W248/H248,"0")</f>
        <v>52</v>
      </c>
      <c r="X249" s="322">
        <f>IFERROR(IF(X246="",0,X246),"0")+IFERROR(IF(X247="",0,X247),"0")+IFERROR(IF(X248="",0,X248),"0")</f>
        <v>1.1309999999999998</v>
      </c>
      <c r="Y249" s="323"/>
      <c r="Z249" s="323"/>
    </row>
    <row r="250" spans="1:53" x14ac:dyDescent="0.2">
      <c r="A250" s="333"/>
      <c r="B250" s="333"/>
      <c r="C250" s="333"/>
      <c r="D250" s="333"/>
      <c r="E250" s="333"/>
      <c r="F250" s="333"/>
      <c r="G250" s="333"/>
      <c r="H250" s="333"/>
      <c r="I250" s="333"/>
      <c r="J250" s="333"/>
      <c r="K250" s="333"/>
      <c r="L250" s="333"/>
      <c r="M250" s="335"/>
      <c r="N250" s="329" t="s">
        <v>66</v>
      </c>
      <c r="O250" s="330"/>
      <c r="P250" s="330"/>
      <c r="Q250" s="330"/>
      <c r="R250" s="330"/>
      <c r="S250" s="330"/>
      <c r="T250" s="331"/>
      <c r="U250" s="37" t="s">
        <v>65</v>
      </c>
      <c r="V250" s="322">
        <f>IFERROR(SUM(V246:V248),"0")</f>
        <v>400</v>
      </c>
      <c r="W250" s="322">
        <f>IFERROR(SUM(W246:W248),"0")</f>
        <v>411.59999999999997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33"/>
      <c r="C251" s="333"/>
      <c r="D251" s="333"/>
      <c r="E251" s="333"/>
      <c r="F251" s="333"/>
      <c r="G251" s="333"/>
      <c r="H251" s="333"/>
      <c r="I251" s="333"/>
      <c r="J251" s="333"/>
      <c r="K251" s="333"/>
      <c r="L251" s="333"/>
      <c r="M251" s="333"/>
      <c r="N251" s="333"/>
      <c r="O251" s="333"/>
      <c r="P251" s="333"/>
      <c r="Q251" s="333"/>
      <c r="R251" s="333"/>
      <c r="S251" s="333"/>
      <c r="T251" s="333"/>
      <c r="U251" s="333"/>
      <c r="V251" s="333"/>
      <c r="W251" s="333"/>
      <c r="X251" s="333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5" t="s">
        <v>407</v>
      </c>
      <c r="O252" s="327"/>
      <c r="P252" s="327"/>
      <c r="Q252" s="327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61" t="s">
        <v>410</v>
      </c>
      <c r="O253" s="327"/>
      <c r="P253" s="327"/>
      <c r="Q253" s="327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27"/>
      <c r="P254" s="327"/>
      <c r="Q254" s="327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34"/>
      <c r="B255" s="333"/>
      <c r="C255" s="333"/>
      <c r="D255" s="333"/>
      <c r="E255" s="333"/>
      <c r="F255" s="333"/>
      <c r="G255" s="333"/>
      <c r="H255" s="333"/>
      <c r="I255" s="333"/>
      <c r="J255" s="333"/>
      <c r="K255" s="333"/>
      <c r="L255" s="333"/>
      <c r="M255" s="335"/>
      <c r="N255" s="329" t="s">
        <v>66</v>
      </c>
      <c r="O255" s="330"/>
      <c r="P255" s="330"/>
      <c r="Q255" s="330"/>
      <c r="R255" s="330"/>
      <c r="S255" s="330"/>
      <c r="T255" s="331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33"/>
      <c r="B256" s="333"/>
      <c r="C256" s="333"/>
      <c r="D256" s="333"/>
      <c r="E256" s="333"/>
      <c r="F256" s="333"/>
      <c r="G256" s="333"/>
      <c r="H256" s="333"/>
      <c r="I256" s="333"/>
      <c r="J256" s="333"/>
      <c r="K256" s="333"/>
      <c r="L256" s="333"/>
      <c r="M256" s="335"/>
      <c r="N256" s="329" t="s">
        <v>66</v>
      </c>
      <c r="O256" s="330"/>
      <c r="P256" s="330"/>
      <c r="Q256" s="330"/>
      <c r="R256" s="330"/>
      <c r="S256" s="330"/>
      <c r="T256" s="331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33"/>
      <c r="C257" s="333"/>
      <c r="D257" s="333"/>
      <c r="E257" s="333"/>
      <c r="F257" s="333"/>
      <c r="G257" s="333"/>
      <c r="H257" s="333"/>
      <c r="I257" s="333"/>
      <c r="J257" s="333"/>
      <c r="K257" s="333"/>
      <c r="L257" s="333"/>
      <c r="M257" s="333"/>
      <c r="N257" s="333"/>
      <c r="O257" s="333"/>
      <c r="P257" s="333"/>
      <c r="Q257" s="333"/>
      <c r="R257" s="333"/>
      <c r="S257" s="333"/>
      <c r="T257" s="333"/>
      <c r="U257" s="333"/>
      <c r="V257" s="333"/>
      <c r="W257" s="333"/>
      <c r="X257" s="333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27"/>
      <c r="P258" s="327"/>
      <c r="Q258" s="327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27"/>
      <c r="P259" s="327"/>
      <c r="Q259" s="327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27"/>
      <c r="P260" s="327"/>
      <c r="Q260" s="327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34"/>
      <c r="B261" s="333"/>
      <c r="C261" s="333"/>
      <c r="D261" s="333"/>
      <c r="E261" s="333"/>
      <c r="F261" s="333"/>
      <c r="G261" s="333"/>
      <c r="H261" s="333"/>
      <c r="I261" s="333"/>
      <c r="J261" s="333"/>
      <c r="K261" s="333"/>
      <c r="L261" s="333"/>
      <c r="M261" s="335"/>
      <c r="N261" s="329" t="s">
        <v>66</v>
      </c>
      <c r="O261" s="330"/>
      <c r="P261" s="330"/>
      <c r="Q261" s="330"/>
      <c r="R261" s="330"/>
      <c r="S261" s="330"/>
      <c r="T261" s="331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33"/>
      <c r="B262" s="333"/>
      <c r="C262" s="333"/>
      <c r="D262" s="333"/>
      <c r="E262" s="333"/>
      <c r="F262" s="333"/>
      <c r="G262" s="333"/>
      <c r="H262" s="333"/>
      <c r="I262" s="333"/>
      <c r="J262" s="333"/>
      <c r="K262" s="333"/>
      <c r="L262" s="333"/>
      <c r="M262" s="335"/>
      <c r="N262" s="329" t="s">
        <v>66</v>
      </c>
      <c r="O262" s="330"/>
      <c r="P262" s="330"/>
      <c r="Q262" s="330"/>
      <c r="R262" s="330"/>
      <c r="S262" s="330"/>
      <c r="T262" s="331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32" t="s">
        <v>422</v>
      </c>
      <c r="B263" s="333"/>
      <c r="C263" s="333"/>
      <c r="D263" s="333"/>
      <c r="E263" s="333"/>
      <c r="F263" s="333"/>
      <c r="G263" s="333"/>
      <c r="H263" s="333"/>
      <c r="I263" s="333"/>
      <c r="J263" s="333"/>
      <c r="K263" s="333"/>
      <c r="L263" s="333"/>
      <c r="M263" s="333"/>
      <c r="N263" s="333"/>
      <c r="O263" s="333"/>
      <c r="P263" s="333"/>
      <c r="Q263" s="333"/>
      <c r="R263" s="333"/>
      <c r="S263" s="333"/>
      <c r="T263" s="333"/>
      <c r="U263" s="333"/>
      <c r="V263" s="333"/>
      <c r="W263" s="333"/>
      <c r="X263" s="333"/>
      <c r="Y263" s="316"/>
      <c r="Z263" s="316"/>
    </row>
    <row r="264" spans="1:53" ht="14.25" hidden="1" customHeight="1" x14ac:dyDescent="0.25">
      <c r="A264" s="336" t="s">
        <v>103</v>
      </c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7"/>
      <c r="P265" s="327"/>
      <c r="Q265" s="327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7"/>
      <c r="P266" s="327"/>
      <c r="Q266" s="327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4301011396</v>
      </c>
      <c r="D267" s="324">
        <v>4607091387452</v>
      </c>
      <c r="E267" s="325"/>
      <c r="F267" s="319">
        <v>1.35</v>
      </c>
      <c r="G267" s="32">
        <v>8</v>
      </c>
      <c r="H267" s="319">
        <v>10.8</v>
      </c>
      <c r="I267" s="319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3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27"/>
      <c r="P267" s="327"/>
      <c r="Q267" s="327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428</v>
      </c>
      <c r="C268" s="31">
        <v>4301011619</v>
      </c>
      <c r="D268" s="324">
        <v>4607091387452</v>
      </c>
      <c r="E268" s="325"/>
      <c r="F268" s="319">
        <v>1.45</v>
      </c>
      <c r="G268" s="32">
        <v>8</v>
      </c>
      <c r="H268" s="319">
        <v>11.6</v>
      </c>
      <c r="I268" s="319">
        <v>12.08</v>
      </c>
      <c r="J268" s="32">
        <v>56</v>
      </c>
      <c r="K268" s="32" t="s">
        <v>98</v>
      </c>
      <c r="L268" s="33" t="s">
        <v>99</v>
      </c>
      <c r="M268" s="32">
        <v>55</v>
      </c>
      <c r="N268" s="612" t="s">
        <v>429</v>
      </c>
      <c r="O268" s="327"/>
      <c r="P268" s="327"/>
      <c r="Q268" s="327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27"/>
      <c r="P269" s="327"/>
      <c r="Q269" s="327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27"/>
      <c r="P270" s="327"/>
      <c r="Q270" s="327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40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27"/>
      <c r="P271" s="327"/>
      <c r="Q271" s="327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34"/>
      <c r="B272" s="333"/>
      <c r="C272" s="333"/>
      <c r="D272" s="333"/>
      <c r="E272" s="333"/>
      <c r="F272" s="333"/>
      <c r="G272" s="333"/>
      <c r="H272" s="333"/>
      <c r="I272" s="333"/>
      <c r="J272" s="333"/>
      <c r="K272" s="333"/>
      <c r="L272" s="333"/>
      <c r="M272" s="335"/>
      <c r="N272" s="329" t="s">
        <v>66</v>
      </c>
      <c r="O272" s="330"/>
      <c r="P272" s="330"/>
      <c r="Q272" s="330"/>
      <c r="R272" s="330"/>
      <c r="S272" s="330"/>
      <c r="T272" s="331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33"/>
      <c r="B273" s="333"/>
      <c r="C273" s="333"/>
      <c r="D273" s="333"/>
      <c r="E273" s="333"/>
      <c r="F273" s="333"/>
      <c r="G273" s="333"/>
      <c r="H273" s="333"/>
      <c r="I273" s="333"/>
      <c r="J273" s="333"/>
      <c r="K273" s="333"/>
      <c r="L273" s="333"/>
      <c r="M273" s="335"/>
      <c r="N273" s="329" t="s">
        <v>66</v>
      </c>
      <c r="O273" s="330"/>
      <c r="P273" s="330"/>
      <c r="Q273" s="330"/>
      <c r="R273" s="330"/>
      <c r="S273" s="330"/>
      <c r="T273" s="331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33"/>
      <c r="C274" s="333"/>
      <c r="D274" s="333"/>
      <c r="E274" s="333"/>
      <c r="F274" s="333"/>
      <c r="G274" s="333"/>
      <c r="H274" s="333"/>
      <c r="I274" s="333"/>
      <c r="J274" s="333"/>
      <c r="K274" s="333"/>
      <c r="L274" s="333"/>
      <c r="M274" s="333"/>
      <c r="N274" s="333"/>
      <c r="O274" s="333"/>
      <c r="P274" s="333"/>
      <c r="Q274" s="333"/>
      <c r="R274" s="333"/>
      <c r="S274" s="333"/>
      <c r="T274" s="333"/>
      <c r="U274" s="333"/>
      <c r="V274" s="333"/>
      <c r="W274" s="333"/>
      <c r="X274" s="333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27"/>
      <c r="P275" s="327"/>
      <c r="Q275" s="327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27"/>
      <c r="P276" s="327"/>
      <c r="Q276" s="327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34"/>
      <c r="B277" s="333"/>
      <c r="C277" s="333"/>
      <c r="D277" s="333"/>
      <c r="E277" s="333"/>
      <c r="F277" s="333"/>
      <c r="G277" s="333"/>
      <c r="H277" s="333"/>
      <c r="I277" s="333"/>
      <c r="J277" s="333"/>
      <c r="K277" s="333"/>
      <c r="L277" s="333"/>
      <c r="M277" s="335"/>
      <c r="N277" s="329" t="s">
        <v>66</v>
      </c>
      <c r="O277" s="330"/>
      <c r="P277" s="330"/>
      <c r="Q277" s="330"/>
      <c r="R277" s="330"/>
      <c r="S277" s="330"/>
      <c r="T277" s="331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33"/>
      <c r="B278" s="333"/>
      <c r="C278" s="333"/>
      <c r="D278" s="333"/>
      <c r="E278" s="333"/>
      <c r="F278" s="333"/>
      <c r="G278" s="333"/>
      <c r="H278" s="333"/>
      <c r="I278" s="333"/>
      <c r="J278" s="333"/>
      <c r="K278" s="333"/>
      <c r="L278" s="333"/>
      <c r="M278" s="335"/>
      <c r="N278" s="329" t="s">
        <v>66</v>
      </c>
      <c r="O278" s="330"/>
      <c r="P278" s="330"/>
      <c r="Q278" s="330"/>
      <c r="R278" s="330"/>
      <c r="S278" s="330"/>
      <c r="T278" s="331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32" t="s">
        <v>440</v>
      </c>
      <c r="B279" s="333"/>
      <c r="C279" s="333"/>
      <c r="D279" s="333"/>
      <c r="E279" s="333"/>
      <c r="F279" s="333"/>
      <c r="G279" s="333"/>
      <c r="H279" s="333"/>
      <c r="I279" s="333"/>
      <c r="J279" s="333"/>
      <c r="K279" s="333"/>
      <c r="L279" s="333"/>
      <c r="M279" s="333"/>
      <c r="N279" s="333"/>
      <c r="O279" s="333"/>
      <c r="P279" s="333"/>
      <c r="Q279" s="333"/>
      <c r="R279" s="333"/>
      <c r="S279" s="333"/>
      <c r="T279" s="333"/>
      <c r="U279" s="333"/>
      <c r="V279" s="333"/>
      <c r="W279" s="333"/>
      <c r="X279" s="333"/>
      <c r="Y279" s="316"/>
      <c r="Z279" s="316"/>
    </row>
    <row r="280" spans="1:53" ht="14.25" hidden="1" customHeight="1" x14ac:dyDescent="0.25">
      <c r="A280" s="336" t="s">
        <v>60</v>
      </c>
      <c r="B280" s="333"/>
      <c r="C280" s="333"/>
      <c r="D280" s="333"/>
      <c r="E280" s="333"/>
      <c r="F280" s="333"/>
      <c r="G280" s="333"/>
      <c r="H280" s="333"/>
      <c r="I280" s="333"/>
      <c r="J280" s="333"/>
      <c r="K280" s="333"/>
      <c r="L280" s="333"/>
      <c r="M280" s="333"/>
      <c r="N280" s="333"/>
      <c r="O280" s="333"/>
      <c r="P280" s="333"/>
      <c r="Q280" s="333"/>
      <c r="R280" s="333"/>
      <c r="S280" s="333"/>
      <c r="T280" s="333"/>
      <c r="U280" s="333"/>
      <c r="V280" s="333"/>
      <c r="W280" s="333"/>
      <c r="X280" s="333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5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27"/>
      <c r="P281" s="327"/>
      <c r="Q281" s="327"/>
      <c r="R281" s="325"/>
      <c r="S281" s="34"/>
      <c r="T281" s="34"/>
      <c r="U281" s="35" t="s">
        <v>65</v>
      </c>
      <c r="V281" s="320">
        <v>21</v>
      </c>
      <c r="W281" s="321">
        <f>IFERROR(IF(V281="",0,CEILING((V281/$H281),1)*$H281),"")</f>
        <v>21.6</v>
      </c>
      <c r="X281" s="36">
        <f>IFERROR(IF(W281=0,"",ROUNDUP(W281/H281,0)*0.00753),"")</f>
        <v>9.0359999999999996E-2</v>
      </c>
      <c r="Y281" s="56"/>
      <c r="Z281" s="57"/>
      <c r="AD281" s="58"/>
      <c r="BA281" s="215" t="s">
        <v>1</v>
      </c>
    </row>
    <row r="282" spans="1:53" x14ac:dyDescent="0.2">
      <c r="A282" s="334"/>
      <c r="B282" s="333"/>
      <c r="C282" s="333"/>
      <c r="D282" s="333"/>
      <c r="E282" s="333"/>
      <c r="F282" s="333"/>
      <c r="G282" s="333"/>
      <c r="H282" s="333"/>
      <c r="I282" s="333"/>
      <c r="J282" s="333"/>
      <c r="K282" s="333"/>
      <c r="L282" s="333"/>
      <c r="M282" s="335"/>
      <c r="N282" s="329" t="s">
        <v>66</v>
      </c>
      <c r="O282" s="330"/>
      <c r="P282" s="330"/>
      <c r="Q282" s="330"/>
      <c r="R282" s="330"/>
      <c r="S282" s="330"/>
      <c r="T282" s="331"/>
      <c r="U282" s="37" t="s">
        <v>67</v>
      </c>
      <c r="V282" s="322">
        <f>IFERROR(V281/H281,"0")</f>
        <v>11.666666666666666</v>
      </c>
      <c r="W282" s="322">
        <f>IFERROR(W281/H281,"0")</f>
        <v>12</v>
      </c>
      <c r="X282" s="322">
        <f>IFERROR(IF(X281="",0,X281),"0")</f>
        <v>9.0359999999999996E-2</v>
      </c>
      <c r="Y282" s="323"/>
      <c r="Z282" s="323"/>
    </row>
    <row r="283" spans="1:53" x14ac:dyDescent="0.2">
      <c r="A283" s="333"/>
      <c r="B283" s="333"/>
      <c r="C283" s="333"/>
      <c r="D283" s="333"/>
      <c r="E283" s="333"/>
      <c r="F283" s="333"/>
      <c r="G283" s="333"/>
      <c r="H283" s="333"/>
      <c r="I283" s="333"/>
      <c r="J283" s="333"/>
      <c r="K283" s="333"/>
      <c r="L283" s="333"/>
      <c r="M283" s="335"/>
      <c r="N283" s="329" t="s">
        <v>66</v>
      </c>
      <c r="O283" s="330"/>
      <c r="P283" s="330"/>
      <c r="Q283" s="330"/>
      <c r="R283" s="330"/>
      <c r="S283" s="330"/>
      <c r="T283" s="331"/>
      <c r="U283" s="37" t="s">
        <v>65</v>
      </c>
      <c r="V283" s="322">
        <f>IFERROR(SUM(V281:V281),"0")</f>
        <v>21</v>
      </c>
      <c r="W283" s="322">
        <f>IFERROR(SUM(W281:W281),"0")</f>
        <v>21.6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33"/>
      <c r="C284" s="333"/>
      <c r="D284" s="333"/>
      <c r="E284" s="333"/>
      <c r="F284" s="333"/>
      <c r="G284" s="333"/>
      <c r="H284" s="333"/>
      <c r="I284" s="333"/>
      <c r="J284" s="333"/>
      <c r="K284" s="333"/>
      <c r="L284" s="333"/>
      <c r="M284" s="333"/>
      <c r="N284" s="333"/>
      <c r="O284" s="333"/>
      <c r="P284" s="333"/>
      <c r="Q284" s="333"/>
      <c r="R284" s="333"/>
      <c r="S284" s="333"/>
      <c r="T284" s="333"/>
      <c r="U284" s="333"/>
      <c r="V284" s="333"/>
      <c r="W284" s="333"/>
      <c r="X284" s="333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27"/>
      <c r="P285" s="327"/>
      <c r="Q285" s="327"/>
      <c r="R285" s="325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34"/>
      <c r="B286" s="333"/>
      <c r="C286" s="333"/>
      <c r="D286" s="333"/>
      <c r="E286" s="333"/>
      <c r="F286" s="333"/>
      <c r="G286" s="333"/>
      <c r="H286" s="333"/>
      <c r="I286" s="333"/>
      <c r="J286" s="333"/>
      <c r="K286" s="333"/>
      <c r="L286" s="333"/>
      <c r="M286" s="335"/>
      <c r="N286" s="329" t="s">
        <v>66</v>
      </c>
      <c r="O286" s="330"/>
      <c r="P286" s="330"/>
      <c r="Q286" s="330"/>
      <c r="R286" s="330"/>
      <c r="S286" s="330"/>
      <c r="T286" s="331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33"/>
      <c r="B287" s="333"/>
      <c r="C287" s="333"/>
      <c r="D287" s="333"/>
      <c r="E287" s="333"/>
      <c r="F287" s="333"/>
      <c r="G287" s="333"/>
      <c r="H287" s="333"/>
      <c r="I287" s="333"/>
      <c r="J287" s="333"/>
      <c r="K287" s="333"/>
      <c r="L287" s="333"/>
      <c r="M287" s="335"/>
      <c r="N287" s="329" t="s">
        <v>66</v>
      </c>
      <c r="O287" s="330"/>
      <c r="P287" s="330"/>
      <c r="Q287" s="330"/>
      <c r="R287" s="330"/>
      <c r="S287" s="330"/>
      <c r="T287" s="331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33"/>
      <c r="C288" s="333"/>
      <c r="D288" s="333"/>
      <c r="E288" s="333"/>
      <c r="F288" s="333"/>
      <c r="G288" s="333"/>
      <c r="H288" s="333"/>
      <c r="I288" s="333"/>
      <c r="J288" s="333"/>
      <c r="K288" s="333"/>
      <c r="L288" s="333"/>
      <c r="M288" s="333"/>
      <c r="N288" s="333"/>
      <c r="O288" s="333"/>
      <c r="P288" s="333"/>
      <c r="Q288" s="333"/>
      <c r="R288" s="333"/>
      <c r="S288" s="333"/>
      <c r="T288" s="333"/>
      <c r="U288" s="333"/>
      <c r="V288" s="333"/>
      <c r="W288" s="333"/>
      <c r="X288" s="333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27"/>
      <c r="P289" s="327"/>
      <c r="Q289" s="327"/>
      <c r="R289" s="325"/>
      <c r="S289" s="34"/>
      <c r="T289" s="34"/>
      <c r="U289" s="35" t="s">
        <v>65</v>
      </c>
      <c r="V289" s="320">
        <v>34.200000000000003</v>
      </c>
      <c r="W289" s="321">
        <f>IFERROR(IF(V289="",0,CEILING((V289/$H289),1)*$H289),"")</f>
        <v>34.199999999999996</v>
      </c>
      <c r="X289" s="36">
        <f>IFERROR(IF(W289=0,"",ROUNDUP(W289/H289,0)*0.00753),"")</f>
        <v>0.11295000000000001</v>
      </c>
      <c r="Y289" s="56"/>
      <c r="Z289" s="57"/>
      <c r="AD289" s="58"/>
      <c r="BA289" s="217" t="s">
        <v>1</v>
      </c>
    </row>
    <row r="290" spans="1:53" x14ac:dyDescent="0.2">
      <c r="A290" s="334"/>
      <c r="B290" s="333"/>
      <c r="C290" s="333"/>
      <c r="D290" s="333"/>
      <c r="E290" s="333"/>
      <c r="F290" s="333"/>
      <c r="G290" s="333"/>
      <c r="H290" s="333"/>
      <c r="I290" s="333"/>
      <c r="J290" s="333"/>
      <c r="K290" s="333"/>
      <c r="L290" s="333"/>
      <c r="M290" s="335"/>
      <c r="N290" s="329" t="s">
        <v>66</v>
      </c>
      <c r="O290" s="330"/>
      <c r="P290" s="330"/>
      <c r="Q290" s="330"/>
      <c r="R290" s="330"/>
      <c r="S290" s="330"/>
      <c r="T290" s="331"/>
      <c r="U290" s="37" t="s">
        <v>67</v>
      </c>
      <c r="V290" s="322">
        <f>IFERROR(V289/H289,"0")</f>
        <v>15.000000000000002</v>
      </c>
      <c r="W290" s="322">
        <f>IFERROR(W289/H289,"0")</f>
        <v>15</v>
      </c>
      <c r="X290" s="322">
        <f>IFERROR(IF(X289="",0,X289),"0")</f>
        <v>0.11295000000000001</v>
      </c>
      <c r="Y290" s="323"/>
      <c r="Z290" s="323"/>
    </row>
    <row r="291" spans="1:53" x14ac:dyDescent="0.2">
      <c r="A291" s="333"/>
      <c r="B291" s="333"/>
      <c r="C291" s="333"/>
      <c r="D291" s="333"/>
      <c r="E291" s="333"/>
      <c r="F291" s="333"/>
      <c r="G291" s="333"/>
      <c r="H291" s="333"/>
      <c r="I291" s="333"/>
      <c r="J291" s="333"/>
      <c r="K291" s="333"/>
      <c r="L291" s="333"/>
      <c r="M291" s="335"/>
      <c r="N291" s="329" t="s">
        <v>66</v>
      </c>
      <c r="O291" s="330"/>
      <c r="P291" s="330"/>
      <c r="Q291" s="330"/>
      <c r="R291" s="330"/>
      <c r="S291" s="330"/>
      <c r="T291" s="331"/>
      <c r="U291" s="37" t="s">
        <v>65</v>
      </c>
      <c r="V291" s="322">
        <f>IFERROR(SUM(V289:V289),"0")</f>
        <v>34.200000000000003</v>
      </c>
      <c r="W291" s="322">
        <f>IFERROR(SUM(W289:W289),"0")</f>
        <v>34.199999999999996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33"/>
      <c r="C292" s="333"/>
      <c r="D292" s="333"/>
      <c r="E292" s="333"/>
      <c r="F292" s="333"/>
      <c r="G292" s="333"/>
      <c r="H292" s="333"/>
      <c r="I292" s="333"/>
      <c r="J292" s="333"/>
      <c r="K292" s="333"/>
      <c r="L292" s="333"/>
      <c r="M292" s="333"/>
      <c r="N292" s="333"/>
      <c r="O292" s="333"/>
      <c r="P292" s="333"/>
      <c r="Q292" s="333"/>
      <c r="R292" s="333"/>
      <c r="S292" s="333"/>
      <c r="T292" s="333"/>
      <c r="U292" s="333"/>
      <c r="V292" s="333"/>
      <c r="W292" s="333"/>
      <c r="X292" s="333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27"/>
      <c r="P293" s="327"/>
      <c r="Q293" s="327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34"/>
      <c r="B294" s="333"/>
      <c r="C294" s="333"/>
      <c r="D294" s="333"/>
      <c r="E294" s="333"/>
      <c r="F294" s="333"/>
      <c r="G294" s="333"/>
      <c r="H294" s="333"/>
      <c r="I294" s="333"/>
      <c r="J294" s="333"/>
      <c r="K294" s="333"/>
      <c r="L294" s="333"/>
      <c r="M294" s="335"/>
      <c r="N294" s="329" t="s">
        <v>66</v>
      </c>
      <c r="O294" s="330"/>
      <c r="P294" s="330"/>
      <c r="Q294" s="330"/>
      <c r="R294" s="330"/>
      <c r="S294" s="330"/>
      <c r="T294" s="331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33"/>
      <c r="B295" s="333"/>
      <c r="C295" s="333"/>
      <c r="D295" s="333"/>
      <c r="E295" s="333"/>
      <c r="F295" s="333"/>
      <c r="G295" s="333"/>
      <c r="H295" s="333"/>
      <c r="I295" s="333"/>
      <c r="J295" s="333"/>
      <c r="K295" s="333"/>
      <c r="L295" s="333"/>
      <c r="M295" s="335"/>
      <c r="N295" s="329" t="s">
        <v>66</v>
      </c>
      <c r="O295" s="330"/>
      <c r="P295" s="330"/>
      <c r="Q295" s="330"/>
      <c r="R295" s="330"/>
      <c r="S295" s="330"/>
      <c r="T295" s="331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341" t="s">
        <v>449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48"/>
      <c r="Z296" s="48"/>
    </row>
    <row r="297" spans="1:53" ht="16.5" hidden="1" customHeight="1" x14ac:dyDescent="0.25">
      <c r="A297" s="332" t="s">
        <v>450</v>
      </c>
      <c r="B297" s="333"/>
      <c r="C297" s="333"/>
      <c r="D297" s="333"/>
      <c r="E297" s="333"/>
      <c r="F297" s="333"/>
      <c r="G297" s="333"/>
      <c r="H297" s="333"/>
      <c r="I297" s="333"/>
      <c r="J297" s="333"/>
      <c r="K297" s="333"/>
      <c r="L297" s="333"/>
      <c r="M297" s="333"/>
      <c r="N297" s="333"/>
      <c r="O297" s="333"/>
      <c r="P297" s="333"/>
      <c r="Q297" s="333"/>
      <c r="R297" s="333"/>
      <c r="S297" s="333"/>
      <c r="T297" s="333"/>
      <c r="U297" s="333"/>
      <c r="V297" s="333"/>
      <c r="W297" s="333"/>
      <c r="X297" s="333"/>
      <c r="Y297" s="316"/>
      <c r="Z297" s="316"/>
    </row>
    <row r="298" spans="1:53" ht="14.25" hidden="1" customHeight="1" x14ac:dyDescent="0.25">
      <c r="A298" s="336" t="s">
        <v>103</v>
      </c>
      <c r="B298" s="333"/>
      <c r="C298" s="333"/>
      <c r="D298" s="333"/>
      <c r="E298" s="333"/>
      <c r="F298" s="333"/>
      <c r="G298" s="333"/>
      <c r="H298" s="333"/>
      <c r="I298" s="333"/>
      <c r="J298" s="333"/>
      <c r="K298" s="333"/>
      <c r="L298" s="333"/>
      <c r="M298" s="333"/>
      <c r="N298" s="333"/>
      <c r="O298" s="333"/>
      <c r="P298" s="333"/>
      <c r="Q298" s="333"/>
      <c r="R298" s="333"/>
      <c r="S298" s="333"/>
      <c r="T298" s="333"/>
      <c r="U298" s="333"/>
      <c r="V298" s="333"/>
      <c r="W298" s="333"/>
      <c r="X298" s="333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7"/>
      <c r="P299" s="327"/>
      <c r="Q299" s="327"/>
      <c r="R299" s="325"/>
      <c r="S299" s="34"/>
      <c r="T299" s="34"/>
      <c r="U299" s="35" t="s">
        <v>65</v>
      </c>
      <c r="V299" s="320">
        <v>2900</v>
      </c>
      <c r="W299" s="321">
        <f t="shared" ref="W299:W306" si="13">IFERROR(IF(V299="",0,CEILING((V299/$H299),1)*$H299),"")</f>
        <v>2910</v>
      </c>
      <c r="X299" s="36">
        <f>IFERROR(IF(W299=0,"",ROUNDUP(W299/H299,0)*0.02175),"")</f>
        <v>4.2195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6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7"/>
      <c r="P300" s="327"/>
      <c r="Q300" s="327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7"/>
      <c r="P301" s="327"/>
      <c r="Q301" s="327"/>
      <c r="R301" s="325"/>
      <c r="S301" s="34"/>
      <c r="T301" s="34"/>
      <c r="U301" s="35" t="s">
        <v>65</v>
      </c>
      <c r="V301" s="320">
        <v>1100</v>
      </c>
      <c r="W301" s="321">
        <f t="shared" si="13"/>
        <v>1110</v>
      </c>
      <c r="X301" s="36">
        <f>IFERROR(IF(W301=0,"",ROUNDUP(W301/H301,0)*0.02175),"")</f>
        <v>1.6094999999999999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2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7"/>
      <c r="P302" s="327"/>
      <c r="Q302" s="327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27"/>
      <c r="P303" s="327"/>
      <c r="Q303" s="327"/>
      <c r="R303" s="325"/>
      <c r="S303" s="34"/>
      <c r="T303" s="34"/>
      <c r="U303" s="35" t="s">
        <v>65</v>
      </c>
      <c r="V303" s="320">
        <v>1000</v>
      </c>
      <c r="W303" s="321">
        <f t="shared" si="13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38" t="s">
        <v>460</v>
      </c>
      <c r="O304" s="327"/>
      <c r="P304" s="327"/>
      <c r="Q304" s="327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27"/>
      <c r="P305" s="327"/>
      <c r="Q305" s="327"/>
      <c r="R305" s="325"/>
      <c r="S305" s="34"/>
      <c r="T305" s="34"/>
      <c r="U305" s="35" t="s">
        <v>65</v>
      </c>
      <c r="V305" s="320">
        <v>100</v>
      </c>
      <c r="W305" s="321">
        <f t="shared" si="13"/>
        <v>100</v>
      </c>
      <c r="X305" s="36">
        <f>IFERROR(IF(W305=0,"",ROUNDUP(W305/H305,0)*0.00937),"")</f>
        <v>0.18740000000000001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27"/>
      <c r="P306" s="327"/>
      <c r="Q306" s="327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34"/>
      <c r="B307" s="333"/>
      <c r="C307" s="333"/>
      <c r="D307" s="333"/>
      <c r="E307" s="333"/>
      <c r="F307" s="333"/>
      <c r="G307" s="333"/>
      <c r="H307" s="333"/>
      <c r="I307" s="333"/>
      <c r="J307" s="333"/>
      <c r="K307" s="333"/>
      <c r="L307" s="333"/>
      <c r="M307" s="335"/>
      <c r="N307" s="329" t="s">
        <v>66</v>
      </c>
      <c r="O307" s="330"/>
      <c r="P307" s="330"/>
      <c r="Q307" s="330"/>
      <c r="R307" s="330"/>
      <c r="S307" s="330"/>
      <c r="T307" s="331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353.33333333333337</v>
      </c>
      <c r="W307" s="322">
        <f>IFERROR(W299/H299,"0")+IFERROR(W300/H300,"0")+IFERROR(W301/H301,"0")+IFERROR(W302/H302,"0")+IFERROR(W303/H303,"0")+IFERROR(W304/H304,"0")+IFERROR(W305/H305,"0")+IFERROR(W306/H306,"0")</f>
        <v>355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7.4736500000000001</v>
      </c>
      <c r="Y307" s="323"/>
      <c r="Z307" s="323"/>
    </row>
    <row r="308" spans="1:53" x14ac:dyDescent="0.2">
      <c r="A308" s="333"/>
      <c r="B308" s="333"/>
      <c r="C308" s="333"/>
      <c r="D308" s="333"/>
      <c r="E308" s="333"/>
      <c r="F308" s="333"/>
      <c r="G308" s="333"/>
      <c r="H308" s="333"/>
      <c r="I308" s="333"/>
      <c r="J308" s="333"/>
      <c r="K308" s="333"/>
      <c r="L308" s="333"/>
      <c r="M308" s="335"/>
      <c r="N308" s="329" t="s">
        <v>66</v>
      </c>
      <c r="O308" s="330"/>
      <c r="P308" s="330"/>
      <c r="Q308" s="330"/>
      <c r="R308" s="330"/>
      <c r="S308" s="330"/>
      <c r="T308" s="331"/>
      <c r="U308" s="37" t="s">
        <v>65</v>
      </c>
      <c r="V308" s="322">
        <f>IFERROR(SUM(V299:V306),"0")</f>
        <v>5100</v>
      </c>
      <c r="W308" s="322">
        <f>IFERROR(SUM(W299:W306),"0")</f>
        <v>5125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33"/>
      <c r="C309" s="333"/>
      <c r="D309" s="333"/>
      <c r="E309" s="333"/>
      <c r="F309" s="333"/>
      <c r="G309" s="333"/>
      <c r="H309" s="333"/>
      <c r="I309" s="333"/>
      <c r="J309" s="333"/>
      <c r="K309" s="333"/>
      <c r="L309" s="333"/>
      <c r="M309" s="333"/>
      <c r="N309" s="333"/>
      <c r="O309" s="333"/>
      <c r="P309" s="333"/>
      <c r="Q309" s="333"/>
      <c r="R309" s="333"/>
      <c r="S309" s="333"/>
      <c r="T309" s="333"/>
      <c r="U309" s="333"/>
      <c r="V309" s="333"/>
      <c r="W309" s="333"/>
      <c r="X309" s="333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4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27"/>
      <c r="P310" s="327"/>
      <c r="Q310" s="327"/>
      <c r="R310" s="325"/>
      <c r="S310" s="34"/>
      <c r="T310" s="34"/>
      <c r="U310" s="35" t="s">
        <v>65</v>
      </c>
      <c r="V310" s="320">
        <v>1600</v>
      </c>
      <c r="W310" s="321">
        <f>IFERROR(IF(V310="",0,CEILING((V310/$H310),1)*$H310),"")</f>
        <v>1605</v>
      </c>
      <c r="X310" s="36">
        <f>IFERROR(IF(W310=0,"",ROUNDUP(W310/H310,0)*0.02175),"")</f>
        <v>2.3272499999999998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0" t="s">
        <v>469</v>
      </c>
      <c r="O311" s="327"/>
      <c r="P311" s="327"/>
      <c r="Q311" s="327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27"/>
      <c r="P312" s="327"/>
      <c r="Q312" s="327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34"/>
      <c r="B313" s="333"/>
      <c r="C313" s="333"/>
      <c r="D313" s="333"/>
      <c r="E313" s="333"/>
      <c r="F313" s="333"/>
      <c r="G313" s="333"/>
      <c r="H313" s="333"/>
      <c r="I313" s="333"/>
      <c r="J313" s="333"/>
      <c r="K313" s="333"/>
      <c r="L313" s="333"/>
      <c r="M313" s="335"/>
      <c r="N313" s="329" t="s">
        <v>66</v>
      </c>
      <c r="O313" s="330"/>
      <c r="P313" s="330"/>
      <c r="Q313" s="330"/>
      <c r="R313" s="330"/>
      <c r="S313" s="330"/>
      <c r="T313" s="331"/>
      <c r="U313" s="37" t="s">
        <v>67</v>
      </c>
      <c r="V313" s="322">
        <f>IFERROR(V310/H310,"0")+IFERROR(V311/H311,"0")+IFERROR(V312/H312,"0")</f>
        <v>106.66666666666667</v>
      </c>
      <c r="W313" s="322">
        <f>IFERROR(W310/H310,"0")+IFERROR(W311/H311,"0")+IFERROR(W312/H312,"0")</f>
        <v>107</v>
      </c>
      <c r="X313" s="322">
        <f>IFERROR(IF(X310="",0,X310),"0")+IFERROR(IF(X311="",0,X311),"0")+IFERROR(IF(X312="",0,X312),"0")</f>
        <v>2.3272499999999998</v>
      </c>
      <c r="Y313" s="323"/>
      <c r="Z313" s="323"/>
    </row>
    <row r="314" spans="1:53" x14ac:dyDescent="0.2">
      <c r="A314" s="333"/>
      <c r="B314" s="333"/>
      <c r="C314" s="333"/>
      <c r="D314" s="333"/>
      <c r="E314" s="333"/>
      <c r="F314" s="333"/>
      <c r="G314" s="333"/>
      <c r="H314" s="333"/>
      <c r="I314" s="333"/>
      <c r="J314" s="333"/>
      <c r="K314" s="333"/>
      <c r="L314" s="333"/>
      <c r="M314" s="335"/>
      <c r="N314" s="329" t="s">
        <v>66</v>
      </c>
      <c r="O314" s="330"/>
      <c r="P314" s="330"/>
      <c r="Q314" s="330"/>
      <c r="R314" s="330"/>
      <c r="S314" s="330"/>
      <c r="T314" s="331"/>
      <c r="U314" s="37" t="s">
        <v>65</v>
      </c>
      <c r="V314" s="322">
        <f>IFERROR(SUM(V310:V312),"0")</f>
        <v>1600</v>
      </c>
      <c r="W314" s="322">
        <f>IFERROR(SUM(W310:W312),"0")</f>
        <v>1605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33"/>
      <c r="C315" s="333"/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  <c r="Q315" s="333"/>
      <c r="R315" s="333"/>
      <c r="S315" s="333"/>
      <c r="T315" s="333"/>
      <c r="U315" s="333"/>
      <c r="V315" s="333"/>
      <c r="W315" s="333"/>
      <c r="X315" s="333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7" t="s">
        <v>474</v>
      </c>
      <c r="O316" s="327"/>
      <c r="P316" s="327"/>
      <c r="Q316" s="327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7"/>
      <c r="P317" s="327"/>
      <c r="Q317" s="327"/>
      <c r="R317" s="325"/>
      <c r="S317" s="34"/>
      <c r="T317" s="34"/>
      <c r="U317" s="35" t="s">
        <v>65</v>
      </c>
      <c r="V317" s="320">
        <v>50</v>
      </c>
      <c r="W317" s="321">
        <f>IFERROR(IF(V317="",0,CEILING((V317/$H317),1)*$H317),"")</f>
        <v>54.6</v>
      </c>
      <c r="X317" s="36">
        <f>IFERROR(IF(W317=0,"",ROUNDUP(W317/H317,0)*0.02175),"")</f>
        <v>0.15225</v>
      </c>
      <c r="Y317" s="56"/>
      <c r="Z317" s="57"/>
      <c r="AD317" s="58"/>
      <c r="BA317" s="231" t="s">
        <v>1</v>
      </c>
    </row>
    <row r="318" spans="1:53" x14ac:dyDescent="0.2">
      <c r="A318" s="334"/>
      <c r="B318" s="333"/>
      <c r="C318" s="333"/>
      <c r="D318" s="333"/>
      <c r="E318" s="333"/>
      <c r="F318" s="333"/>
      <c r="G318" s="333"/>
      <c r="H318" s="333"/>
      <c r="I318" s="333"/>
      <c r="J318" s="333"/>
      <c r="K318" s="333"/>
      <c r="L318" s="333"/>
      <c r="M318" s="335"/>
      <c r="N318" s="329" t="s">
        <v>66</v>
      </c>
      <c r="O318" s="330"/>
      <c r="P318" s="330"/>
      <c r="Q318" s="330"/>
      <c r="R318" s="330"/>
      <c r="S318" s="330"/>
      <c r="T318" s="331"/>
      <c r="U318" s="37" t="s">
        <v>67</v>
      </c>
      <c r="V318" s="322">
        <f>IFERROR(V316/H316,"0")+IFERROR(V317/H317,"0")</f>
        <v>6.4102564102564106</v>
      </c>
      <c r="W318" s="322">
        <f>IFERROR(W316/H316,"0")+IFERROR(W317/H317,"0")</f>
        <v>7</v>
      </c>
      <c r="X318" s="322">
        <f>IFERROR(IF(X316="",0,X316),"0")+IFERROR(IF(X317="",0,X317),"0")</f>
        <v>0.15225</v>
      </c>
      <c r="Y318" s="323"/>
      <c r="Z318" s="323"/>
    </row>
    <row r="319" spans="1:53" x14ac:dyDescent="0.2">
      <c r="A319" s="333"/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5"/>
      <c r="N319" s="329" t="s">
        <v>66</v>
      </c>
      <c r="O319" s="330"/>
      <c r="P319" s="330"/>
      <c r="Q319" s="330"/>
      <c r="R319" s="330"/>
      <c r="S319" s="330"/>
      <c r="T319" s="331"/>
      <c r="U319" s="37" t="s">
        <v>65</v>
      </c>
      <c r="V319" s="322">
        <f>IFERROR(SUM(V316:V317),"0")</f>
        <v>50</v>
      </c>
      <c r="W319" s="322">
        <f>IFERROR(SUM(W316:W317),"0")</f>
        <v>54.6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33"/>
      <c r="C320" s="333"/>
      <c r="D320" s="333"/>
      <c r="E320" s="333"/>
      <c r="F320" s="333"/>
      <c r="G320" s="333"/>
      <c r="H320" s="333"/>
      <c r="I320" s="333"/>
      <c r="J320" s="333"/>
      <c r="K320" s="333"/>
      <c r="L320" s="333"/>
      <c r="M320" s="333"/>
      <c r="N320" s="333"/>
      <c r="O320" s="333"/>
      <c r="P320" s="333"/>
      <c r="Q320" s="333"/>
      <c r="R320" s="333"/>
      <c r="S320" s="333"/>
      <c r="T320" s="333"/>
      <c r="U320" s="333"/>
      <c r="V320" s="333"/>
      <c r="W320" s="333"/>
      <c r="X320" s="333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7"/>
      <c r="P321" s="327"/>
      <c r="Q321" s="327"/>
      <c r="R321" s="325"/>
      <c r="S321" s="34"/>
      <c r="T321" s="34"/>
      <c r="U321" s="35" t="s">
        <v>65</v>
      </c>
      <c r="V321" s="320">
        <v>70</v>
      </c>
      <c r="W321" s="321">
        <f>IFERROR(IF(V321="",0,CEILING((V321/$H321),1)*$H321),"")</f>
        <v>70.2</v>
      </c>
      <c r="X321" s="36">
        <f>IFERROR(IF(W321=0,"",ROUNDUP(W321/H321,0)*0.02175),"")</f>
        <v>0.19574999999999998</v>
      </c>
      <c r="Y321" s="56"/>
      <c r="Z321" s="57"/>
      <c r="AD321" s="58"/>
      <c r="BA321" s="232" t="s">
        <v>1</v>
      </c>
    </row>
    <row r="322" spans="1:53" x14ac:dyDescent="0.2">
      <c r="A322" s="334"/>
      <c r="B322" s="333"/>
      <c r="C322" s="333"/>
      <c r="D322" s="333"/>
      <c r="E322" s="333"/>
      <c r="F322" s="333"/>
      <c r="G322" s="333"/>
      <c r="H322" s="333"/>
      <c r="I322" s="333"/>
      <c r="J322" s="333"/>
      <c r="K322" s="333"/>
      <c r="L322" s="333"/>
      <c r="M322" s="335"/>
      <c r="N322" s="329" t="s">
        <v>66</v>
      </c>
      <c r="O322" s="330"/>
      <c r="P322" s="330"/>
      <c r="Q322" s="330"/>
      <c r="R322" s="330"/>
      <c r="S322" s="330"/>
      <c r="T322" s="331"/>
      <c r="U322" s="37" t="s">
        <v>67</v>
      </c>
      <c r="V322" s="322">
        <f>IFERROR(V321/H321,"0")</f>
        <v>8.9743589743589745</v>
      </c>
      <c r="W322" s="322">
        <f>IFERROR(W321/H321,"0")</f>
        <v>9</v>
      </c>
      <c r="X322" s="322">
        <f>IFERROR(IF(X321="",0,X321),"0")</f>
        <v>0.19574999999999998</v>
      </c>
      <c r="Y322" s="323"/>
      <c r="Z322" s="323"/>
    </row>
    <row r="323" spans="1:53" x14ac:dyDescent="0.2">
      <c r="A323" s="333"/>
      <c r="B323" s="333"/>
      <c r="C323" s="333"/>
      <c r="D323" s="333"/>
      <c r="E323" s="333"/>
      <c r="F323" s="333"/>
      <c r="G323" s="333"/>
      <c r="H323" s="333"/>
      <c r="I323" s="333"/>
      <c r="J323" s="333"/>
      <c r="K323" s="333"/>
      <c r="L323" s="333"/>
      <c r="M323" s="335"/>
      <c r="N323" s="329" t="s">
        <v>66</v>
      </c>
      <c r="O323" s="330"/>
      <c r="P323" s="330"/>
      <c r="Q323" s="330"/>
      <c r="R323" s="330"/>
      <c r="S323" s="330"/>
      <c r="T323" s="331"/>
      <c r="U323" s="37" t="s">
        <v>65</v>
      </c>
      <c r="V323" s="322">
        <f>IFERROR(SUM(V321:V321),"0")</f>
        <v>70</v>
      </c>
      <c r="W323" s="322">
        <f>IFERROR(SUM(W321:W321),"0")</f>
        <v>70.2</v>
      </c>
      <c r="X323" s="37"/>
      <c r="Y323" s="323"/>
      <c r="Z323" s="323"/>
    </row>
    <row r="324" spans="1:53" ht="16.5" hidden="1" customHeight="1" x14ac:dyDescent="0.25">
      <c r="A324" s="332" t="s">
        <v>479</v>
      </c>
      <c r="B324" s="333"/>
      <c r="C324" s="333"/>
      <c r="D324" s="333"/>
      <c r="E324" s="333"/>
      <c r="F324" s="333"/>
      <c r="G324" s="333"/>
      <c r="H324" s="333"/>
      <c r="I324" s="333"/>
      <c r="J324" s="333"/>
      <c r="K324" s="333"/>
      <c r="L324" s="333"/>
      <c r="M324" s="333"/>
      <c r="N324" s="333"/>
      <c r="O324" s="333"/>
      <c r="P324" s="333"/>
      <c r="Q324" s="333"/>
      <c r="R324" s="333"/>
      <c r="S324" s="333"/>
      <c r="T324" s="333"/>
      <c r="U324" s="333"/>
      <c r="V324" s="333"/>
      <c r="W324" s="333"/>
      <c r="X324" s="333"/>
      <c r="Y324" s="316"/>
      <c r="Z324" s="316"/>
    </row>
    <row r="325" spans="1:53" ht="14.25" hidden="1" customHeight="1" x14ac:dyDescent="0.25">
      <c r="A325" s="336" t="s">
        <v>103</v>
      </c>
      <c r="B325" s="333"/>
      <c r="C325" s="333"/>
      <c r="D325" s="333"/>
      <c r="E325" s="333"/>
      <c r="F325" s="333"/>
      <c r="G325" s="333"/>
      <c r="H325" s="333"/>
      <c r="I325" s="333"/>
      <c r="J325" s="333"/>
      <c r="K325" s="333"/>
      <c r="L325" s="333"/>
      <c r="M325" s="333"/>
      <c r="N325" s="333"/>
      <c r="O325" s="333"/>
      <c r="P325" s="333"/>
      <c r="Q325" s="333"/>
      <c r="R325" s="333"/>
      <c r="S325" s="333"/>
      <c r="T325" s="333"/>
      <c r="U325" s="333"/>
      <c r="V325" s="333"/>
      <c r="W325" s="333"/>
      <c r="X325" s="333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7"/>
      <c r="P326" s="327"/>
      <c r="Q326" s="327"/>
      <c r="R326" s="325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7"/>
      <c r="P327" s="327"/>
      <c r="Q327" s="327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7"/>
      <c r="P328" s="327"/>
      <c r="Q328" s="327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5" t="s">
        <v>488</v>
      </c>
      <c r="O329" s="327"/>
      <c r="P329" s="327"/>
      <c r="Q329" s="327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3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7"/>
      <c r="P330" s="327"/>
      <c r="Q330" s="327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4"/>
      <c r="B331" s="333"/>
      <c r="C331" s="333"/>
      <c r="D331" s="333"/>
      <c r="E331" s="333"/>
      <c r="F331" s="333"/>
      <c r="G331" s="333"/>
      <c r="H331" s="333"/>
      <c r="I331" s="333"/>
      <c r="J331" s="333"/>
      <c r="K331" s="333"/>
      <c r="L331" s="333"/>
      <c r="M331" s="335"/>
      <c r="N331" s="329" t="s">
        <v>66</v>
      </c>
      <c r="O331" s="330"/>
      <c r="P331" s="330"/>
      <c r="Q331" s="330"/>
      <c r="R331" s="330"/>
      <c r="S331" s="330"/>
      <c r="T331" s="331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33"/>
      <c r="B332" s="333"/>
      <c r="C332" s="333"/>
      <c r="D332" s="333"/>
      <c r="E332" s="333"/>
      <c r="F332" s="333"/>
      <c r="G332" s="333"/>
      <c r="H332" s="333"/>
      <c r="I332" s="333"/>
      <c r="J332" s="333"/>
      <c r="K332" s="333"/>
      <c r="L332" s="333"/>
      <c r="M332" s="335"/>
      <c r="N332" s="329" t="s">
        <v>66</v>
      </c>
      <c r="O332" s="330"/>
      <c r="P332" s="330"/>
      <c r="Q332" s="330"/>
      <c r="R332" s="330"/>
      <c r="S332" s="330"/>
      <c r="T332" s="331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33"/>
      <c r="C333" s="333"/>
      <c r="D333" s="333"/>
      <c r="E333" s="333"/>
      <c r="F333" s="333"/>
      <c r="G333" s="333"/>
      <c r="H333" s="333"/>
      <c r="I333" s="333"/>
      <c r="J333" s="333"/>
      <c r="K333" s="333"/>
      <c r="L333" s="333"/>
      <c r="M333" s="333"/>
      <c r="N333" s="333"/>
      <c r="O333" s="333"/>
      <c r="P333" s="333"/>
      <c r="Q333" s="333"/>
      <c r="R333" s="333"/>
      <c r="S333" s="333"/>
      <c r="T333" s="333"/>
      <c r="U333" s="333"/>
      <c r="V333" s="333"/>
      <c r="W333" s="333"/>
      <c r="X333" s="333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7"/>
      <c r="P334" s="327"/>
      <c r="Q334" s="327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7"/>
      <c r="P335" s="327"/>
      <c r="Q335" s="327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4"/>
      <c r="B336" s="333"/>
      <c r="C336" s="333"/>
      <c r="D336" s="333"/>
      <c r="E336" s="333"/>
      <c r="F336" s="333"/>
      <c r="G336" s="333"/>
      <c r="H336" s="333"/>
      <c r="I336" s="333"/>
      <c r="J336" s="333"/>
      <c r="K336" s="333"/>
      <c r="L336" s="333"/>
      <c r="M336" s="335"/>
      <c r="N336" s="329" t="s">
        <v>66</v>
      </c>
      <c r="O336" s="330"/>
      <c r="P336" s="330"/>
      <c r="Q336" s="330"/>
      <c r="R336" s="330"/>
      <c r="S336" s="330"/>
      <c r="T336" s="331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33"/>
      <c r="B337" s="333"/>
      <c r="C337" s="333"/>
      <c r="D337" s="333"/>
      <c r="E337" s="333"/>
      <c r="F337" s="333"/>
      <c r="G337" s="333"/>
      <c r="H337" s="333"/>
      <c r="I337" s="333"/>
      <c r="J337" s="333"/>
      <c r="K337" s="333"/>
      <c r="L337" s="333"/>
      <c r="M337" s="335"/>
      <c r="N337" s="329" t="s">
        <v>66</v>
      </c>
      <c r="O337" s="330"/>
      <c r="P337" s="330"/>
      <c r="Q337" s="330"/>
      <c r="R337" s="330"/>
      <c r="S337" s="330"/>
      <c r="T337" s="331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33"/>
      <c r="C338" s="333"/>
      <c r="D338" s="333"/>
      <c r="E338" s="333"/>
      <c r="F338" s="333"/>
      <c r="G338" s="333"/>
      <c r="H338" s="333"/>
      <c r="I338" s="333"/>
      <c r="J338" s="333"/>
      <c r="K338" s="333"/>
      <c r="L338" s="333"/>
      <c r="M338" s="333"/>
      <c r="N338" s="333"/>
      <c r="O338" s="333"/>
      <c r="P338" s="333"/>
      <c r="Q338" s="333"/>
      <c r="R338" s="333"/>
      <c r="S338" s="333"/>
      <c r="T338" s="333"/>
      <c r="U338" s="333"/>
      <c r="V338" s="333"/>
      <c r="W338" s="333"/>
      <c r="X338" s="333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7"/>
      <c r="P339" s="327"/>
      <c r="Q339" s="327"/>
      <c r="R339" s="325"/>
      <c r="S339" s="34"/>
      <c r="T339" s="34"/>
      <c r="U339" s="35" t="s">
        <v>65</v>
      </c>
      <c r="V339" s="320">
        <v>30</v>
      </c>
      <c r="W339" s="321">
        <f>IFERROR(IF(V339="",0,CEILING((V339/$H339),1)*$H339),"")</f>
        <v>31.2</v>
      </c>
      <c r="X339" s="36">
        <f>IFERROR(IF(W339=0,"",ROUNDUP(W339/H339,0)*0.02175),"")</f>
        <v>8.6999999999999994E-2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7"/>
      <c r="P340" s="327"/>
      <c r="Q340" s="327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7"/>
      <c r="P341" s="327"/>
      <c r="Q341" s="327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7"/>
      <c r="P342" s="327"/>
      <c r="Q342" s="327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34"/>
      <c r="B343" s="333"/>
      <c r="C343" s="333"/>
      <c r="D343" s="333"/>
      <c r="E343" s="333"/>
      <c r="F343" s="333"/>
      <c r="G343" s="333"/>
      <c r="H343" s="333"/>
      <c r="I343" s="333"/>
      <c r="J343" s="333"/>
      <c r="K343" s="333"/>
      <c r="L343" s="333"/>
      <c r="M343" s="335"/>
      <c r="N343" s="329" t="s">
        <v>66</v>
      </c>
      <c r="O343" s="330"/>
      <c r="P343" s="330"/>
      <c r="Q343" s="330"/>
      <c r="R343" s="330"/>
      <c r="S343" s="330"/>
      <c r="T343" s="331"/>
      <c r="U343" s="37" t="s">
        <v>67</v>
      </c>
      <c r="V343" s="322">
        <f>IFERROR(V339/H339,"0")+IFERROR(V340/H340,"0")+IFERROR(V341/H341,"0")+IFERROR(V342/H342,"0")</f>
        <v>3.8461538461538463</v>
      </c>
      <c r="W343" s="322">
        <f>IFERROR(W339/H339,"0")+IFERROR(W340/H340,"0")+IFERROR(W341/H341,"0")+IFERROR(W342/H342,"0")</f>
        <v>4</v>
      </c>
      <c r="X343" s="322">
        <f>IFERROR(IF(X339="",0,X339),"0")+IFERROR(IF(X340="",0,X340),"0")+IFERROR(IF(X341="",0,X341),"0")+IFERROR(IF(X342="",0,X342),"0")</f>
        <v>8.6999999999999994E-2</v>
      </c>
      <c r="Y343" s="323"/>
      <c r="Z343" s="323"/>
    </row>
    <row r="344" spans="1:53" x14ac:dyDescent="0.2">
      <c r="A344" s="333"/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5"/>
      <c r="N344" s="329" t="s">
        <v>66</v>
      </c>
      <c r="O344" s="330"/>
      <c r="P344" s="330"/>
      <c r="Q344" s="330"/>
      <c r="R344" s="330"/>
      <c r="S344" s="330"/>
      <c r="T344" s="331"/>
      <c r="U344" s="37" t="s">
        <v>65</v>
      </c>
      <c r="V344" s="322">
        <f>IFERROR(SUM(V339:V342),"0")</f>
        <v>30</v>
      </c>
      <c r="W344" s="322">
        <f>IFERROR(SUM(W339:W342),"0")</f>
        <v>31.2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33"/>
      <c r="C345" s="333"/>
      <c r="D345" s="333"/>
      <c r="E345" s="333"/>
      <c r="F345" s="333"/>
      <c r="G345" s="333"/>
      <c r="H345" s="333"/>
      <c r="I345" s="333"/>
      <c r="J345" s="333"/>
      <c r="K345" s="333"/>
      <c r="L345" s="333"/>
      <c r="M345" s="333"/>
      <c r="N345" s="333"/>
      <c r="O345" s="333"/>
      <c r="P345" s="333"/>
      <c r="Q345" s="333"/>
      <c r="R345" s="333"/>
      <c r="S345" s="333"/>
      <c r="T345" s="333"/>
      <c r="U345" s="333"/>
      <c r="V345" s="333"/>
      <c r="W345" s="333"/>
      <c r="X345" s="333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7"/>
      <c r="P346" s="327"/>
      <c r="Q346" s="327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4"/>
      <c r="B347" s="333"/>
      <c r="C347" s="333"/>
      <c r="D347" s="333"/>
      <c r="E347" s="333"/>
      <c r="F347" s="333"/>
      <c r="G347" s="333"/>
      <c r="H347" s="333"/>
      <c r="I347" s="333"/>
      <c r="J347" s="333"/>
      <c r="K347" s="333"/>
      <c r="L347" s="333"/>
      <c r="M347" s="335"/>
      <c r="N347" s="329" t="s">
        <v>66</v>
      </c>
      <c r="O347" s="330"/>
      <c r="P347" s="330"/>
      <c r="Q347" s="330"/>
      <c r="R347" s="330"/>
      <c r="S347" s="330"/>
      <c r="T347" s="331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33"/>
      <c r="B348" s="333"/>
      <c r="C348" s="333"/>
      <c r="D348" s="333"/>
      <c r="E348" s="333"/>
      <c r="F348" s="333"/>
      <c r="G348" s="333"/>
      <c r="H348" s="333"/>
      <c r="I348" s="333"/>
      <c r="J348" s="333"/>
      <c r="K348" s="333"/>
      <c r="L348" s="333"/>
      <c r="M348" s="335"/>
      <c r="N348" s="329" t="s">
        <v>66</v>
      </c>
      <c r="O348" s="330"/>
      <c r="P348" s="330"/>
      <c r="Q348" s="330"/>
      <c r="R348" s="330"/>
      <c r="S348" s="330"/>
      <c r="T348" s="331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41" t="s">
        <v>506</v>
      </c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42"/>
      <c r="N349" s="342"/>
      <c r="O349" s="342"/>
      <c r="P349" s="342"/>
      <c r="Q349" s="342"/>
      <c r="R349" s="342"/>
      <c r="S349" s="342"/>
      <c r="T349" s="342"/>
      <c r="U349" s="342"/>
      <c r="V349" s="342"/>
      <c r="W349" s="342"/>
      <c r="X349" s="342"/>
      <c r="Y349" s="48"/>
      <c r="Z349" s="48"/>
    </row>
    <row r="350" spans="1:53" ht="16.5" hidden="1" customHeight="1" x14ac:dyDescent="0.25">
      <c r="A350" s="332" t="s">
        <v>507</v>
      </c>
      <c r="B350" s="333"/>
      <c r="C350" s="333"/>
      <c r="D350" s="333"/>
      <c r="E350" s="333"/>
      <c r="F350" s="333"/>
      <c r="G350" s="333"/>
      <c r="H350" s="333"/>
      <c r="I350" s="333"/>
      <c r="J350" s="333"/>
      <c r="K350" s="333"/>
      <c r="L350" s="333"/>
      <c r="M350" s="333"/>
      <c r="N350" s="333"/>
      <c r="O350" s="333"/>
      <c r="P350" s="333"/>
      <c r="Q350" s="333"/>
      <c r="R350" s="333"/>
      <c r="S350" s="333"/>
      <c r="T350" s="333"/>
      <c r="U350" s="333"/>
      <c r="V350" s="333"/>
      <c r="W350" s="333"/>
      <c r="X350" s="333"/>
      <c r="Y350" s="316"/>
      <c r="Z350" s="316"/>
    </row>
    <row r="351" spans="1:53" ht="14.25" hidden="1" customHeight="1" x14ac:dyDescent="0.25">
      <c r="A351" s="336" t="s">
        <v>103</v>
      </c>
      <c r="B351" s="333"/>
      <c r="C351" s="333"/>
      <c r="D351" s="333"/>
      <c r="E351" s="333"/>
      <c r="F351" s="333"/>
      <c r="G351" s="333"/>
      <c r="H351" s="333"/>
      <c r="I351" s="333"/>
      <c r="J351" s="333"/>
      <c r="K351" s="333"/>
      <c r="L351" s="333"/>
      <c r="M351" s="333"/>
      <c r="N351" s="333"/>
      <c r="O351" s="333"/>
      <c r="P351" s="333"/>
      <c r="Q351" s="333"/>
      <c r="R351" s="333"/>
      <c r="S351" s="333"/>
      <c r="T351" s="333"/>
      <c r="U351" s="333"/>
      <c r="V351" s="333"/>
      <c r="W351" s="333"/>
      <c r="X351" s="333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2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7"/>
      <c r="P352" s="327"/>
      <c r="Q352" s="327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7"/>
      <c r="P353" s="327"/>
      <c r="Q353" s="327"/>
      <c r="R353" s="325"/>
      <c r="S353" s="34"/>
      <c r="T353" s="34"/>
      <c r="U353" s="35" t="s">
        <v>65</v>
      </c>
      <c r="V353" s="320">
        <v>36</v>
      </c>
      <c r="W353" s="321">
        <f>IFERROR(IF(V353="",0,CEILING((V353/$H353),1)*$H353),"")</f>
        <v>37.800000000000004</v>
      </c>
      <c r="X353" s="36">
        <f>IFERROR(IF(W353=0,"",ROUNDUP(W353/H353,0)*0.00753),"")</f>
        <v>0.10542</v>
      </c>
      <c r="Y353" s="56"/>
      <c r="Z353" s="57"/>
      <c r="AD353" s="58"/>
      <c r="BA353" s="246" t="s">
        <v>1</v>
      </c>
    </row>
    <row r="354" spans="1:53" x14ac:dyDescent="0.2">
      <c r="A354" s="334"/>
      <c r="B354" s="333"/>
      <c r="C354" s="333"/>
      <c r="D354" s="333"/>
      <c r="E354" s="333"/>
      <c r="F354" s="333"/>
      <c r="G354" s="333"/>
      <c r="H354" s="333"/>
      <c r="I354" s="333"/>
      <c r="J354" s="333"/>
      <c r="K354" s="333"/>
      <c r="L354" s="333"/>
      <c r="M354" s="335"/>
      <c r="N354" s="329" t="s">
        <v>66</v>
      </c>
      <c r="O354" s="330"/>
      <c r="P354" s="330"/>
      <c r="Q354" s="330"/>
      <c r="R354" s="330"/>
      <c r="S354" s="330"/>
      <c r="T354" s="331"/>
      <c r="U354" s="37" t="s">
        <v>67</v>
      </c>
      <c r="V354" s="322">
        <f>IFERROR(V352/H352,"0")+IFERROR(V353/H353,"0")</f>
        <v>13.333333333333332</v>
      </c>
      <c r="W354" s="322">
        <f>IFERROR(W352/H352,"0")+IFERROR(W353/H353,"0")</f>
        <v>14</v>
      </c>
      <c r="X354" s="322">
        <f>IFERROR(IF(X352="",0,X352),"0")+IFERROR(IF(X353="",0,X353),"0")</f>
        <v>0.10542</v>
      </c>
      <c r="Y354" s="323"/>
      <c r="Z354" s="323"/>
    </row>
    <row r="355" spans="1:53" x14ac:dyDescent="0.2">
      <c r="A355" s="333"/>
      <c r="B355" s="333"/>
      <c r="C355" s="333"/>
      <c r="D355" s="333"/>
      <c r="E355" s="333"/>
      <c r="F355" s="333"/>
      <c r="G355" s="333"/>
      <c r="H355" s="333"/>
      <c r="I355" s="333"/>
      <c r="J355" s="333"/>
      <c r="K355" s="333"/>
      <c r="L355" s="333"/>
      <c r="M355" s="335"/>
      <c r="N355" s="329" t="s">
        <v>66</v>
      </c>
      <c r="O355" s="330"/>
      <c r="P355" s="330"/>
      <c r="Q355" s="330"/>
      <c r="R355" s="330"/>
      <c r="S355" s="330"/>
      <c r="T355" s="331"/>
      <c r="U355" s="37" t="s">
        <v>65</v>
      </c>
      <c r="V355" s="322">
        <f>IFERROR(SUM(V352:V353),"0")</f>
        <v>36</v>
      </c>
      <c r="W355" s="322">
        <f>IFERROR(SUM(W352:W353),"0")</f>
        <v>37.800000000000004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33"/>
      <c r="C356" s="333"/>
      <c r="D356" s="333"/>
      <c r="E356" s="333"/>
      <c r="F356" s="333"/>
      <c r="G356" s="333"/>
      <c r="H356" s="333"/>
      <c r="I356" s="333"/>
      <c r="J356" s="333"/>
      <c r="K356" s="333"/>
      <c r="L356" s="333"/>
      <c r="M356" s="333"/>
      <c r="N356" s="333"/>
      <c r="O356" s="333"/>
      <c r="P356" s="333"/>
      <c r="Q356" s="333"/>
      <c r="R356" s="333"/>
      <c r="S356" s="333"/>
      <c r="T356" s="333"/>
      <c r="U356" s="333"/>
      <c r="V356" s="333"/>
      <c r="W356" s="333"/>
      <c r="X356" s="333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7"/>
      <c r="P357" s="327"/>
      <c r="Q357" s="327"/>
      <c r="R357" s="325"/>
      <c r="S357" s="34"/>
      <c r="T357" s="34"/>
      <c r="U357" s="35" t="s">
        <v>65</v>
      </c>
      <c r="V357" s="320">
        <v>50</v>
      </c>
      <c r="W357" s="321">
        <f t="shared" ref="W357:W369" si="14">IFERROR(IF(V357="",0,CEILING((V357/$H357),1)*$H357),"")</f>
        <v>50.400000000000006</v>
      </c>
      <c r="X357" s="36">
        <f>IFERROR(IF(W357=0,"",ROUNDUP(W357/H357,0)*0.00753),"")</f>
        <v>9.0359999999999996E-2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7"/>
      <c r="P358" s="327"/>
      <c r="Q358" s="327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7"/>
      <c r="P359" s="327"/>
      <c r="Q359" s="327"/>
      <c r="R359" s="325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7"/>
      <c r="P360" s="327"/>
      <c r="Q360" s="327"/>
      <c r="R360" s="325"/>
      <c r="S360" s="34"/>
      <c r="T360" s="34"/>
      <c r="U360" s="35" t="s">
        <v>65</v>
      </c>
      <c r="V360" s="320">
        <v>84.000000000000014</v>
      </c>
      <c r="W360" s="321">
        <f t="shared" si="14"/>
        <v>84</v>
      </c>
      <c r="X360" s="36">
        <f>IFERROR(IF(W360=0,"",ROUNDUP(W360/H360,0)*0.00753),"")</f>
        <v>0.3765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7"/>
      <c r="P361" s="327"/>
      <c r="Q361" s="327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7"/>
      <c r="P362" s="327"/>
      <c r="Q362" s="327"/>
      <c r="R362" s="325"/>
      <c r="S362" s="34"/>
      <c r="T362" s="34"/>
      <c r="U362" s="35" t="s">
        <v>65</v>
      </c>
      <c r="V362" s="320">
        <v>122.5</v>
      </c>
      <c r="W362" s="321">
        <f t="shared" si="14"/>
        <v>123.9</v>
      </c>
      <c r="X362" s="36">
        <f t="shared" si="15"/>
        <v>0.29618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7"/>
      <c r="P363" s="327"/>
      <c r="Q363" s="327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7"/>
      <c r="P364" s="327"/>
      <c r="Q364" s="327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4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7"/>
      <c r="P365" s="327"/>
      <c r="Q365" s="327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7"/>
      <c r="P366" s="327"/>
      <c r="Q366" s="327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1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7"/>
      <c r="P367" s="327"/>
      <c r="Q367" s="327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4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7"/>
      <c r="P368" s="327"/>
      <c r="Q368" s="327"/>
      <c r="R368" s="325"/>
      <c r="S368" s="34"/>
      <c r="T368" s="34"/>
      <c r="U368" s="35" t="s">
        <v>65</v>
      </c>
      <c r="V368" s="320">
        <v>87.5</v>
      </c>
      <c r="W368" s="321">
        <f t="shared" si="14"/>
        <v>88.2</v>
      </c>
      <c r="X368" s="36">
        <f t="shared" si="15"/>
        <v>0.21084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10" t="s">
        <v>538</v>
      </c>
      <c r="O369" s="327"/>
      <c r="P369" s="327"/>
      <c r="Q369" s="327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4"/>
      <c r="B370" s="333"/>
      <c r="C370" s="333"/>
      <c r="D370" s="333"/>
      <c r="E370" s="333"/>
      <c r="F370" s="333"/>
      <c r="G370" s="333"/>
      <c r="H370" s="333"/>
      <c r="I370" s="333"/>
      <c r="J370" s="333"/>
      <c r="K370" s="333"/>
      <c r="L370" s="333"/>
      <c r="M370" s="335"/>
      <c r="N370" s="329" t="s">
        <v>66</v>
      </c>
      <c r="O370" s="330"/>
      <c r="P370" s="330"/>
      <c r="Q370" s="330"/>
      <c r="R370" s="330"/>
      <c r="S370" s="330"/>
      <c r="T370" s="331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161.9047619047619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163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0.97387999999999997</v>
      </c>
      <c r="Y370" s="323"/>
      <c r="Z370" s="323"/>
    </row>
    <row r="371" spans="1:53" x14ac:dyDescent="0.2">
      <c r="A371" s="333"/>
      <c r="B371" s="333"/>
      <c r="C371" s="333"/>
      <c r="D371" s="333"/>
      <c r="E371" s="333"/>
      <c r="F371" s="333"/>
      <c r="G371" s="333"/>
      <c r="H371" s="333"/>
      <c r="I371" s="333"/>
      <c r="J371" s="333"/>
      <c r="K371" s="333"/>
      <c r="L371" s="333"/>
      <c r="M371" s="335"/>
      <c r="N371" s="329" t="s">
        <v>66</v>
      </c>
      <c r="O371" s="330"/>
      <c r="P371" s="330"/>
      <c r="Q371" s="330"/>
      <c r="R371" s="330"/>
      <c r="S371" s="330"/>
      <c r="T371" s="331"/>
      <c r="U371" s="37" t="s">
        <v>65</v>
      </c>
      <c r="V371" s="322">
        <f>IFERROR(SUM(V357:V369),"0")</f>
        <v>344</v>
      </c>
      <c r="W371" s="322">
        <f>IFERROR(SUM(W357:W369),"0")</f>
        <v>346.5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33"/>
      <c r="C372" s="333"/>
      <c r="D372" s="333"/>
      <c r="E372" s="333"/>
      <c r="F372" s="333"/>
      <c r="G372" s="333"/>
      <c r="H372" s="333"/>
      <c r="I372" s="333"/>
      <c r="J372" s="333"/>
      <c r="K372" s="333"/>
      <c r="L372" s="333"/>
      <c r="M372" s="333"/>
      <c r="N372" s="333"/>
      <c r="O372" s="333"/>
      <c r="P372" s="333"/>
      <c r="Q372" s="333"/>
      <c r="R372" s="333"/>
      <c r="S372" s="333"/>
      <c r="T372" s="333"/>
      <c r="U372" s="333"/>
      <c r="V372" s="333"/>
      <c r="W372" s="333"/>
      <c r="X372" s="333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7"/>
      <c r="P373" s="327"/>
      <c r="Q373" s="327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7"/>
      <c r="P374" s="327"/>
      <c r="Q374" s="327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7"/>
      <c r="P375" s="327"/>
      <c r="Q375" s="327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4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7"/>
      <c r="P376" s="327"/>
      <c r="Q376" s="327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4"/>
      <c r="B377" s="333"/>
      <c r="C377" s="333"/>
      <c r="D377" s="333"/>
      <c r="E377" s="333"/>
      <c r="F377" s="333"/>
      <c r="G377" s="333"/>
      <c r="H377" s="333"/>
      <c r="I377" s="333"/>
      <c r="J377" s="333"/>
      <c r="K377" s="333"/>
      <c r="L377" s="333"/>
      <c r="M377" s="335"/>
      <c r="N377" s="329" t="s">
        <v>66</v>
      </c>
      <c r="O377" s="330"/>
      <c r="P377" s="330"/>
      <c r="Q377" s="330"/>
      <c r="R377" s="330"/>
      <c r="S377" s="330"/>
      <c r="T377" s="331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33"/>
      <c r="B378" s="333"/>
      <c r="C378" s="333"/>
      <c r="D378" s="333"/>
      <c r="E378" s="333"/>
      <c r="F378" s="333"/>
      <c r="G378" s="333"/>
      <c r="H378" s="333"/>
      <c r="I378" s="333"/>
      <c r="J378" s="333"/>
      <c r="K378" s="333"/>
      <c r="L378" s="333"/>
      <c r="M378" s="335"/>
      <c r="N378" s="329" t="s">
        <v>66</v>
      </c>
      <c r="O378" s="330"/>
      <c r="P378" s="330"/>
      <c r="Q378" s="330"/>
      <c r="R378" s="330"/>
      <c r="S378" s="330"/>
      <c r="T378" s="331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33"/>
      <c r="C379" s="333"/>
      <c r="D379" s="333"/>
      <c r="E379" s="333"/>
      <c r="F379" s="333"/>
      <c r="G379" s="333"/>
      <c r="H379" s="333"/>
      <c r="I379" s="333"/>
      <c r="J379" s="333"/>
      <c r="K379" s="333"/>
      <c r="L379" s="333"/>
      <c r="M379" s="333"/>
      <c r="N379" s="333"/>
      <c r="O379" s="333"/>
      <c r="P379" s="333"/>
      <c r="Q379" s="333"/>
      <c r="R379" s="333"/>
      <c r="S379" s="333"/>
      <c r="T379" s="333"/>
      <c r="U379" s="333"/>
      <c r="V379" s="333"/>
      <c r="W379" s="333"/>
      <c r="X379" s="333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7"/>
      <c r="P380" s="327"/>
      <c r="Q380" s="327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4"/>
      <c r="B381" s="333"/>
      <c r="C381" s="333"/>
      <c r="D381" s="333"/>
      <c r="E381" s="333"/>
      <c r="F381" s="333"/>
      <c r="G381" s="333"/>
      <c r="H381" s="333"/>
      <c r="I381" s="333"/>
      <c r="J381" s="333"/>
      <c r="K381" s="333"/>
      <c r="L381" s="333"/>
      <c r="M381" s="335"/>
      <c r="N381" s="329" t="s">
        <v>66</v>
      </c>
      <c r="O381" s="330"/>
      <c r="P381" s="330"/>
      <c r="Q381" s="330"/>
      <c r="R381" s="330"/>
      <c r="S381" s="330"/>
      <c r="T381" s="331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33"/>
      <c r="B382" s="333"/>
      <c r="C382" s="333"/>
      <c r="D382" s="333"/>
      <c r="E382" s="333"/>
      <c r="F382" s="333"/>
      <c r="G382" s="333"/>
      <c r="H382" s="333"/>
      <c r="I382" s="333"/>
      <c r="J382" s="333"/>
      <c r="K382" s="333"/>
      <c r="L382" s="333"/>
      <c r="M382" s="335"/>
      <c r="N382" s="329" t="s">
        <v>66</v>
      </c>
      <c r="O382" s="330"/>
      <c r="P382" s="330"/>
      <c r="Q382" s="330"/>
      <c r="R382" s="330"/>
      <c r="S382" s="330"/>
      <c r="T382" s="331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33"/>
      <c r="C383" s="333"/>
      <c r="D383" s="333"/>
      <c r="E383" s="333"/>
      <c r="F383" s="333"/>
      <c r="G383" s="333"/>
      <c r="H383" s="333"/>
      <c r="I383" s="333"/>
      <c r="J383" s="333"/>
      <c r="K383" s="333"/>
      <c r="L383" s="333"/>
      <c r="M383" s="333"/>
      <c r="N383" s="333"/>
      <c r="O383" s="333"/>
      <c r="P383" s="333"/>
      <c r="Q383" s="333"/>
      <c r="R383" s="333"/>
      <c r="S383" s="333"/>
      <c r="T383" s="333"/>
      <c r="U383" s="333"/>
      <c r="V383" s="333"/>
      <c r="W383" s="333"/>
      <c r="X383" s="333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459" t="s">
        <v>553</v>
      </c>
      <c r="O384" s="327"/>
      <c r="P384" s="327"/>
      <c r="Q384" s="327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51" t="s">
        <v>556</v>
      </c>
      <c r="O385" s="327"/>
      <c r="P385" s="327"/>
      <c r="Q385" s="327"/>
      <c r="R385" s="325"/>
      <c r="S385" s="34"/>
      <c r="T385" s="34"/>
      <c r="U385" s="35" t="s">
        <v>65</v>
      </c>
      <c r="V385" s="320">
        <v>6</v>
      </c>
      <c r="W385" s="321">
        <f>IFERROR(IF(V385="",0,CEILING((V385/$H385),1)*$H385),"")</f>
        <v>6</v>
      </c>
      <c r="X385" s="36">
        <f>IFERROR(IF(W385=0,"",ROUNDUP(W385/H385,0)*0.00627),"")</f>
        <v>3.1350000000000003E-2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427" t="s">
        <v>559</v>
      </c>
      <c r="O386" s="327"/>
      <c r="P386" s="327"/>
      <c r="Q386" s="327"/>
      <c r="R386" s="325"/>
      <c r="S386" s="34"/>
      <c r="T386" s="34"/>
      <c r="U386" s="35" t="s">
        <v>65</v>
      </c>
      <c r="V386" s="320">
        <v>6</v>
      </c>
      <c r="W386" s="321">
        <f>IFERROR(IF(V386="",0,CEILING((V386/$H386),1)*$H386),"")</f>
        <v>6</v>
      </c>
      <c r="X386" s="36">
        <f>IFERROR(IF(W386=0,"",ROUNDUP(W386/H386,0)*0.00627),"")</f>
        <v>3.1350000000000003E-2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21" t="s">
        <v>562</v>
      </c>
      <c r="O387" s="327"/>
      <c r="P387" s="327"/>
      <c r="Q387" s="327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34"/>
      <c r="B388" s="333"/>
      <c r="C388" s="333"/>
      <c r="D388" s="333"/>
      <c r="E388" s="333"/>
      <c r="F388" s="333"/>
      <c r="G388" s="333"/>
      <c r="H388" s="333"/>
      <c r="I388" s="333"/>
      <c r="J388" s="333"/>
      <c r="K388" s="333"/>
      <c r="L388" s="333"/>
      <c r="M388" s="335"/>
      <c r="N388" s="329" t="s">
        <v>66</v>
      </c>
      <c r="O388" s="330"/>
      <c r="P388" s="330"/>
      <c r="Q388" s="330"/>
      <c r="R388" s="330"/>
      <c r="S388" s="330"/>
      <c r="T388" s="331"/>
      <c r="U388" s="37" t="s">
        <v>67</v>
      </c>
      <c r="V388" s="322">
        <f>IFERROR(V384/H384,"0")+IFERROR(V385/H385,"0")+IFERROR(V386/H386,"0")+IFERROR(V387/H387,"0")</f>
        <v>10</v>
      </c>
      <c r="W388" s="322">
        <f>IFERROR(W384/H384,"0")+IFERROR(W385/H385,"0")+IFERROR(W386/H386,"0")+IFERROR(W387/H387,"0")</f>
        <v>10</v>
      </c>
      <c r="X388" s="322">
        <f>IFERROR(IF(X384="",0,X384),"0")+IFERROR(IF(X385="",0,X385),"0")+IFERROR(IF(X386="",0,X386),"0")+IFERROR(IF(X387="",0,X387),"0")</f>
        <v>6.2700000000000006E-2</v>
      </c>
      <c r="Y388" s="323"/>
      <c r="Z388" s="323"/>
    </row>
    <row r="389" spans="1:53" x14ac:dyDescent="0.2">
      <c r="A389" s="333"/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5"/>
      <c r="N389" s="329" t="s">
        <v>66</v>
      </c>
      <c r="O389" s="330"/>
      <c r="P389" s="330"/>
      <c r="Q389" s="330"/>
      <c r="R389" s="330"/>
      <c r="S389" s="330"/>
      <c r="T389" s="331"/>
      <c r="U389" s="37" t="s">
        <v>65</v>
      </c>
      <c r="V389" s="322">
        <f>IFERROR(SUM(V384:V387),"0")</f>
        <v>12</v>
      </c>
      <c r="W389" s="322">
        <f>IFERROR(SUM(W384:W387),"0")</f>
        <v>12</v>
      </c>
      <c r="X389" s="37"/>
      <c r="Y389" s="323"/>
      <c r="Z389" s="323"/>
    </row>
    <row r="390" spans="1:53" ht="16.5" hidden="1" customHeight="1" x14ac:dyDescent="0.25">
      <c r="A390" s="332" t="s">
        <v>563</v>
      </c>
      <c r="B390" s="333"/>
      <c r="C390" s="333"/>
      <c r="D390" s="333"/>
      <c r="E390" s="333"/>
      <c r="F390" s="333"/>
      <c r="G390" s="333"/>
      <c r="H390" s="333"/>
      <c r="I390" s="333"/>
      <c r="J390" s="333"/>
      <c r="K390" s="333"/>
      <c r="L390" s="333"/>
      <c r="M390" s="333"/>
      <c r="N390" s="333"/>
      <c r="O390" s="333"/>
      <c r="P390" s="333"/>
      <c r="Q390" s="333"/>
      <c r="R390" s="333"/>
      <c r="S390" s="333"/>
      <c r="T390" s="333"/>
      <c r="U390" s="333"/>
      <c r="V390" s="333"/>
      <c r="W390" s="333"/>
      <c r="X390" s="333"/>
      <c r="Y390" s="316"/>
      <c r="Z390" s="316"/>
    </row>
    <row r="391" spans="1:53" ht="14.25" hidden="1" customHeight="1" x14ac:dyDescent="0.25">
      <c r="A391" s="336" t="s">
        <v>95</v>
      </c>
      <c r="B391" s="333"/>
      <c r="C391" s="333"/>
      <c r="D391" s="333"/>
      <c r="E391" s="333"/>
      <c r="F391" s="333"/>
      <c r="G391" s="333"/>
      <c r="H391" s="333"/>
      <c r="I391" s="333"/>
      <c r="J391" s="333"/>
      <c r="K391" s="333"/>
      <c r="L391" s="333"/>
      <c r="M391" s="333"/>
      <c r="N391" s="333"/>
      <c r="O391" s="333"/>
      <c r="P391" s="333"/>
      <c r="Q391" s="333"/>
      <c r="R391" s="333"/>
      <c r="S391" s="333"/>
      <c r="T391" s="333"/>
      <c r="U391" s="333"/>
      <c r="V391" s="333"/>
      <c r="W391" s="333"/>
      <c r="X391" s="333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27"/>
      <c r="P392" s="327"/>
      <c r="Q392" s="327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27"/>
      <c r="P393" s="327"/>
      <c r="Q393" s="327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4"/>
      <c r="B394" s="333"/>
      <c r="C394" s="333"/>
      <c r="D394" s="333"/>
      <c r="E394" s="333"/>
      <c r="F394" s="333"/>
      <c r="G394" s="333"/>
      <c r="H394" s="333"/>
      <c r="I394" s="333"/>
      <c r="J394" s="333"/>
      <c r="K394" s="333"/>
      <c r="L394" s="333"/>
      <c r="M394" s="335"/>
      <c r="N394" s="329" t="s">
        <v>66</v>
      </c>
      <c r="O394" s="330"/>
      <c r="P394" s="330"/>
      <c r="Q394" s="330"/>
      <c r="R394" s="330"/>
      <c r="S394" s="330"/>
      <c r="T394" s="331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33"/>
      <c r="B395" s="333"/>
      <c r="C395" s="333"/>
      <c r="D395" s="333"/>
      <c r="E395" s="333"/>
      <c r="F395" s="333"/>
      <c r="G395" s="333"/>
      <c r="H395" s="333"/>
      <c r="I395" s="333"/>
      <c r="J395" s="333"/>
      <c r="K395" s="333"/>
      <c r="L395" s="333"/>
      <c r="M395" s="335"/>
      <c r="N395" s="329" t="s">
        <v>66</v>
      </c>
      <c r="O395" s="330"/>
      <c r="P395" s="330"/>
      <c r="Q395" s="330"/>
      <c r="R395" s="330"/>
      <c r="S395" s="330"/>
      <c r="T395" s="331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33"/>
      <c r="C396" s="333"/>
      <c r="D396" s="333"/>
      <c r="E396" s="333"/>
      <c r="F396" s="333"/>
      <c r="G396" s="333"/>
      <c r="H396" s="333"/>
      <c r="I396" s="333"/>
      <c r="J396" s="333"/>
      <c r="K396" s="333"/>
      <c r="L396" s="333"/>
      <c r="M396" s="333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27"/>
      <c r="P397" s="327"/>
      <c r="Q397" s="327"/>
      <c r="R397" s="325"/>
      <c r="S397" s="34"/>
      <c r="T397" s="34"/>
      <c r="U397" s="35" t="s">
        <v>65</v>
      </c>
      <c r="V397" s="320">
        <v>50</v>
      </c>
      <c r="W397" s="321">
        <f t="shared" ref="W397:W403" si="16">IFERROR(IF(V397="",0,CEILING((V397/$H397),1)*$H397),"")</f>
        <v>50.400000000000006</v>
      </c>
      <c r="X397" s="36">
        <f>IFERROR(IF(W397=0,"",ROUNDUP(W397/H397,0)*0.00753),"")</f>
        <v>9.0359999999999996E-2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8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27"/>
      <c r="P398" s="327"/>
      <c r="Q398" s="327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27"/>
      <c r="P399" s="327"/>
      <c r="Q399" s="327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419" t="s">
        <v>576</v>
      </c>
      <c r="O400" s="327"/>
      <c r="P400" s="327"/>
      <c r="Q400" s="327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27"/>
      <c r="P401" s="327"/>
      <c r="Q401" s="327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27"/>
      <c r="P402" s="327"/>
      <c r="Q402" s="327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27"/>
      <c r="P403" s="327"/>
      <c r="Q403" s="327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4"/>
      <c r="B404" s="333"/>
      <c r="C404" s="333"/>
      <c r="D404" s="333"/>
      <c r="E404" s="333"/>
      <c r="F404" s="333"/>
      <c r="G404" s="333"/>
      <c r="H404" s="333"/>
      <c r="I404" s="333"/>
      <c r="J404" s="333"/>
      <c r="K404" s="333"/>
      <c r="L404" s="333"/>
      <c r="M404" s="335"/>
      <c r="N404" s="329" t="s">
        <v>66</v>
      </c>
      <c r="O404" s="330"/>
      <c r="P404" s="330"/>
      <c r="Q404" s="330"/>
      <c r="R404" s="330"/>
      <c r="S404" s="330"/>
      <c r="T404" s="331"/>
      <c r="U404" s="37" t="s">
        <v>67</v>
      </c>
      <c r="V404" s="322">
        <f>IFERROR(V397/H397,"0")+IFERROR(V398/H398,"0")+IFERROR(V399/H399,"0")+IFERROR(V400/H400,"0")+IFERROR(V401/H401,"0")+IFERROR(V402/H402,"0")+IFERROR(V403/H403,"0")</f>
        <v>11.904761904761905</v>
      </c>
      <c r="W404" s="322">
        <f>IFERROR(W397/H397,"0")+IFERROR(W398/H398,"0")+IFERROR(W399/H399,"0")+IFERROR(W400/H400,"0")+IFERROR(W401/H401,"0")+IFERROR(W402/H402,"0")+IFERROR(W403/H403,"0")</f>
        <v>12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9.0359999999999996E-2</v>
      </c>
      <c r="Y404" s="323"/>
      <c r="Z404" s="323"/>
    </row>
    <row r="405" spans="1:53" x14ac:dyDescent="0.2">
      <c r="A405" s="333"/>
      <c r="B405" s="333"/>
      <c r="C405" s="333"/>
      <c r="D405" s="333"/>
      <c r="E405" s="333"/>
      <c r="F405" s="333"/>
      <c r="G405" s="333"/>
      <c r="H405" s="333"/>
      <c r="I405" s="333"/>
      <c r="J405" s="333"/>
      <c r="K405" s="333"/>
      <c r="L405" s="333"/>
      <c r="M405" s="335"/>
      <c r="N405" s="329" t="s">
        <v>66</v>
      </c>
      <c r="O405" s="330"/>
      <c r="P405" s="330"/>
      <c r="Q405" s="330"/>
      <c r="R405" s="330"/>
      <c r="S405" s="330"/>
      <c r="T405" s="331"/>
      <c r="U405" s="37" t="s">
        <v>65</v>
      </c>
      <c r="V405" s="322">
        <f>IFERROR(SUM(V397:V403),"0")</f>
        <v>50</v>
      </c>
      <c r="W405" s="322">
        <f>IFERROR(SUM(W397:W403),"0")</f>
        <v>50.400000000000006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12" t="s">
        <v>585</v>
      </c>
      <c r="O407" s="327"/>
      <c r="P407" s="327"/>
      <c r="Q407" s="327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34"/>
      <c r="B408" s="333"/>
      <c r="C408" s="333"/>
      <c r="D408" s="333"/>
      <c r="E408" s="333"/>
      <c r="F408" s="333"/>
      <c r="G408" s="333"/>
      <c r="H408" s="333"/>
      <c r="I408" s="333"/>
      <c r="J408" s="333"/>
      <c r="K408" s="333"/>
      <c r="L408" s="333"/>
      <c r="M408" s="335"/>
      <c r="N408" s="329" t="s">
        <v>66</v>
      </c>
      <c r="O408" s="330"/>
      <c r="P408" s="330"/>
      <c r="Q408" s="330"/>
      <c r="R408" s="330"/>
      <c r="S408" s="330"/>
      <c r="T408" s="331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33"/>
      <c r="B409" s="333"/>
      <c r="C409" s="333"/>
      <c r="D409" s="333"/>
      <c r="E409" s="333"/>
      <c r="F409" s="333"/>
      <c r="G409" s="333"/>
      <c r="H409" s="333"/>
      <c r="I409" s="333"/>
      <c r="J409" s="333"/>
      <c r="K409" s="333"/>
      <c r="L409" s="333"/>
      <c r="M409" s="335"/>
      <c r="N409" s="329" t="s">
        <v>66</v>
      </c>
      <c r="O409" s="330"/>
      <c r="P409" s="330"/>
      <c r="Q409" s="330"/>
      <c r="R409" s="330"/>
      <c r="S409" s="330"/>
      <c r="T409" s="331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33"/>
      <c r="C410" s="333"/>
      <c r="D410" s="333"/>
      <c r="E410" s="333"/>
      <c r="F410" s="333"/>
      <c r="G410" s="333"/>
      <c r="H410" s="333"/>
      <c r="I410" s="333"/>
      <c r="J410" s="333"/>
      <c r="K410" s="333"/>
      <c r="L410" s="333"/>
      <c r="M410" s="333"/>
      <c r="N410" s="333"/>
      <c r="O410" s="333"/>
      <c r="P410" s="333"/>
      <c r="Q410" s="333"/>
      <c r="R410" s="333"/>
      <c r="S410" s="333"/>
      <c r="T410" s="333"/>
      <c r="U410" s="333"/>
      <c r="V410" s="333"/>
      <c r="W410" s="333"/>
      <c r="X410" s="333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70" t="s">
        <v>589</v>
      </c>
      <c r="O411" s="327"/>
      <c r="P411" s="327"/>
      <c r="Q411" s="327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4"/>
      <c r="B412" s="333"/>
      <c r="C412" s="333"/>
      <c r="D412" s="333"/>
      <c r="E412" s="333"/>
      <c r="F412" s="333"/>
      <c r="G412" s="333"/>
      <c r="H412" s="333"/>
      <c r="I412" s="333"/>
      <c r="J412" s="333"/>
      <c r="K412" s="333"/>
      <c r="L412" s="333"/>
      <c r="M412" s="335"/>
      <c r="N412" s="329" t="s">
        <v>66</v>
      </c>
      <c r="O412" s="330"/>
      <c r="P412" s="330"/>
      <c r="Q412" s="330"/>
      <c r="R412" s="330"/>
      <c r="S412" s="330"/>
      <c r="T412" s="331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33"/>
      <c r="B413" s="333"/>
      <c r="C413" s="333"/>
      <c r="D413" s="333"/>
      <c r="E413" s="333"/>
      <c r="F413" s="333"/>
      <c r="G413" s="333"/>
      <c r="H413" s="333"/>
      <c r="I413" s="333"/>
      <c r="J413" s="333"/>
      <c r="K413" s="333"/>
      <c r="L413" s="333"/>
      <c r="M413" s="335"/>
      <c r="N413" s="329" t="s">
        <v>66</v>
      </c>
      <c r="O413" s="330"/>
      <c r="P413" s="330"/>
      <c r="Q413" s="330"/>
      <c r="R413" s="330"/>
      <c r="S413" s="330"/>
      <c r="T413" s="331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33"/>
      <c r="C414" s="333"/>
      <c r="D414" s="333"/>
      <c r="E414" s="333"/>
      <c r="F414" s="333"/>
      <c r="G414" s="333"/>
      <c r="H414" s="333"/>
      <c r="I414" s="333"/>
      <c r="J414" s="333"/>
      <c r="K414" s="333"/>
      <c r="L414" s="333"/>
      <c r="M414" s="333"/>
      <c r="N414" s="333"/>
      <c r="O414" s="333"/>
      <c r="P414" s="333"/>
      <c r="Q414" s="333"/>
      <c r="R414" s="333"/>
      <c r="S414" s="333"/>
      <c r="T414" s="333"/>
      <c r="U414" s="333"/>
      <c r="V414" s="333"/>
      <c r="W414" s="333"/>
      <c r="X414" s="333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445" t="s">
        <v>593</v>
      </c>
      <c r="O415" s="327"/>
      <c r="P415" s="327"/>
      <c r="Q415" s="327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34"/>
      <c r="B416" s="333"/>
      <c r="C416" s="333"/>
      <c r="D416" s="333"/>
      <c r="E416" s="333"/>
      <c r="F416" s="333"/>
      <c r="G416" s="333"/>
      <c r="H416" s="333"/>
      <c r="I416" s="333"/>
      <c r="J416" s="333"/>
      <c r="K416" s="333"/>
      <c r="L416" s="333"/>
      <c r="M416" s="335"/>
      <c r="N416" s="329" t="s">
        <v>66</v>
      </c>
      <c r="O416" s="330"/>
      <c r="P416" s="330"/>
      <c r="Q416" s="330"/>
      <c r="R416" s="330"/>
      <c r="S416" s="330"/>
      <c r="T416" s="331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33"/>
      <c r="B417" s="333"/>
      <c r="C417" s="333"/>
      <c r="D417" s="333"/>
      <c r="E417" s="333"/>
      <c r="F417" s="333"/>
      <c r="G417" s="333"/>
      <c r="H417" s="333"/>
      <c r="I417" s="333"/>
      <c r="J417" s="333"/>
      <c r="K417" s="333"/>
      <c r="L417" s="333"/>
      <c r="M417" s="335"/>
      <c r="N417" s="329" t="s">
        <v>66</v>
      </c>
      <c r="O417" s="330"/>
      <c r="P417" s="330"/>
      <c r="Q417" s="330"/>
      <c r="R417" s="330"/>
      <c r="S417" s="330"/>
      <c r="T417" s="331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341" t="s">
        <v>594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48"/>
      <c r="Z418" s="48"/>
    </row>
    <row r="419" spans="1:53" ht="16.5" hidden="1" customHeight="1" x14ac:dyDescent="0.25">
      <c r="A419" s="332" t="s">
        <v>594</v>
      </c>
      <c r="B419" s="333"/>
      <c r="C419" s="333"/>
      <c r="D419" s="333"/>
      <c r="E419" s="333"/>
      <c r="F419" s="333"/>
      <c r="G419" s="333"/>
      <c r="H419" s="333"/>
      <c r="I419" s="333"/>
      <c r="J419" s="333"/>
      <c r="K419" s="333"/>
      <c r="L419" s="333"/>
      <c r="M419" s="333"/>
      <c r="N419" s="333"/>
      <c r="O419" s="333"/>
      <c r="P419" s="333"/>
      <c r="Q419" s="333"/>
      <c r="R419" s="333"/>
      <c r="S419" s="333"/>
      <c r="T419" s="333"/>
      <c r="U419" s="333"/>
      <c r="V419" s="333"/>
      <c r="W419" s="333"/>
      <c r="X419" s="333"/>
      <c r="Y419" s="316"/>
      <c r="Z419" s="316"/>
    </row>
    <row r="420" spans="1:53" ht="14.25" hidden="1" customHeight="1" x14ac:dyDescent="0.25">
      <c r="A420" s="336" t="s">
        <v>103</v>
      </c>
      <c r="B420" s="333"/>
      <c r="C420" s="333"/>
      <c r="D420" s="333"/>
      <c r="E420" s="333"/>
      <c r="F420" s="333"/>
      <c r="G420" s="333"/>
      <c r="H420" s="333"/>
      <c r="I420" s="333"/>
      <c r="J420" s="333"/>
      <c r="K420" s="333"/>
      <c r="L420" s="333"/>
      <c r="M420" s="333"/>
      <c r="N420" s="333"/>
      <c r="O420" s="333"/>
      <c r="P420" s="333"/>
      <c r="Q420" s="333"/>
      <c r="R420" s="333"/>
      <c r="S420" s="333"/>
      <c r="T420" s="333"/>
      <c r="U420" s="333"/>
      <c r="V420" s="333"/>
      <c r="W420" s="333"/>
      <c r="X420" s="333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27"/>
      <c r="P421" s="327"/>
      <c r="Q421" s="327"/>
      <c r="R421" s="325"/>
      <c r="S421" s="34"/>
      <c r="T421" s="34"/>
      <c r="U421" s="35" t="s">
        <v>65</v>
      </c>
      <c r="V421" s="320">
        <v>50</v>
      </c>
      <c r="W421" s="321">
        <f t="shared" ref="W421:W429" si="17">IFERROR(IF(V421="",0,CEILING((V421/$H421),1)*$H421),"")</f>
        <v>52.800000000000004</v>
      </c>
      <c r="X421" s="36">
        <f>IFERROR(IF(W421=0,"",ROUNDUP(W421/H421,0)*0.01196),"")</f>
        <v>0.1196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27"/>
      <c r="P422" s="327"/>
      <c r="Q422" s="327"/>
      <c r="R422" s="325"/>
      <c r="S422" s="34"/>
      <c r="T422" s="34"/>
      <c r="U422" s="35" t="s">
        <v>65</v>
      </c>
      <c r="V422" s="320">
        <v>220</v>
      </c>
      <c r="W422" s="321">
        <f t="shared" si="17"/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27"/>
      <c r="P423" s="327"/>
      <c r="Q423" s="327"/>
      <c r="R423" s="325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27"/>
      <c r="P424" s="327"/>
      <c r="Q424" s="327"/>
      <c r="R424" s="325"/>
      <c r="S424" s="34"/>
      <c r="T424" s="34"/>
      <c r="U424" s="35" t="s">
        <v>65</v>
      </c>
      <c r="V424" s="320">
        <v>50</v>
      </c>
      <c r="W424" s="321">
        <f t="shared" si="17"/>
        <v>52.800000000000004</v>
      </c>
      <c r="X424" s="36">
        <f>IFERROR(IF(W424=0,"",ROUNDUP(W424/H424,0)*0.01196),"")</f>
        <v>0.1196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5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27"/>
      <c r="P425" s="327"/>
      <c r="Q425" s="327"/>
      <c r="R425" s="325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27"/>
      <c r="P426" s="327"/>
      <c r="Q426" s="327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27"/>
      <c r="P427" s="327"/>
      <c r="Q427" s="327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27"/>
      <c r="P428" s="327"/>
      <c r="Q428" s="327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27"/>
      <c r="P429" s="327"/>
      <c r="Q429" s="327"/>
      <c r="R429" s="325"/>
      <c r="S429" s="34"/>
      <c r="T429" s="34"/>
      <c r="U429" s="35" t="s">
        <v>65</v>
      </c>
      <c r="V429" s="320">
        <v>30</v>
      </c>
      <c r="W429" s="321">
        <f t="shared" si="17"/>
        <v>32.4</v>
      </c>
      <c r="X429" s="36">
        <f>IFERROR(IF(W429=0,"",ROUNDUP(W429/H429,0)*0.00937),"")</f>
        <v>8.4330000000000002E-2</v>
      </c>
      <c r="Y429" s="56"/>
      <c r="Z429" s="57"/>
      <c r="AD429" s="58"/>
      <c r="BA429" s="289" t="s">
        <v>1</v>
      </c>
    </row>
    <row r="430" spans="1:53" x14ac:dyDescent="0.2">
      <c r="A430" s="334"/>
      <c r="B430" s="333"/>
      <c r="C430" s="333"/>
      <c r="D430" s="333"/>
      <c r="E430" s="333"/>
      <c r="F430" s="333"/>
      <c r="G430" s="333"/>
      <c r="H430" s="333"/>
      <c r="I430" s="333"/>
      <c r="J430" s="333"/>
      <c r="K430" s="333"/>
      <c r="L430" s="333"/>
      <c r="M430" s="335"/>
      <c r="N430" s="329" t="s">
        <v>66</v>
      </c>
      <c r="O430" s="330"/>
      <c r="P430" s="330"/>
      <c r="Q430" s="330"/>
      <c r="R430" s="330"/>
      <c r="S430" s="330"/>
      <c r="T430" s="331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81.060606060606048</v>
      </c>
      <c r="W430" s="322">
        <f>IFERROR(W421/H421,"0")+IFERROR(W422/H422,"0")+IFERROR(W423/H423,"0")+IFERROR(W424/H424,"0")+IFERROR(W425/H425,"0")+IFERROR(W426/H426,"0")+IFERROR(W427/H427,"0")+IFERROR(W428/H428,"0")+IFERROR(W429/H429,"0")</f>
        <v>84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0.95802000000000009</v>
      </c>
      <c r="Y430" s="323"/>
      <c r="Z430" s="323"/>
    </row>
    <row r="431" spans="1:53" x14ac:dyDescent="0.2">
      <c r="A431" s="333"/>
      <c r="B431" s="333"/>
      <c r="C431" s="333"/>
      <c r="D431" s="333"/>
      <c r="E431" s="333"/>
      <c r="F431" s="333"/>
      <c r="G431" s="333"/>
      <c r="H431" s="333"/>
      <c r="I431" s="333"/>
      <c r="J431" s="333"/>
      <c r="K431" s="333"/>
      <c r="L431" s="333"/>
      <c r="M431" s="335"/>
      <c r="N431" s="329" t="s">
        <v>66</v>
      </c>
      <c r="O431" s="330"/>
      <c r="P431" s="330"/>
      <c r="Q431" s="330"/>
      <c r="R431" s="330"/>
      <c r="S431" s="330"/>
      <c r="T431" s="331"/>
      <c r="U431" s="37" t="s">
        <v>65</v>
      </c>
      <c r="V431" s="322">
        <f>IFERROR(SUM(V421:V429),"0")</f>
        <v>400</v>
      </c>
      <c r="W431" s="322">
        <f>IFERROR(SUM(W421:W429),"0")</f>
        <v>413.28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33"/>
      <c r="C432" s="333"/>
      <c r="D432" s="333"/>
      <c r="E432" s="333"/>
      <c r="F432" s="333"/>
      <c r="G432" s="333"/>
      <c r="H432" s="333"/>
      <c r="I432" s="333"/>
      <c r="J432" s="333"/>
      <c r="K432" s="333"/>
      <c r="L432" s="333"/>
      <c r="M432" s="333"/>
      <c r="N432" s="333"/>
      <c r="O432" s="333"/>
      <c r="P432" s="333"/>
      <c r="Q432" s="333"/>
      <c r="R432" s="333"/>
      <c r="S432" s="333"/>
      <c r="T432" s="333"/>
      <c r="U432" s="333"/>
      <c r="V432" s="333"/>
      <c r="W432" s="333"/>
      <c r="X432" s="333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27"/>
      <c r="P433" s="327"/>
      <c r="Q433" s="327"/>
      <c r="R433" s="325"/>
      <c r="S433" s="34"/>
      <c r="T433" s="34"/>
      <c r="U433" s="35" t="s">
        <v>65</v>
      </c>
      <c r="V433" s="320">
        <v>100</v>
      </c>
      <c r="W433" s="321">
        <f>IFERROR(IF(V433="",0,CEILING((V433/$H433),1)*$H433),"")</f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27"/>
      <c r="P434" s="327"/>
      <c r="Q434" s="327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34"/>
      <c r="B435" s="333"/>
      <c r="C435" s="333"/>
      <c r="D435" s="333"/>
      <c r="E435" s="333"/>
      <c r="F435" s="333"/>
      <c r="G435" s="333"/>
      <c r="H435" s="333"/>
      <c r="I435" s="333"/>
      <c r="J435" s="333"/>
      <c r="K435" s="333"/>
      <c r="L435" s="333"/>
      <c r="M435" s="335"/>
      <c r="N435" s="329" t="s">
        <v>66</v>
      </c>
      <c r="O435" s="330"/>
      <c r="P435" s="330"/>
      <c r="Q435" s="330"/>
      <c r="R435" s="330"/>
      <c r="S435" s="330"/>
      <c r="T435" s="331"/>
      <c r="U435" s="37" t="s">
        <v>67</v>
      </c>
      <c r="V435" s="322">
        <f>IFERROR(V433/H433,"0")+IFERROR(V434/H434,"0")</f>
        <v>18.939393939393938</v>
      </c>
      <c r="W435" s="322">
        <f>IFERROR(W433/H433,"0")+IFERROR(W434/H434,"0")</f>
        <v>19</v>
      </c>
      <c r="X435" s="322">
        <f>IFERROR(IF(X433="",0,X433),"0")+IFERROR(IF(X434="",0,X434),"0")</f>
        <v>0.22724</v>
      </c>
      <c r="Y435" s="323"/>
      <c r="Z435" s="323"/>
    </row>
    <row r="436" spans="1:53" x14ac:dyDescent="0.2">
      <c r="A436" s="333"/>
      <c r="B436" s="333"/>
      <c r="C436" s="333"/>
      <c r="D436" s="333"/>
      <c r="E436" s="333"/>
      <c r="F436" s="333"/>
      <c r="G436" s="333"/>
      <c r="H436" s="333"/>
      <c r="I436" s="333"/>
      <c r="J436" s="333"/>
      <c r="K436" s="333"/>
      <c r="L436" s="333"/>
      <c r="M436" s="335"/>
      <c r="N436" s="329" t="s">
        <v>66</v>
      </c>
      <c r="O436" s="330"/>
      <c r="P436" s="330"/>
      <c r="Q436" s="330"/>
      <c r="R436" s="330"/>
      <c r="S436" s="330"/>
      <c r="T436" s="331"/>
      <c r="U436" s="37" t="s">
        <v>65</v>
      </c>
      <c r="V436" s="322">
        <f>IFERROR(SUM(V433:V434),"0")</f>
        <v>100</v>
      </c>
      <c r="W436" s="322">
        <f>IFERROR(SUM(W433:W434),"0")</f>
        <v>100.32000000000001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33"/>
      <c r="C437" s="333"/>
      <c r="D437" s="333"/>
      <c r="E437" s="333"/>
      <c r="F437" s="333"/>
      <c r="G437" s="333"/>
      <c r="H437" s="333"/>
      <c r="I437" s="333"/>
      <c r="J437" s="333"/>
      <c r="K437" s="333"/>
      <c r="L437" s="333"/>
      <c r="M437" s="333"/>
      <c r="N437" s="333"/>
      <c r="O437" s="333"/>
      <c r="P437" s="333"/>
      <c r="Q437" s="333"/>
      <c r="R437" s="333"/>
      <c r="S437" s="333"/>
      <c r="T437" s="333"/>
      <c r="U437" s="333"/>
      <c r="V437" s="333"/>
      <c r="W437" s="333"/>
      <c r="X437" s="333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27"/>
      <c r="P438" s="327"/>
      <c r="Q438" s="327"/>
      <c r="R438" s="325"/>
      <c r="S438" s="34"/>
      <c r="T438" s="34"/>
      <c r="U438" s="35" t="s">
        <v>65</v>
      </c>
      <c r="V438" s="320">
        <v>50</v>
      </c>
      <c r="W438" s="321">
        <f t="shared" ref="W438:W443" si="18">IFERROR(IF(V438="",0,CEILING((V438/$H438),1)*$H438),"")</f>
        <v>52.800000000000004</v>
      </c>
      <c r="X438" s="36">
        <f>IFERROR(IF(W438=0,"",ROUNDUP(W438/H438,0)*0.01196),"")</f>
        <v>0.1196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27"/>
      <c r="P439" s="327"/>
      <c r="Q439" s="327"/>
      <c r="R439" s="325"/>
      <c r="S439" s="34"/>
      <c r="T439" s="34"/>
      <c r="U439" s="35" t="s">
        <v>65</v>
      </c>
      <c r="V439" s="320">
        <v>60</v>
      </c>
      <c r="W439" s="321">
        <f t="shared" si="18"/>
        <v>63.36</v>
      </c>
      <c r="X439" s="36">
        <f>IFERROR(IF(W439=0,"",ROUNDUP(W439/H439,0)*0.01196),"")</f>
        <v>0.14352000000000001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27"/>
      <c r="P440" s="327"/>
      <c r="Q440" s="327"/>
      <c r="R440" s="325"/>
      <c r="S440" s="34"/>
      <c r="T440" s="34"/>
      <c r="U440" s="35" t="s">
        <v>65</v>
      </c>
      <c r="V440" s="320">
        <v>100</v>
      </c>
      <c r="W440" s="321">
        <f t="shared" si="18"/>
        <v>100.32000000000001</v>
      </c>
      <c r="X440" s="36">
        <f>IFERROR(IF(W440=0,"",ROUNDUP(W440/H440,0)*0.01196),"")</f>
        <v>0.22724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4" t="s">
        <v>625</v>
      </c>
      <c r="O441" s="327"/>
      <c r="P441" s="327"/>
      <c r="Q441" s="327"/>
      <c r="R441" s="325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98" t="s">
        <v>628</v>
      </c>
      <c r="O442" s="327"/>
      <c r="P442" s="327"/>
      <c r="Q442" s="327"/>
      <c r="R442" s="325"/>
      <c r="S442" s="34"/>
      <c r="T442" s="34"/>
      <c r="U442" s="35" t="s">
        <v>65</v>
      </c>
      <c r="V442" s="320">
        <v>6</v>
      </c>
      <c r="W442" s="321">
        <f t="shared" si="18"/>
        <v>7.2</v>
      </c>
      <c r="X442" s="36">
        <f>IFERROR(IF(W442=0,"",ROUNDUP(W442/H442,0)*0.00937),"")</f>
        <v>1.874E-2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9" t="s">
        <v>631</v>
      </c>
      <c r="O443" s="327"/>
      <c r="P443" s="327"/>
      <c r="Q443" s="327"/>
      <c r="R443" s="325"/>
      <c r="S443" s="34"/>
      <c r="T443" s="34"/>
      <c r="U443" s="35" t="s">
        <v>65</v>
      </c>
      <c r="V443" s="320">
        <v>6</v>
      </c>
      <c r="W443" s="321">
        <f t="shared" si="18"/>
        <v>7.2</v>
      </c>
      <c r="X443" s="36">
        <f>IFERROR(IF(W443=0,"",ROUNDUP(W443/H443,0)*0.00937),"")</f>
        <v>1.874E-2</v>
      </c>
      <c r="Y443" s="56"/>
      <c r="Z443" s="57"/>
      <c r="AD443" s="58"/>
      <c r="BA443" s="297" t="s">
        <v>1</v>
      </c>
    </row>
    <row r="444" spans="1:53" x14ac:dyDescent="0.2">
      <c r="A444" s="334"/>
      <c r="B444" s="333"/>
      <c r="C444" s="333"/>
      <c r="D444" s="333"/>
      <c r="E444" s="333"/>
      <c r="F444" s="333"/>
      <c r="G444" s="333"/>
      <c r="H444" s="333"/>
      <c r="I444" s="333"/>
      <c r="J444" s="333"/>
      <c r="K444" s="333"/>
      <c r="L444" s="333"/>
      <c r="M444" s="335"/>
      <c r="N444" s="329" t="s">
        <v>66</v>
      </c>
      <c r="O444" s="330"/>
      <c r="P444" s="330"/>
      <c r="Q444" s="330"/>
      <c r="R444" s="330"/>
      <c r="S444" s="330"/>
      <c r="T444" s="331"/>
      <c r="U444" s="37" t="s">
        <v>67</v>
      </c>
      <c r="V444" s="322">
        <f>IFERROR(V438/H438,"0")+IFERROR(V439/H439,"0")+IFERROR(V440/H440,"0")+IFERROR(V441/H441,"0")+IFERROR(V442/H442,"0")+IFERROR(V443/H443,"0")</f>
        <v>44.772727272727259</v>
      </c>
      <c r="W444" s="322">
        <f>IFERROR(W438/H438,"0")+IFERROR(W439/H439,"0")+IFERROR(W440/H440,"0")+IFERROR(W441/H441,"0")+IFERROR(W442/H442,"0")+IFERROR(W443/H443,"0")</f>
        <v>47</v>
      </c>
      <c r="X444" s="322">
        <f>IFERROR(IF(X438="",0,X438),"0")+IFERROR(IF(X439="",0,X439),"0")+IFERROR(IF(X440="",0,X440),"0")+IFERROR(IF(X441="",0,X441),"0")+IFERROR(IF(X442="",0,X442),"0")+IFERROR(IF(X443="",0,X443),"0")</f>
        <v>0.54657999999999995</v>
      </c>
      <c r="Y444" s="323"/>
      <c r="Z444" s="323"/>
    </row>
    <row r="445" spans="1:53" x14ac:dyDescent="0.2">
      <c r="A445" s="333"/>
      <c r="B445" s="333"/>
      <c r="C445" s="333"/>
      <c r="D445" s="333"/>
      <c r="E445" s="333"/>
      <c r="F445" s="333"/>
      <c r="G445" s="333"/>
      <c r="H445" s="333"/>
      <c r="I445" s="333"/>
      <c r="J445" s="333"/>
      <c r="K445" s="333"/>
      <c r="L445" s="333"/>
      <c r="M445" s="335"/>
      <c r="N445" s="329" t="s">
        <v>66</v>
      </c>
      <c r="O445" s="330"/>
      <c r="P445" s="330"/>
      <c r="Q445" s="330"/>
      <c r="R445" s="330"/>
      <c r="S445" s="330"/>
      <c r="T445" s="331"/>
      <c r="U445" s="37" t="s">
        <v>65</v>
      </c>
      <c r="V445" s="322">
        <f>IFERROR(SUM(V438:V443),"0")</f>
        <v>228</v>
      </c>
      <c r="W445" s="322">
        <f>IFERROR(SUM(W438:W443),"0")</f>
        <v>238.07999999999998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33"/>
      <c r="C446" s="333"/>
      <c r="D446" s="333"/>
      <c r="E446" s="333"/>
      <c r="F446" s="333"/>
      <c r="G446" s="333"/>
      <c r="H446" s="333"/>
      <c r="I446" s="333"/>
      <c r="J446" s="333"/>
      <c r="K446" s="333"/>
      <c r="L446" s="333"/>
      <c r="M446" s="333"/>
      <c r="N446" s="333"/>
      <c r="O446" s="333"/>
      <c r="P446" s="333"/>
      <c r="Q446" s="333"/>
      <c r="R446" s="333"/>
      <c r="S446" s="333"/>
      <c r="T446" s="333"/>
      <c r="U446" s="333"/>
      <c r="V446" s="333"/>
      <c r="W446" s="333"/>
      <c r="X446" s="333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27"/>
      <c r="P447" s="327"/>
      <c r="Q447" s="327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27"/>
      <c r="P448" s="327"/>
      <c r="Q448" s="327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34"/>
      <c r="B449" s="333"/>
      <c r="C449" s="333"/>
      <c r="D449" s="333"/>
      <c r="E449" s="333"/>
      <c r="F449" s="333"/>
      <c r="G449" s="333"/>
      <c r="H449" s="333"/>
      <c r="I449" s="333"/>
      <c r="J449" s="333"/>
      <c r="K449" s="333"/>
      <c r="L449" s="333"/>
      <c r="M449" s="335"/>
      <c r="N449" s="329" t="s">
        <v>66</v>
      </c>
      <c r="O449" s="330"/>
      <c r="P449" s="330"/>
      <c r="Q449" s="330"/>
      <c r="R449" s="330"/>
      <c r="S449" s="330"/>
      <c r="T449" s="331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33"/>
      <c r="B450" s="333"/>
      <c r="C450" s="333"/>
      <c r="D450" s="333"/>
      <c r="E450" s="333"/>
      <c r="F450" s="333"/>
      <c r="G450" s="333"/>
      <c r="H450" s="333"/>
      <c r="I450" s="333"/>
      <c r="J450" s="333"/>
      <c r="K450" s="333"/>
      <c r="L450" s="333"/>
      <c r="M450" s="335"/>
      <c r="N450" s="329" t="s">
        <v>66</v>
      </c>
      <c r="O450" s="330"/>
      <c r="P450" s="330"/>
      <c r="Q450" s="330"/>
      <c r="R450" s="330"/>
      <c r="S450" s="330"/>
      <c r="T450" s="331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41" t="s">
        <v>636</v>
      </c>
      <c r="B451" s="342"/>
      <c r="C451" s="342"/>
      <c r="D451" s="342"/>
      <c r="E451" s="342"/>
      <c r="F451" s="342"/>
      <c r="G451" s="342"/>
      <c r="H451" s="342"/>
      <c r="I451" s="342"/>
      <c r="J451" s="342"/>
      <c r="K451" s="342"/>
      <c r="L451" s="342"/>
      <c r="M451" s="342"/>
      <c r="N451" s="342"/>
      <c r="O451" s="342"/>
      <c r="P451" s="342"/>
      <c r="Q451" s="342"/>
      <c r="R451" s="342"/>
      <c r="S451" s="342"/>
      <c r="T451" s="342"/>
      <c r="U451" s="342"/>
      <c r="V451" s="342"/>
      <c r="W451" s="342"/>
      <c r="X451" s="342"/>
      <c r="Y451" s="48"/>
      <c r="Z451" s="48"/>
    </row>
    <row r="452" spans="1:53" ht="16.5" hidden="1" customHeight="1" x14ac:dyDescent="0.25">
      <c r="A452" s="332" t="s">
        <v>637</v>
      </c>
      <c r="B452" s="333"/>
      <c r="C452" s="333"/>
      <c r="D452" s="333"/>
      <c r="E452" s="333"/>
      <c r="F452" s="333"/>
      <c r="G452" s="333"/>
      <c r="H452" s="333"/>
      <c r="I452" s="333"/>
      <c r="J452" s="333"/>
      <c r="K452" s="333"/>
      <c r="L452" s="333"/>
      <c r="M452" s="333"/>
      <c r="N452" s="333"/>
      <c r="O452" s="333"/>
      <c r="P452" s="333"/>
      <c r="Q452" s="333"/>
      <c r="R452" s="333"/>
      <c r="S452" s="333"/>
      <c r="T452" s="333"/>
      <c r="U452" s="333"/>
      <c r="V452" s="333"/>
      <c r="W452" s="333"/>
      <c r="X452" s="333"/>
      <c r="Y452" s="316"/>
      <c r="Z452" s="316"/>
    </row>
    <row r="453" spans="1:53" ht="14.25" hidden="1" customHeight="1" x14ac:dyDescent="0.25">
      <c r="A453" s="336" t="s">
        <v>103</v>
      </c>
      <c r="B453" s="333"/>
      <c r="C453" s="333"/>
      <c r="D453" s="333"/>
      <c r="E453" s="333"/>
      <c r="F453" s="333"/>
      <c r="G453" s="333"/>
      <c r="H453" s="333"/>
      <c r="I453" s="333"/>
      <c r="J453" s="333"/>
      <c r="K453" s="333"/>
      <c r="L453" s="333"/>
      <c r="M453" s="333"/>
      <c r="N453" s="333"/>
      <c r="O453" s="333"/>
      <c r="P453" s="333"/>
      <c r="Q453" s="333"/>
      <c r="R453" s="333"/>
      <c r="S453" s="333"/>
      <c r="T453" s="333"/>
      <c r="U453" s="333"/>
      <c r="V453" s="333"/>
      <c r="W453" s="333"/>
      <c r="X453" s="333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49" t="s">
        <v>640</v>
      </c>
      <c r="O454" s="327"/>
      <c r="P454" s="327"/>
      <c r="Q454" s="327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5" t="s">
        <v>643</v>
      </c>
      <c r="O455" s="327"/>
      <c r="P455" s="327"/>
      <c r="Q455" s="327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34"/>
      <c r="B456" s="333"/>
      <c r="C456" s="333"/>
      <c r="D456" s="333"/>
      <c r="E456" s="333"/>
      <c r="F456" s="333"/>
      <c r="G456" s="333"/>
      <c r="H456" s="333"/>
      <c r="I456" s="333"/>
      <c r="J456" s="333"/>
      <c r="K456" s="333"/>
      <c r="L456" s="333"/>
      <c r="M456" s="335"/>
      <c r="N456" s="329" t="s">
        <v>66</v>
      </c>
      <c r="O456" s="330"/>
      <c r="P456" s="330"/>
      <c r="Q456" s="330"/>
      <c r="R456" s="330"/>
      <c r="S456" s="330"/>
      <c r="T456" s="331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33"/>
      <c r="B457" s="333"/>
      <c r="C457" s="333"/>
      <c r="D457" s="333"/>
      <c r="E457" s="333"/>
      <c r="F457" s="333"/>
      <c r="G457" s="333"/>
      <c r="H457" s="333"/>
      <c r="I457" s="333"/>
      <c r="J457" s="333"/>
      <c r="K457" s="333"/>
      <c r="L457" s="333"/>
      <c r="M457" s="335"/>
      <c r="N457" s="329" t="s">
        <v>66</v>
      </c>
      <c r="O457" s="330"/>
      <c r="P457" s="330"/>
      <c r="Q457" s="330"/>
      <c r="R457" s="330"/>
      <c r="S457" s="330"/>
      <c r="T457" s="331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33"/>
      <c r="C458" s="333"/>
      <c r="D458" s="333"/>
      <c r="E458" s="333"/>
      <c r="F458" s="333"/>
      <c r="G458" s="333"/>
      <c r="H458" s="333"/>
      <c r="I458" s="333"/>
      <c r="J458" s="333"/>
      <c r="K458" s="333"/>
      <c r="L458" s="333"/>
      <c r="M458" s="333"/>
      <c r="N458" s="333"/>
      <c r="O458" s="333"/>
      <c r="P458" s="333"/>
      <c r="Q458" s="333"/>
      <c r="R458" s="333"/>
      <c r="S458" s="333"/>
      <c r="T458" s="333"/>
      <c r="U458" s="333"/>
      <c r="V458" s="333"/>
      <c r="W458" s="333"/>
      <c r="X458" s="333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56" t="s">
        <v>646</v>
      </c>
      <c r="O459" s="327"/>
      <c r="P459" s="327"/>
      <c r="Q459" s="327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6" t="s">
        <v>649</v>
      </c>
      <c r="O460" s="327"/>
      <c r="P460" s="327"/>
      <c r="Q460" s="327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34"/>
      <c r="B461" s="333"/>
      <c r="C461" s="333"/>
      <c r="D461" s="333"/>
      <c r="E461" s="333"/>
      <c r="F461" s="333"/>
      <c r="G461" s="333"/>
      <c r="H461" s="333"/>
      <c r="I461" s="333"/>
      <c r="J461" s="333"/>
      <c r="K461" s="333"/>
      <c r="L461" s="333"/>
      <c r="M461" s="335"/>
      <c r="N461" s="329" t="s">
        <v>66</v>
      </c>
      <c r="O461" s="330"/>
      <c r="P461" s="330"/>
      <c r="Q461" s="330"/>
      <c r="R461" s="330"/>
      <c r="S461" s="330"/>
      <c r="T461" s="331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33"/>
      <c r="B462" s="333"/>
      <c r="C462" s="333"/>
      <c r="D462" s="333"/>
      <c r="E462" s="333"/>
      <c r="F462" s="333"/>
      <c r="G462" s="333"/>
      <c r="H462" s="333"/>
      <c r="I462" s="333"/>
      <c r="J462" s="333"/>
      <c r="K462" s="333"/>
      <c r="L462" s="333"/>
      <c r="M462" s="335"/>
      <c r="N462" s="329" t="s">
        <v>66</v>
      </c>
      <c r="O462" s="330"/>
      <c r="P462" s="330"/>
      <c r="Q462" s="330"/>
      <c r="R462" s="330"/>
      <c r="S462" s="330"/>
      <c r="T462" s="331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33"/>
      <c r="C463" s="333"/>
      <c r="D463" s="333"/>
      <c r="E463" s="333"/>
      <c r="F463" s="333"/>
      <c r="G463" s="333"/>
      <c r="H463" s="333"/>
      <c r="I463" s="333"/>
      <c r="J463" s="333"/>
      <c r="K463" s="333"/>
      <c r="L463" s="333"/>
      <c r="M463" s="333"/>
      <c r="N463" s="333"/>
      <c r="O463" s="333"/>
      <c r="P463" s="333"/>
      <c r="Q463" s="333"/>
      <c r="R463" s="333"/>
      <c r="S463" s="333"/>
      <c r="T463" s="333"/>
      <c r="U463" s="333"/>
      <c r="V463" s="333"/>
      <c r="W463" s="333"/>
      <c r="X463" s="333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7" t="s">
        <v>652</v>
      </c>
      <c r="O464" s="327"/>
      <c r="P464" s="327"/>
      <c r="Q464" s="327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84" t="s">
        <v>655</v>
      </c>
      <c r="O465" s="327"/>
      <c r="P465" s="327"/>
      <c r="Q465" s="327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4301031156</v>
      </c>
      <c r="D466" s="324">
        <v>4680115880856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35</v>
      </c>
      <c r="N466" s="4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27"/>
      <c r="P466" s="327"/>
      <c r="Q466" s="327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658</v>
      </c>
      <c r="B467" s="54" t="s">
        <v>659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85" t="s">
        <v>660</v>
      </c>
      <c r="O467" s="327"/>
      <c r="P467" s="327"/>
      <c r="Q467" s="327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34"/>
      <c r="B468" s="333"/>
      <c r="C468" s="333"/>
      <c r="D468" s="333"/>
      <c r="E468" s="333"/>
      <c r="F468" s="333"/>
      <c r="G468" s="333"/>
      <c r="H468" s="333"/>
      <c r="I468" s="333"/>
      <c r="J468" s="333"/>
      <c r="K468" s="333"/>
      <c r="L468" s="333"/>
      <c r="M468" s="335"/>
      <c r="N468" s="329" t="s">
        <v>66</v>
      </c>
      <c r="O468" s="330"/>
      <c r="P468" s="330"/>
      <c r="Q468" s="330"/>
      <c r="R468" s="330"/>
      <c r="S468" s="330"/>
      <c r="T468" s="331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33"/>
      <c r="B469" s="333"/>
      <c r="C469" s="333"/>
      <c r="D469" s="333"/>
      <c r="E469" s="333"/>
      <c r="F469" s="333"/>
      <c r="G469" s="333"/>
      <c r="H469" s="333"/>
      <c r="I469" s="333"/>
      <c r="J469" s="333"/>
      <c r="K469" s="333"/>
      <c r="L469" s="333"/>
      <c r="M469" s="335"/>
      <c r="N469" s="329" t="s">
        <v>66</v>
      </c>
      <c r="O469" s="330"/>
      <c r="P469" s="330"/>
      <c r="Q469" s="330"/>
      <c r="R469" s="330"/>
      <c r="S469" s="330"/>
      <c r="T469" s="331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33"/>
      <c r="C470" s="333"/>
      <c r="D470" s="333"/>
      <c r="E470" s="333"/>
      <c r="F470" s="333"/>
      <c r="G470" s="333"/>
      <c r="H470" s="333"/>
      <c r="I470" s="333"/>
      <c r="J470" s="333"/>
      <c r="K470" s="333"/>
      <c r="L470" s="333"/>
      <c r="M470" s="333"/>
      <c r="N470" s="333"/>
      <c r="O470" s="333"/>
      <c r="P470" s="333"/>
      <c r="Q470" s="333"/>
      <c r="R470" s="333"/>
      <c r="S470" s="333"/>
      <c r="T470" s="333"/>
      <c r="U470" s="333"/>
      <c r="V470" s="333"/>
      <c r="W470" s="333"/>
      <c r="X470" s="333"/>
      <c r="Y470" s="315"/>
      <c r="Z470" s="315"/>
    </row>
    <row r="471" spans="1:53" ht="27" hidden="1" customHeight="1" x14ac:dyDescent="0.25">
      <c r="A471" s="54" t="s">
        <v>661</v>
      </c>
      <c r="B471" s="54" t="s">
        <v>662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35" t="s">
        <v>663</v>
      </c>
      <c r="O471" s="327"/>
      <c r="P471" s="327"/>
      <c r="Q471" s="327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664</v>
      </c>
      <c r="B472" s="54" t="s">
        <v>665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64" t="s">
        <v>666</v>
      </c>
      <c r="O472" s="327"/>
      <c r="P472" s="327"/>
      <c r="Q472" s="327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667</v>
      </c>
      <c r="B473" s="54" t="s">
        <v>668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3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27"/>
      <c r="P473" s="327"/>
      <c r="Q473" s="327"/>
      <c r="R473" s="325"/>
      <c r="S473" s="34"/>
      <c r="T473" s="34"/>
      <c r="U473" s="35" t="s">
        <v>65</v>
      </c>
      <c r="V473" s="320">
        <v>500</v>
      </c>
      <c r="W473" s="321">
        <f>IFERROR(IF(V473="",0,CEILING((V473/$H473),1)*$H473),"")</f>
        <v>507</v>
      </c>
      <c r="X473" s="36">
        <f>IFERROR(IF(W473=0,"",ROUNDUP(W473/H473,0)*0.02175),"")</f>
        <v>1.4137499999999998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669</v>
      </c>
      <c r="B474" s="54" t="s">
        <v>670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430" t="s">
        <v>671</v>
      </c>
      <c r="O474" s="327"/>
      <c r="P474" s="327"/>
      <c r="Q474" s="327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672</v>
      </c>
      <c r="B475" s="54" t="s">
        <v>673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70" t="s">
        <v>674</v>
      </c>
      <c r="O475" s="327"/>
      <c r="P475" s="327"/>
      <c r="Q475" s="327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34"/>
      <c r="B476" s="333"/>
      <c r="C476" s="333"/>
      <c r="D476" s="333"/>
      <c r="E476" s="333"/>
      <c r="F476" s="333"/>
      <c r="G476" s="333"/>
      <c r="H476" s="333"/>
      <c r="I476" s="333"/>
      <c r="J476" s="333"/>
      <c r="K476" s="333"/>
      <c r="L476" s="333"/>
      <c r="M476" s="335"/>
      <c r="N476" s="329" t="s">
        <v>66</v>
      </c>
      <c r="O476" s="330"/>
      <c r="P476" s="330"/>
      <c r="Q476" s="330"/>
      <c r="R476" s="330"/>
      <c r="S476" s="330"/>
      <c r="T476" s="331"/>
      <c r="U476" s="37" t="s">
        <v>67</v>
      </c>
      <c r="V476" s="322">
        <f>IFERROR(V471/H471,"0")+IFERROR(V472/H472,"0")+IFERROR(V473/H473,"0")+IFERROR(V474/H474,"0")+IFERROR(V475/H475,"0")</f>
        <v>64.102564102564102</v>
      </c>
      <c r="W476" s="322">
        <f>IFERROR(W471/H471,"0")+IFERROR(W472/H472,"0")+IFERROR(W473/H473,"0")+IFERROR(W474/H474,"0")+IFERROR(W475/H475,"0")</f>
        <v>65</v>
      </c>
      <c r="X476" s="322">
        <f>IFERROR(IF(X471="",0,X471),"0")+IFERROR(IF(X472="",0,X472),"0")+IFERROR(IF(X473="",0,X473),"0")+IFERROR(IF(X474="",0,X474),"0")+IFERROR(IF(X475="",0,X475),"0")</f>
        <v>1.4137499999999998</v>
      </c>
      <c r="Y476" s="323"/>
      <c r="Z476" s="323"/>
    </row>
    <row r="477" spans="1:53" x14ac:dyDescent="0.2">
      <c r="A477" s="333"/>
      <c r="B477" s="333"/>
      <c r="C477" s="333"/>
      <c r="D477" s="333"/>
      <c r="E477" s="333"/>
      <c r="F477" s="333"/>
      <c r="G477" s="333"/>
      <c r="H477" s="333"/>
      <c r="I477" s="333"/>
      <c r="J477" s="333"/>
      <c r="K477" s="333"/>
      <c r="L477" s="333"/>
      <c r="M477" s="335"/>
      <c r="N477" s="329" t="s">
        <v>66</v>
      </c>
      <c r="O477" s="330"/>
      <c r="P477" s="330"/>
      <c r="Q477" s="330"/>
      <c r="R477" s="330"/>
      <c r="S477" s="330"/>
      <c r="T477" s="331"/>
      <c r="U477" s="37" t="s">
        <v>65</v>
      </c>
      <c r="V477" s="322">
        <f>IFERROR(SUM(V471:V475),"0")</f>
        <v>500</v>
      </c>
      <c r="W477" s="322">
        <f>IFERROR(SUM(W471:W475),"0")</f>
        <v>507</v>
      </c>
      <c r="X477" s="37"/>
      <c r="Y477" s="323"/>
      <c r="Z477" s="323"/>
    </row>
    <row r="478" spans="1:53" ht="15" customHeight="1" x14ac:dyDescent="0.2">
      <c r="A478" s="584"/>
      <c r="B478" s="333"/>
      <c r="C478" s="333"/>
      <c r="D478" s="333"/>
      <c r="E478" s="333"/>
      <c r="F478" s="333"/>
      <c r="G478" s="333"/>
      <c r="H478" s="333"/>
      <c r="I478" s="333"/>
      <c r="J478" s="333"/>
      <c r="K478" s="333"/>
      <c r="L478" s="333"/>
      <c r="M478" s="392"/>
      <c r="N478" s="338" t="s">
        <v>675</v>
      </c>
      <c r="O478" s="339"/>
      <c r="P478" s="339"/>
      <c r="Q478" s="339"/>
      <c r="R478" s="339"/>
      <c r="S478" s="339"/>
      <c r="T478" s="34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17643.400000000001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17816.820000000007</v>
      </c>
      <c r="X478" s="37"/>
      <c r="Y478" s="323"/>
      <c r="Z478" s="323"/>
    </row>
    <row r="479" spans="1:53" x14ac:dyDescent="0.2">
      <c r="A479" s="333"/>
      <c r="B479" s="333"/>
      <c r="C479" s="333"/>
      <c r="D479" s="333"/>
      <c r="E479" s="333"/>
      <c r="F479" s="333"/>
      <c r="G479" s="333"/>
      <c r="H479" s="333"/>
      <c r="I479" s="333"/>
      <c r="J479" s="333"/>
      <c r="K479" s="333"/>
      <c r="L479" s="333"/>
      <c r="M479" s="392"/>
      <c r="N479" s="338" t="s">
        <v>676</v>
      </c>
      <c r="O479" s="339"/>
      <c r="P479" s="339"/>
      <c r="Q479" s="339"/>
      <c r="R479" s="339"/>
      <c r="S479" s="339"/>
      <c r="T479" s="34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18712.283679481439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18896.168000000009</v>
      </c>
      <c r="X479" s="37"/>
      <c r="Y479" s="323"/>
      <c r="Z479" s="323"/>
    </row>
    <row r="480" spans="1:53" x14ac:dyDescent="0.2">
      <c r="A480" s="333"/>
      <c r="B480" s="333"/>
      <c r="C480" s="333"/>
      <c r="D480" s="333"/>
      <c r="E480" s="333"/>
      <c r="F480" s="333"/>
      <c r="G480" s="333"/>
      <c r="H480" s="333"/>
      <c r="I480" s="333"/>
      <c r="J480" s="333"/>
      <c r="K480" s="333"/>
      <c r="L480" s="333"/>
      <c r="M480" s="392"/>
      <c r="N480" s="338" t="s">
        <v>677</v>
      </c>
      <c r="O480" s="339"/>
      <c r="P480" s="339"/>
      <c r="Q480" s="339"/>
      <c r="R480" s="339"/>
      <c r="S480" s="339"/>
      <c r="T480" s="340"/>
      <c r="U480" s="37" t="s">
        <v>678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34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34</v>
      </c>
      <c r="X480" s="37"/>
      <c r="Y480" s="323"/>
      <c r="Z480" s="323"/>
    </row>
    <row r="481" spans="1:29" x14ac:dyDescent="0.2">
      <c r="A481" s="333"/>
      <c r="B481" s="333"/>
      <c r="C481" s="333"/>
      <c r="D481" s="333"/>
      <c r="E481" s="333"/>
      <c r="F481" s="333"/>
      <c r="G481" s="333"/>
      <c r="H481" s="333"/>
      <c r="I481" s="333"/>
      <c r="J481" s="333"/>
      <c r="K481" s="333"/>
      <c r="L481" s="333"/>
      <c r="M481" s="392"/>
      <c r="N481" s="338" t="s">
        <v>679</v>
      </c>
      <c r="O481" s="339"/>
      <c r="P481" s="339"/>
      <c r="Q481" s="339"/>
      <c r="R481" s="339"/>
      <c r="S481" s="339"/>
      <c r="T481" s="340"/>
      <c r="U481" s="37" t="s">
        <v>65</v>
      </c>
      <c r="V481" s="322">
        <f>GrossWeightTotal+PalletQtyTotal*25</f>
        <v>19562.283679481439</v>
      </c>
      <c r="W481" s="322">
        <f>GrossWeightTotalR+PalletQtyTotalR*25</f>
        <v>19746.168000000009</v>
      </c>
      <c r="X481" s="37"/>
      <c r="Y481" s="323"/>
      <c r="Z481" s="323"/>
    </row>
    <row r="482" spans="1:29" x14ac:dyDescent="0.2">
      <c r="A482" s="333"/>
      <c r="B482" s="333"/>
      <c r="C482" s="333"/>
      <c r="D482" s="333"/>
      <c r="E482" s="333"/>
      <c r="F482" s="333"/>
      <c r="G482" s="333"/>
      <c r="H482" s="333"/>
      <c r="I482" s="333"/>
      <c r="J482" s="333"/>
      <c r="K482" s="333"/>
      <c r="L482" s="333"/>
      <c r="M482" s="392"/>
      <c r="N482" s="338" t="s">
        <v>680</v>
      </c>
      <c r="O482" s="339"/>
      <c r="P482" s="339"/>
      <c r="Q482" s="339"/>
      <c r="R482" s="339"/>
      <c r="S482" s="339"/>
      <c r="T482" s="340"/>
      <c r="U482" s="37" t="s">
        <v>678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3463.1413485939347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3494</v>
      </c>
      <c r="X482" s="37"/>
      <c r="Y482" s="323"/>
      <c r="Z482" s="323"/>
    </row>
    <row r="483" spans="1:29" ht="14.25" hidden="1" customHeight="1" x14ac:dyDescent="0.2">
      <c r="A483" s="333"/>
      <c r="B483" s="333"/>
      <c r="C483" s="333"/>
      <c r="D483" s="333"/>
      <c r="E483" s="333"/>
      <c r="F483" s="333"/>
      <c r="G483" s="333"/>
      <c r="H483" s="333"/>
      <c r="I483" s="333"/>
      <c r="J483" s="333"/>
      <c r="K483" s="333"/>
      <c r="L483" s="333"/>
      <c r="M483" s="392"/>
      <c r="N483" s="338" t="s">
        <v>681</v>
      </c>
      <c r="O483" s="339"/>
      <c r="P483" s="339"/>
      <c r="Q483" s="339"/>
      <c r="R483" s="339"/>
      <c r="S483" s="339"/>
      <c r="T483" s="340"/>
      <c r="U483" s="39" t="s">
        <v>682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38.433460000000004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683</v>
      </c>
      <c r="B485" s="313" t="s">
        <v>59</v>
      </c>
      <c r="C485" s="350" t="s">
        <v>93</v>
      </c>
      <c r="D485" s="351"/>
      <c r="E485" s="351"/>
      <c r="F485" s="352"/>
      <c r="G485" s="350" t="s">
        <v>245</v>
      </c>
      <c r="H485" s="351"/>
      <c r="I485" s="351"/>
      <c r="J485" s="351"/>
      <c r="K485" s="351"/>
      <c r="L485" s="351"/>
      <c r="M485" s="351"/>
      <c r="N485" s="352"/>
      <c r="O485" s="350" t="s">
        <v>449</v>
      </c>
      <c r="P485" s="352"/>
      <c r="Q485" s="350" t="s">
        <v>506</v>
      </c>
      <c r="R485" s="352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530" t="s">
        <v>684</v>
      </c>
      <c r="B486" s="350" t="s">
        <v>59</v>
      </c>
      <c r="C486" s="350" t="s">
        <v>94</v>
      </c>
      <c r="D486" s="350" t="s">
        <v>102</v>
      </c>
      <c r="E486" s="350" t="s">
        <v>93</v>
      </c>
      <c r="F486" s="350" t="s">
        <v>237</v>
      </c>
      <c r="G486" s="350" t="s">
        <v>246</v>
      </c>
      <c r="H486" s="350" t="s">
        <v>253</v>
      </c>
      <c r="I486" s="350" t="s">
        <v>273</v>
      </c>
      <c r="J486" s="350" t="s">
        <v>339</v>
      </c>
      <c r="K486" s="314"/>
      <c r="L486" s="350" t="s">
        <v>342</v>
      </c>
      <c r="M486" s="350" t="s">
        <v>422</v>
      </c>
      <c r="N486" s="350" t="s">
        <v>440</v>
      </c>
      <c r="O486" s="350" t="s">
        <v>450</v>
      </c>
      <c r="P486" s="350" t="s">
        <v>479</v>
      </c>
      <c r="Q486" s="350" t="s">
        <v>507</v>
      </c>
      <c r="R486" s="350" t="s">
        <v>563</v>
      </c>
      <c r="S486" s="350" t="s">
        <v>594</v>
      </c>
      <c r="T486" s="350" t="s">
        <v>637</v>
      </c>
      <c r="U486" s="314"/>
      <c r="Z486" s="52"/>
      <c r="AC486" s="314"/>
    </row>
    <row r="487" spans="1:29" ht="13.5" customHeight="1" thickBot="1" x14ac:dyDescent="0.25">
      <c r="A487" s="531"/>
      <c r="B487" s="358"/>
      <c r="C487" s="358"/>
      <c r="D487" s="358"/>
      <c r="E487" s="358"/>
      <c r="F487" s="358"/>
      <c r="G487" s="358"/>
      <c r="H487" s="358"/>
      <c r="I487" s="358"/>
      <c r="J487" s="358"/>
      <c r="K487" s="314"/>
      <c r="L487" s="358"/>
      <c r="M487" s="358"/>
      <c r="N487" s="358"/>
      <c r="O487" s="358"/>
      <c r="P487" s="358"/>
      <c r="Q487" s="358"/>
      <c r="R487" s="358"/>
      <c r="S487" s="358"/>
      <c r="T487" s="358"/>
      <c r="U487" s="314"/>
      <c r="Z487" s="52"/>
      <c r="AC487" s="314"/>
    </row>
    <row r="488" spans="1:29" ht="18" customHeight="1" thickTop="1" thickBot="1" x14ac:dyDescent="0.25">
      <c r="A488" s="40" t="s">
        <v>685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191.70000000000002</v>
      </c>
      <c r="D488" s="46">
        <f>IFERROR(W55*1,"0")+IFERROR(W56*1,"0")+IFERROR(W57*1,"0")+IFERROR(W58*1,"0")</f>
        <v>662.40000000000009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2600.52</v>
      </c>
      <c r="F488" s="46">
        <f>IFERROR(W128*1,"0")+IFERROR(W129*1,"0")+IFERROR(W130*1,"0")</f>
        <v>1101.6000000000001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506.1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2264.1</v>
      </c>
      <c r="J488" s="46">
        <f>IFERROR(W201*1,"0")</f>
        <v>315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1468.2199999999998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55.8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6854.8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91.2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396.3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50.400000000000006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751.68000000000018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507</v>
      </c>
      <c r="U488" s="314"/>
      <c r="Z488" s="52"/>
      <c r="AC488" s="314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95,00"/>
        <filter val="1 100,00"/>
        <filter val="1 600,00"/>
        <filter val="1 670,00"/>
        <filter val="1 835,00"/>
        <filter val="1,85"/>
        <filter val="10,00"/>
        <filter val="100,00"/>
        <filter val="106,67"/>
        <filter val="107,78"/>
        <filter val="11,67"/>
        <filter val="11,90"/>
        <filter val="12,00"/>
        <filter val="120,00"/>
        <filter val="122,50"/>
        <filter val="13,33"/>
        <filter val="15,00"/>
        <filter val="150,00"/>
        <filter val="157,50"/>
        <filter val="160,00"/>
        <filter val="161,00"/>
        <filter val="161,90"/>
        <filter val="17 643,40"/>
        <filter val="17,50"/>
        <filter val="18 712,28"/>
        <filter val="18,94"/>
        <filter val="187,50"/>
        <filter val="19 562,28"/>
        <filter val="2 900,00"/>
        <filter val="20,00"/>
        <filter val="200,00"/>
        <filter val="208,57"/>
        <filter val="21,00"/>
        <filter val="220,00"/>
        <filter val="228,00"/>
        <filter val="254,76"/>
        <filter val="28,33"/>
        <filter val="3 463,14"/>
        <filter val="3,85"/>
        <filter val="30,00"/>
        <filter val="300,00"/>
        <filter val="315,00"/>
        <filter val="32,00"/>
        <filter val="320,00"/>
        <filter val="326,11"/>
        <filter val="34"/>
        <filter val="34,20"/>
        <filter val="344,00"/>
        <filter val="35,00"/>
        <filter val="350,00"/>
        <filter val="353,33"/>
        <filter val="36,00"/>
        <filter val="360,00"/>
        <filter val="40,00"/>
        <filter val="400,00"/>
        <filter val="44,77"/>
        <filter val="450,00"/>
        <filter val="46,20"/>
        <filter val="480,00"/>
        <filter val="495,00"/>
        <filter val="498,00"/>
        <filter val="5 100,00"/>
        <filter val="5,00"/>
        <filter val="50,00"/>
        <filter val="50,55"/>
        <filter val="500,00"/>
        <filter val="525,00"/>
        <filter val="585,00"/>
        <filter val="590,23"/>
        <filter val="6,00"/>
        <filter val="6,25"/>
        <filter val="6,41"/>
        <filter val="60,00"/>
        <filter val="600,00"/>
        <filter val="61,11"/>
        <filter val="64,10"/>
        <filter val="651,20"/>
        <filter val="66,00"/>
        <filter val="660,00"/>
        <filter val="68,00"/>
        <filter val="7,14"/>
        <filter val="70,00"/>
        <filter val="8,97"/>
        <filter val="80,00"/>
        <filter val="81,06"/>
        <filter val="84,00"/>
        <filter val="87,50"/>
        <filter val="88,89"/>
        <filter val="90,00"/>
        <filter val="94,50"/>
        <filter val="941,00"/>
      </filters>
    </filterColumn>
  </autoFilter>
  <mergeCells count="868"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D239:E239"/>
    <mergeCell ref="D95:E95"/>
    <mergeCell ref="S17:T17"/>
    <mergeCell ref="D266:E266"/>
    <mergeCell ref="N385:R385"/>
    <mergeCell ref="F5:G5"/>
    <mergeCell ref="A14:L14"/>
    <mergeCell ref="A354:M355"/>
    <mergeCell ref="N224:R224"/>
    <mergeCell ref="A47:X4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88:R88"/>
    <mergeCell ref="N152:T152"/>
    <mergeCell ref="N259:R259"/>
    <mergeCell ref="D196:E196"/>
    <mergeCell ref="A15:L15"/>
    <mergeCell ref="N23:T23"/>
    <mergeCell ref="A48:X48"/>
    <mergeCell ref="N90:R90"/>
    <mergeCell ref="N217:R217"/>
    <mergeCell ref="A53:X53"/>
    <mergeCell ref="N255:T255"/>
    <mergeCell ref="D35:E35"/>
    <mergeCell ref="D228:E228"/>
    <mergeCell ref="D10:E10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206:R206"/>
    <mergeCell ref="A345:X345"/>
    <mergeCell ref="N413:T413"/>
    <mergeCell ref="N188:R188"/>
    <mergeCell ref="A225:M226"/>
    <mergeCell ref="N222:T222"/>
    <mergeCell ref="N201:R201"/>
    <mergeCell ref="N237:R237"/>
    <mergeCell ref="D407:E407"/>
    <mergeCell ref="N367:R367"/>
    <mergeCell ref="N318:T318"/>
    <mergeCell ref="A318:M319"/>
    <mergeCell ref="A347:M348"/>
    <mergeCell ref="A324:X324"/>
    <mergeCell ref="N306:R306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M486:M487"/>
    <mergeCell ref="A279:X279"/>
    <mergeCell ref="N347:T347"/>
    <mergeCell ref="A350:X350"/>
    <mergeCell ref="D368:E368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N476:T476"/>
    <mergeCell ref="D459:E459"/>
    <mergeCell ref="N479:T479"/>
    <mergeCell ref="N468:T468"/>
    <mergeCell ref="A470:X470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A42:X42"/>
    <mergeCell ref="A331:M332"/>
    <mergeCell ref="D269:E269"/>
    <mergeCell ref="N104:T104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D438:E438"/>
    <mergeCell ref="A277:M278"/>
    <mergeCell ref="D425:E425"/>
    <mergeCell ref="N459:R459"/>
    <mergeCell ref="D465:E465"/>
    <mergeCell ref="D440:E44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52"/>
    </row>
    <row r="3" spans="2:8" x14ac:dyDescent="0.2">
      <c r="B3" s="47" t="s">
        <v>687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688</v>
      </c>
      <c r="D6" s="47" t="s">
        <v>689</v>
      </c>
      <c r="E6" s="47"/>
    </row>
    <row r="7" spans="2:8" x14ac:dyDescent="0.2">
      <c r="B7" s="47" t="s">
        <v>690</v>
      </c>
      <c r="C7" s="47" t="s">
        <v>691</v>
      </c>
      <c r="D7" s="47" t="s">
        <v>692</v>
      </c>
      <c r="E7" s="47"/>
    </row>
    <row r="9" spans="2:8" x14ac:dyDescent="0.2">
      <c r="B9" s="47" t="s">
        <v>693</v>
      </c>
      <c r="C9" s="47" t="s">
        <v>688</v>
      </c>
      <c r="D9" s="47"/>
      <c r="E9" s="47"/>
    </row>
    <row r="11" spans="2:8" x14ac:dyDescent="0.2">
      <c r="B11" s="47" t="s">
        <v>694</v>
      </c>
      <c r="C11" s="47" t="s">
        <v>691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