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1,24 филиалы ЗПФ\"/>
    </mc:Choice>
  </mc:AlternateContent>
  <xr:revisionPtr revIDLastSave="0" documentId="13_ncr:1_{BC241D65-D65C-411B-BA7C-AFDE564857E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6" i="1" l="1"/>
  <c r="Y22" i="1"/>
  <c r="V22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Q22" i="1" s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6" i="1"/>
  <c r="I10" i="1"/>
  <c r="I13" i="1"/>
  <c r="I15" i="1"/>
  <c r="I24" i="1"/>
  <c r="I26" i="1"/>
  <c r="I28" i="1"/>
  <c r="I37" i="1"/>
  <c r="I48" i="1"/>
  <c r="I49" i="1"/>
  <c r="H7" i="1"/>
  <c r="I7" i="1" s="1"/>
  <c r="H8" i="1"/>
  <c r="I8" i="1" s="1"/>
  <c r="H9" i="1"/>
  <c r="I9" i="1" s="1"/>
  <c r="H11" i="1"/>
  <c r="I11" i="1" s="1"/>
  <c r="H12" i="1"/>
  <c r="I12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5" i="1"/>
  <c r="I25" i="1" s="1"/>
  <c r="H27" i="1"/>
  <c r="I27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6" i="1"/>
  <c r="I6" i="1" s="1"/>
  <c r="F5" i="1"/>
  <c r="E5" i="1"/>
  <c r="G38" i="1"/>
  <c r="Y38" i="1" s="1"/>
  <c r="N5" i="1"/>
  <c r="K5" i="1"/>
  <c r="Q16" i="1" l="1"/>
  <c r="P22" i="1"/>
  <c r="I5" i="1"/>
  <c r="Q38" i="1"/>
  <c r="L5" i="1"/>
  <c r="H5" i="1"/>
  <c r="T7" i="1"/>
  <c r="T8" i="1"/>
  <c r="T10" i="1"/>
  <c r="T11" i="1"/>
  <c r="T14" i="1"/>
  <c r="T17" i="1"/>
  <c r="T18" i="1"/>
  <c r="T19" i="1"/>
  <c r="T20" i="1"/>
  <c r="T21" i="1"/>
  <c r="T23" i="1"/>
  <c r="T25" i="1"/>
  <c r="T33" i="1"/>
  <c r="T35" i="1"/>
  <c r="T36" i="1"/>
  <c r="T40" i="1"/>
  <c r="T41" i="1"/>
  <c r="T42" i="1"/>
  <c r="T45" i="1"/>
  <c r="T47" i="1"/>
  <c r="P38" i="1" l="1"/>
  <c r="V38" i="1"/>
  <c r="P16" i="1"/>
  <c r="V16" i="1"/>
  <c r="T6" i="1"/>
  <c r="T49" i="1"/>
  <c r="T43" i="1"/>
  <c r="T12" i="1"/>
  <c r="T48" i="1"/>
  <c r="T46" i="1"/>
  <c r="T44" i="1"/>
  <c r="T39" i="1"/>
  <c r="T34" i="1"/>
  <c r="T32" i="1"/>
  <c r="T30" i="1"/>
  <c r="T28" i="1"/>
  <c r="T26" i="1"/>
  <c r="T24" i="1"/>
  <c r="T16" i="1"/>
  <c r="T15" i="1"/>
  <c r="T13" i="1"/>
  <c r="T9" i="1"/>
  <c r="T38" i="1"/>
  <c r="T37" i="1"/>
  <c r="T31" i="1"/>
  <c r="T29" i="1"/>
  <c r="T27" i="1"/>
  <c r="R7" i="1"/>
  <c r="S7" i="1"/>
  <c r="W7" i="1"/>
  <c r="R8" i="1"/>
  <c r="S8" i="1"/>
  <c r="W8" i="1"/>
  <c r="J8" i="1" s="1"/>
  <c r="R9" i="1"/>
  <c r="S9" i="1"/>
  <c r="R10" i="1"/>
  <c r="S10" i="1"/>
  <c r="R11" i="1"/>
  <c r="S11" i="1"/>
  <c r="W11" i="1"/>
  <c r="R12" i="1"/>
  <c r="S12" i="1"/>
  <c r="W12" i="1"/>
  <c r="J12" i="1" s="1"/>
  <c r="R13" i="1"/>
  <c r="S13" i="1"/>
  <c r="R14" i="1"/>
  <c r="S14" i="1"/>
  <c r="R15" i="1"/>
  <c r="S15" i="1"/>
  <c r="R16" i="1"/>
  <c r="S16" i="1"/>
  <c r="R17" i="1"/>
  <c r="S17" i="1"/>
  <c r="W17" i="1"/>
  <c r="R18" i="1"/>
  <c r="S18" i="1"/>
  <c r="R19" i="1"/>
  <c r="S19" i="1"/>
  <c r="R20" i="1"/>
  <c r="S20" i="1"/>
  <c r="W20" i="1"/>
  <c r="R21" i="1"/>
  <c r="S21" i="1"/>
  <c r="R23" i="1"/>
  <c r="S23" i="1"/>
  <c r="R24" i="1"/>
  <c r="S24" i="1"/>
  <c r="W24" i="1"/>
  <c r="R25" i="1"/>
  <c r="S25" i="1"/>
  <c r="W25" i="1"/>
  <c r="R26" i="1"/>
  <c r="S26" i="1"/>
  <c r="W26" i="1"/>
  <c r="R27" i="1"/>
  <c r="S27" i="1"/>
  <c r="R28" i="1"/>
  <c r="S28" i="1"/>
  <c r="W28" i="1"/>
  <c r="R29" i="1"/>
  <c r="S29" i="1"/>
  <c r="R30" i="1"/>
  <c r="S30" i="1"/>
  <c r="W30" i="1"/>
  <c r="R31" i="1"/>
  <c r="S31" i="1"/>
  <c r="W31" i="1"/>
  <c r="R32" i="1"/>
  <c r="S32" i="1"/>
  <c r="R33" i="1"/>
  <c r="S33" i="1"/>
  <c r="R34" i="1"/>
  <c r="S34" i="1"/>
  <c r="R35" i="1"/>
  <c r="S35" i="1"/>
  <c r="W35" i="1"/>
  <c r="R36" i="1"/>
  <c r="S36" i="1"/>
  <c r="W36" i="1"/>
  <c r="R37" i="1"/>
  <c r="S37" i="1"/>
  <c r="R38" i="1"/>
  <c r="S38" i="1"/>
  <c r="R39" i="1"/>
  <c r="S39" i="1"/>
  <c r="R40" i="1"/>
  <c r="S40" i="1"/>
  <c r="W40" i="1"/>
  <c r="R41" i="1"/>
  <c r="S41" i="1"/>
  <c r="W41" i="1"/>
  <c r="R42" i="1"/>
  <c r="S42" i="1"/>
  <c r="W42" i="1"/>
  <c r="R43" i="1"/>
  <c r="S43" i="1"/>
  <c r="W43" i="1"/>
  <c r="R44" i="1"/>
  <c r="S44" i="1"/>
  <c r="R45" i="1"/>
  <c r="S45" i="1"/>
  <c r="W45" i="1"/>
  <c r="R46" i="1"/>
  <c r="S46" i="1"/>
  <c r="R47" i="1"/>
  <c r="S47" i="1"/>
  <c r="R48" i="1"/>
  <c r="S48" i="1"/>
  <c r="W48" i="1"/>
  <c r="R49" i="1"/>
  <c r="S49" i="1"/>
  <c r="W49" i="1"/>
  <c r="W6" i="1"/>
  <c r="J6" i="1" s="1"/>
  <c r="S6" i="1"/>
  <c r="G9" i="1"/>
  <c r="G14" i="1"/>
  <c r="G19" i="1"/>
  <c r="G21" i="1"/>
  <c r="G27" i="1"/>
  <c r="G29" i="1"/>
  <c r="G39" i="1"/>
  <c r="G44" i="1"/>
  <c r="G47" i="1"/>
  <c r="G6" i="1"/>
  <c r="J30" i="1" l="1"/>
  <c r="Q30" i="1" s="1"/>
  <c r="J26" i="1"/>
  <c r="P26" i="1" s="1"/>
  <c r="J17" i="1"/>
  <c r="Q17" i="1" s="1"/>
  <c r="X17" i="1"/>
  <c r="J43" i="1"/>
  <c r="X43" i="1"/>
  <c r="J31" i="1"/>
  <c r="P31" i="1" s="1"/>
  <c r="X31" i="1"/>
  <c r="J28" i="1"/>
  <c r="Q28" i="1" s="1"/>
  <c r="P30" i="1"/>
  <c r="Q26" i="1"/>
  <c r="Q24" i="1"/>
  <c r="P24" i="1"/>
  <c r="Q49" i="1"/>
  <c r="P49" i="1"/>
  <c r="Q6" i="1"/>
  <c r="M6" i="1"/>
  <c r="Q48" i="1"/>
  <c r="P48" i="1"/>
  <c r="Q43" i="1"/>
  <c r="P28" i="1"/>
  <c r="Q12" i="1"/>
  <c r="M12" i="1"/>
  <c r="M8" i="1"/>
  <c r="Q8" i="1"/>
  <c r="P8" i="1"/>
  <c r="P12" i="1"/>
  <c r="S5" i="1"/>
  <c r="G49" i="1"/>
  <c r="V49" i="1" s="1"/>
  <c r="G45" i="1"/>
  <c r="G43" i="1"/>
  <c r="G41" i="1"/>
  <c r="G36" i="1"/>
  <c r="Y36" i="1" s="1"/>
  <c r="G32" i="1"/>
  <c r="G28" i="1"/>
  <c r="V28" i="1" s="1"/>
  <c r="G15" i="1"/>
  <c r="V15" i="1" s="1"/>
  <c r="G13" i="1"/>
  <c r="V13" i="1" s="1"/>
  <c r="G11" i="1"/>
  <c r="Y11" i="1" s="1"/>
  <c r="G7" i="1"/>
  <c r="T5" i="1"/>
  <c r="G34" i="1"/>
  <c r="G30" i="1"/>
  <c r="G26" i="1"/>
  <c r="V26" i="1" s="1"/>
  <c r="G24" i="1"/>
  <c r="V24" i="1" s="1"/>
  <c r="G48" i="1"/>
  <c r="V48" i="1" s="1"/>
  <c r="G46" i="1"/>
  <c r="G42" i="1"/>
  <c r="G40" i="1"/>
  <c r="G37" i="1"/>
  <c r="V37" i="1" s="1"/>
  <c r="G35" i="1"/>
  <c r="Y35" i="1" s="1"/>
  <c r="G33" i="1"/>
  <c r="G31" i="1"/>
  <c r="G25" i="1"/>
  <c r="Y25" i="1" s="1"/>
  <c r="G23" i="1"/>
  <c r="G20" i="1"/>
  <c r="G18" i="1"/>
  <c r="G17" i="1"/>
  <c r="G12" i="1"/>
  <c r="G10" i="1"/>
  <c r="V10" i="1" s="1"/>
  <c r="G8" i="1"/>
  <c r="R6" i="1"/>
  <c r="R5" i="1" s="1"/>
  <c r="W47" i="1"/>
  <c r="W46" i="1"/>
  <c r="M46" i="1" s="1"/>
  <c r="W44" i="1"/>
  <c r="J44" i="1" s="1"/>
  <c r="W39" i="1"/>
  <c r="J39" i="1" s="1"/>
  <c r="W37" i="1"/>
  <c r="X37" i="1" s="1"/>
  <c r="Y37" i="1" s="1"/>
  <c r="M34" i="1"/>
  <c r="W34" i="1"/>
  <c r="M33" i="1"/>
  <c r="W33" i="1"/>
  <c r="W32" i="1"/>
  <c r="W29" i="1"/>
  <c r="W27" i="1"/>
  <c r="W23" i="1"/>
  <c r="W21" i="1"/>
  <c r="J21" i="1" s="1"/>
  <c r="W19" i="1"/>
  <c r="J19" i="1" s="1"/>
  <c r="W18" i="1"/>
  <c r="W15" i="1"/>
  <c r="X15" i="1" s="1"/>
  <c r="Y15" i="1" s="1"/>
  <c r="W14" i="1"/>
  <c r="J14" i="1" s="1"/>
  <c r="W13" i="1"/>
  <c r="X13" i="1" s="1"/>
  <c r="Y13" i="1" s="1"/>
  <c r="W10" i="1"/>
  <c r="X10" i="1" s="1"/>
  <c r="Y10" i="1" s="1"/>
  <c r="W9" i="1"/>
  <c r="J9" i="1" s="1"/>
  <c r="Q31" i="1" l="1"/>
  <c r="V23" i="1"/>
  <c r="Y23" i="1"/>
  <c r="J29" i="1"/>
  <c r="Q29" i="1" s="1"/>
  <c r="X29" i="1"/>
  <c r="Y29" i="1" s="1"/>
  <c r="J47" i="1"/>
  <c r="Q47" i="1" s="1"/>
  <c r="Y47" i="1"/>
  <c r="Y8" i="1"/>
  <c r="V6" i="1"/>
  <c r="Y28" i="1"/>
  <c r="Y31" i="1"/>
  <c r="Y26" i="1"/>
  <c r="Y30" i="1"/>
  <c r="V18" i="1"/>
  <c r="Y18" i="1"/>
  <c r="J27" i="1"/>
  <c r="Y27" i="1"/>
  <c r="V33" i="1"/>
  <c r="Y33" i="1"/>
  <c r="V34" i="1"/>
  <c r="Y34" i="1"/>
  <c r="V46" i="1"/>
  <c r="Y46" i="1"/>
  <c r="Y12" i="1"/>
  <c r="Y43" i="1"/>
  <c r="Y48" i="1"/>
  <c r="Y17" i="1"/>
  <c r="Y24" i="1"/>
  <c r="Y49" i="1"/>
  <c r="M39" i="1"/>
  <c r="Q39" i="1"/>
  <c r="P39" i="1"/>
  <c r="V47" i="1"/>
  <c r="V8" i="1"/>
  <c r="V43" i="1"/>
  <c r="V17" i="1"/>
  <c r="M14" i="1"/>
  <c r="Q14" i="1"/>
  <c r="M19" i="1"/>
  <c r="Q19" i="1"/>
  <c r="Q27" i="1"/>
  <c r="V27" i="1"/>
  <c r="M9" i="1"/>
  <c r="P9" i="1" s="1"/>
  <c r="Q9" i="1"/>
  <c r="M21" i="1"/>
  <c r="Q21" i="1"/>
  <c r="P21" i="1"/>
  <c r="V29" i="1"/>
  <c r="P29" i="1"/>
  <c r="M44" i="1"/>
  <c r="P44" i="1" s="1"/>
  <c r="Q44" i="1"/>
  <c r="V12" i="1"/>
  <c r="V31" i="1"/>
  <c r="P43" i="1"/>
  <c r="P6" i="1"/>
  <c r="P17" i="1"/>
  <c r="V30" i="1"/>
  <c r="Q13" i="1"/>
  <c r="P13" i="1"/>
  <c r="Q15" i="1"/>
  <c r="P15" i="1"/>
  <c r="P18" i="1"/>
  <c r="Q18" i="1"/>
  <c r="Q23" i="1"/>
  <c r="P23" i="1"/>
  <c r="Q32" i="1"/>
  <c r="M32" i="1"/>
  <c r="Y32" i="1" s="1"/>
  <c r="Q33" i="1"/>
  <c r="P33" i="1"/>
  <c r="P34" i="1"/>
  <c r="Q34" i="1"/>
  <c r="Q37" i="1"/>
  <c r="P37" i="1"/>
  <c r="P46" i="1"/>
  <c r="Q46" i="1"/>
  <c r="P10" i="1"/>
  <c r="Q10" i="1"/>
  <c r="V25" i="1"/>
  <c r="M7" i="1"/>
  <c r="M20" i="1"/>
  <c r="V36" i="1"/>
  <c r="M45" i="1"/>
  <c r="V20" i="1" l="1"/>
  <c r="Y20" i="1"/>
  <c r="V9" i="1"/>
  <c r="Y9" i="1"/>
  <c r="V19" i="1"/>
  <c r="Y19" i="1"/>
  <c r="V14" i="1"/>
  <c r="Y14" i="1"/>
  <c r="P47" i="1"/>
  <c r="Y6" i="1"/>
  <c r="V7" i="1"/>
  <c r="Y7" i="1"/>
  <c r="V44" i="1"/>
  <c r="Y44" i="1"/>
  <c r="V21" i="1"/>
  <c r="Y21" i="1"/>
  <c r="V39" i="1"/>
  <c r="Y39" i="1"/>
  <c r="V45" i="1"/>
  <c r="Y45" i="1"/>
  <c r="P27" i="1"/>
  <c r="P14" i="1"/>
  <c r="P19" i="1"/>
  <c r="P32" i="1"/>
  <c r="V32" i="1"/>
  <c r="Q45" i="1"/>
  <c r="P45" i="1"/>
  <c r="Q42" i="1"/>
  <c r="M42" i="1"/>
  <c r="Y42" i="1" s="1"/>
  <c r="Q40" i="1"/>
  <c r="M40" i="1"/>
  <c r="Y40" i="1" s="1"/>
  <c r="Q35" i="1"/>
  <c r="Q7" i="1"/>
  <c r="P7" i="1"/>
  <c r="Q11" i="1"/>
  <c r="Q41" i="1"/>
  <c r="M41" i="1"/>
  <c r="Y41" i="1" s="1"/>
  <c r="Q36" i="1"/>
  <c r="P36" i="1"/>
  <c r="Q20" i="1"/>
  <c r="P20" i="1"/>
  <c r="Q25" i="1"/>
  <c r="P25" i="1"/>
  <c r="J5" i="1"/>
  <c r="Y5" i="1" l="1"/>
  <c r="X5" i="1"/>
  <c r="P41" i="1"/>
  <c r="V41" i="1"/>
  <c r="P11" i="1"/>
  <c r="V11" i="1"/>
  <c r="P35" i="1"/>
  <c r="V35" i="1"/>
  <c r="P40" i="1"/>
  <c r="V40" i="1"/>
  <c r="P42" i="1"/>
  <c r="V42" i="1"/>
  <c r="M5" i="1"/>
  <c r="V5" i="1" l="1"/>
</calcChain>
</file>

<file path=xl/sharedStrings.xml><?xml version="1.0" encoding="utf-8"?>
<sst xmlns="http://schemas.openxmlformats.org/spreadsheetml/2006/main" count="126" uniqueCount="77">
  <si>
    <t>Период: 04.01.2024 - 11.01.2024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</si>
  <si>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</si>
  <si>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</si>
  <si>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</si>
  <si>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</si>
  <si>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</si>
  <si>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</si>
  <si>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</si>
  <si>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</si>
  <si>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</si>
  <si>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</si>
  <si>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</si>
  <si>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</si>
  <si>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</si>
  <si>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</si>
  <si>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</si>
  <si>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</si>
  <si>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</si>
  <si>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</si>
  <si>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</si>
  <si>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</si>
  <si>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</si>
  <si>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</si>
  <si>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</si>
  <si>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</si>
  <si>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</si>
  <si>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</si>
  <si>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</si>
  <si>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</si>
  <si>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</si>
  <si>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</si>
  <si>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</si>
  <si>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</si>
  <si>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</si>
  <si>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</si>
  <si>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</si>
  <si>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</si>
  <si>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</si>
  <si>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</si>
  <si>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</si>
  <si>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</si>
  <si>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</si>
  <si>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</si>
  <si>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</si>
  <si>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</si>
  <si>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</si>
  <si>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</si>
  <si>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</si>
  <si>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</si>
  <si>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</si>
  <si>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</si>
  <si>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</si>
  <si>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</si>
  <si>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</si>
  <si>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</si>
  <si>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</si>
  <si>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</si>
  <si>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 в дороге</t>
  </si>
  <si>
    <t>ср</t>
  </si>
  <si>
    <t>заказ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</si>
  <si>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</si>
  <si>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</si>
  <si>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</si>
  <si>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</si>
  <si>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</si>
  <si>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</si>
  <si>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</si>
  <si>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04,01,</t>
  </si>
  <si>
    <t>от филиала</t>
  </si>
  <si>
    <t>комментарий филиала</t>
  </si>
  <si>
    <t>21,12,</t>
  </si>
  <si>
    <t>26,12,</t>
  </si>
  <si>
    <t>крат кор</t>
  </si>
  <si>
    <t>11,01,</t>
  </si>
  <si>
    <t>08,01,</t>
  </si>
  <si>
    <t>новинка/ согласовал Химич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</si>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</sst>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 wrapText="1"/>
    </xf>
    <xf numFmtId="164" fontId="0" fillId="0" borderId="4" xfId="0" applyNumberFormat="1" applyBorder="1" applyAlignment="1">
      <alignment horizontal="left" vertical="top" wrapText="1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 wrapText="1"/>
    </xf>
    <xf numFmtId="164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2" fillId="0" borderId="0" xfId="0" applyNumberFormat="1" applyFon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0" fillId="0" borderId="9" xfId="0" applyNumberFormat="1" applyBorder="1"/>
    <xf numFmtId="164" fontId="2" fillId="6" borderId="0" xfId="0" applyNumberFormat="1" applyFont="1" applyFill="1"/>
    <xf numFmtId="164" fontId="0" fillId="3" borderId="9" xfId="0" applyNumberFormat="1" applyFill="1" applyBorder="1"/>
    <xf numFmtId="164" fontId="2" fillId="3" borderId="0" xfId="0" applyNumberFormat="1" applyFont="1" applyFill="1"/>
    <xf numFmtId="164" fontId="1" fillId="2" borderId="2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1" fillId="2" borderId="3" xfId="0" applyNumberFormat="1" applyFont="1" applyFill="1" applyBorder="1" applyAlignment="1">
      <alignment horizontal="left" vertical="top" wrapText="1"/>
    </xf>
    <xf numFmtId="164" fontId="1" fillId="2" borderId="4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4,01,24%20&#1047;&#1055;&#1060;/&#1076;&#1074;%2004,01,24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1;&#1077;&#1088;&#1076;&#1103;&#1085;&#1089;&#1082;%2005,01,24-11,05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28.12.2023 - 04.01.2024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O3"/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  <cell r="W3"/>
          <cell r="X3" t="str">
            <v>заказ кор.</v>
          </cell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 t="str">
            <v>02,01,</v>
          </cell>
          <cell r="K4"/>
          <cell r="L4" t="str">
            <v>04,01,</v>
          </cell>
          <cell r="M4"/>
          <cell r="N4" t="str">
            <v>от филиала</v>
          </cell>
          <cell r="O4" t="str">
            <v>комментарий филиала</v>
          </cell>
          <cell r="P4"/>
          <cell r="Q4"/>
          <cell r="R4" t="str">
            <v>14,12,</v>
          </cell>
          <cell r="S4" t="str">
            <v>21,12,</v>
          </cell>
          <cell r="T4" t="str">
            <v>26,12,</v>
          </cell>
          <cell r="U4"/>
          <cell r="V4"/>
          <cell r="W4"/>
          <cell r="X4" t="str">
            <v>08,01,</v>
          </cell>
        </row>
        <row r="5">
          <cell r="A5"/>
          <cell r="B5"/>
          <cell r="C5"/>
          <cell r="D5"/>
          <cell r="E5">
            <v>6974.4</v>
          </cell>
          <cell r="F5">
            <v>14073</v>
          </cell>
          <cell r="G5"/>
          <cell r="H5">
            <v>6641.5</v>
          </cell>
          <cell r="I5">
            <v>332.9</v>
          </cell>
          <cell r="J5">
            <v>7988.7</v>
          </cell>
          <cell r="K5">
            <v>0</v>
          </cell>
          <cell r="L5">
            <v>2324.8000000000002</v>
          </cell>
          <cell r="M5">
            <v>9881.3333333333339</v>
          </cell>
          <cell r="N5">
            <v>0</v>
          </cell>
          <cell r="O5"/>
          <cell r="P5"/>
          <cell r="Q5"/>
          <cell r="R5">
            <v>2057.98</v>
          </cell>
          <cell r="S5">
            <v>2777.1599999999994</v>
          </cell>
          <cell r="T5">
            <v>2519.84</v>
          </cell>
          <cell r="U5"/>
          <cell r="V5">
            <v>6930.22</v>
          </cell>
          <cell r="W5" t="str">
            <v>крат кор</v>
          </cell>
          <cell r="X5">
            <v>1437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-3</v>
          </cell>
          <cell r="D6">
            <v>376</v>
          </cell>
          <cell r="E6">
            <v>127</v>
          </cell>
          <cell r="F6">
            <v>246</v>
          </cell>
          <cell r="G6">
            <v>0.3</v>
          </cell>
          <cell r="H6">
            <v>127</v>
          </cell>
          <cell r="I6">
            <v>0</v>
          </cell>
          <cell r="L6">
            <v>42.333333333333336</v>
          </cell>
          <cell r="M6">
            <v>262</v>
          </cell>
          <cell r="N6"/>
          <cell r="P6">
            <v>12</v>
          </cell>
          <cell r="Q6">
            <v>5.8110236220472435</v>
          </cell>
          <cell r="R6">
            <v>4.8</v>
          </cell>
          <cell r="S6">
            <v>40.799999999999997</v>
          </cell>
          <cell r="T6">
            <v>15.4</v>
          </cell>
          <cell r="V6">
            <v>78.599999999999994</v>
          </cell>
          <cell r="W6">
            <v>12</v>
          </cell>
          <cell r="X6">
            <v>22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126</v>
          </cell>
          <cell r="D7">
            <v>916</v>
          </cell>
          <cell r="E7">
            <v>221</v>
          </cell>
          <cell r="F7">
            <v>691</v>
          </cell>
          <cell r="G7">
            <v>0.3</v>
          </cell>
          <cell r="H7">
            <v>221</v>
          </cell>
          <cell r="I7">
            <v>0</v>
          </cell>
          <cell r="J7">
            <v>348</v>
          </cell>
          <cell r="L7">
            <v>73.666666666666671</v>
          </cell>
          <cell r="M7"/>
          <cell r="N7"/>
          <cell r="P7">
            <v>14.104072398190045</v>
          </cell>
          <cell r="Q7">
            <v>14.104072398190045</v>
          </cell>
          <cell r="R7">
            <v>91.6</v>
          </cell>
          <cell r="S7">
            <v>120.6</v>
          </cell>
          <cell r="T7">
            <v>115.4</v>
          </cell>
          <cell r="V7">
            <v>0</v>
          </cell>
          <cell r="W7">
            <v>12</v>
          </cell>
          <cell r="X7">
            <v>0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179</v>
          </cell>
          <cell r="D8">
            <v>936</v>
          </cell>
          <cell r="E8">
            <v>220</v>
          </cell>
          <cell r="F8">
            <v>751</v>
          </cell>
          <cell r="G8">
            <v>0.3</v>
          </cell>
          <cell r="H8">
            <v>173</v>
          </cell>
          <cell r="I8">
            <v>47</v>
          </cell>
          <cell r="J8">
            <v>192</v>
          </cell>
          <cell r="L8">
            <v>73.333333333333329</v>
          </cell>
          <cell r="M8">
            <v>120</v>
          </cell>
          <cell r="N8"/>
          <cell r="P8">
            <v>14.495454545454546</v>
          </cell>
          <cell r="Q8">
            <v>12.859090909090909</v>
          </cell>
          <cell r="R8">
            <v>91.4</v>
          </cell>
          <cell r="S8">
            <v>121</v>
          </cell>
          <cell r="T8">
            <v>109.6</v>
          </cell>
          <cell r="V8">
            <v>36</v>
          </cell>
          <cell r="W8">
            <v>12</v>
          </cell>
          <cell r="X8">
            <v>10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C9">
            <v>45</v>
          </cell>
          <cell r="D9">
            <v>264</v>
          </cell>
          <cell r="E9">
            <v>93</v>
          </cell>
          <cell r="F9">
            <v>180</v>
          </cell>
          <cell r="G9">
            <v>0.36</v>
          </cell>
          <cell r="H9">
            <v>90</v>
          </cell>
          <cell r="I9">
            <v>3</v>
          </cell>
          <cell r="J9">
            <v>110</v>
          </cell>
          <cell r="L9">
            <v>31</v>
          </cell>
          <cell r="M9">
            <v>144</v>
          </cell>
          <cell r="N9"/>
          <cell r="P9">
            <v>14</v>
          </cell>
          <cell r="Q9">
            <v>9.3548387096774199</v>
          </cell>
          <cell r="R9">
            <v>19.600000000000001</v>
          </cell>
          <cell r="S9">
            <v>29.4</v>
          </cell>
          <cell r="T9">
            <v>31.2</v>
          </cell>
          <cell r="V9">
            <v>51.839999999999996</v>
          </cell>
          <cell r="W9">
            <v>10</v>
          </cell>
          <cell r="X9">
            <v>9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C10">
            <v>37</v>
          </cell>
          <cell r="D10"/>
          <cell r="E10"/>
          <cell r="F10">
            <v>37</v>
          </cell>
          <cell r="G10">
            <v>1</v>
          </cell>
          <cell r="I10">
            <v>0</v>
          </cell>
          <cell r="L10">
            <v>0</v>
          </cell>
          <cell r="M10"/>
          <cell r="N10"/>
          <cell r="P10" t="e">
            <v>#DIV/0!</v>
          </cell>
          <cell r="Q10" t="e">
            <v>#DIV/0!</v>
          </cell>
          <cell r="R10">
            <v>0.74</v>
          </cell>
          <cell r="S10">
            <v>0.74</v>
          </cell>
          <cell r="T10">
            <v>0.74</v>
          </cell>
          <cell r="V10">
            <v>0</v>
          </cell>
          <cell r="W10">
            <v>3.7</v>
          </cell>
          <cell r="X10">
            <v>0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C11">
            <v>38.5</v>
          </cell>
          <cell r="D11">
            <v>357</v>
          </cell>
          <cell r="E11">
            <v>49</v>
          </cell>
          <cell r="F11">
            <v>313.5</v>
          </cell>
          <cell r="G11">
            <v>1</v>
          </cell>
          <cell r="H11">
            <v>43.5</v>
          </cell>
          <cell r="I11">
            <v>5.5</v>
          </cell>
          <cell r="J11">
            <v>148.5</v>
          </cell>
          <cell r="L11">
            <v>16.333333333333332</v>
          </cell>
          <cell r="M11"/>
          <cell r="N11"/>
          <cell r="P11">
            <v>28.285714285714288</v>
          </cell>
          <cell r="Q11">
            <v>28.285714285714288</v>
          </cell>
          <cell r="R11">
            <v>30.8</v>
          </cell>
          <cell r="S11">
            <v>45.1</v>
          </cell>
          <cell r="T11">
            <v>44</v>
          </cell>
          <cell r="V11">
            <v>0</v>
          </cell>
          <cell r="W11">
            <v>5.5</v>
          </cell>
          <cell r="X11">
            <v>0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C12">
            <v>-5</v>
          </cell>
          <cell r="D12">
            <v>197</v>
          </cell>
          <cell r="E12">
            <v>43</v>
          </cell>
          <cell r="F12">
            <v>149</v>
          </cell>
          <cell r="G12">
            <v>0.25</v>
          </cell>
          <cell r="H12">
            <v>43</v>
          </cell>
          <cell r="I12">
            <v>0</v>
          </cell>
          <cell r="L12">
            <v>14.333333333333334</v>
          </cell>
          <cell r="M12">
            <v>23</v>
          </cell>
          <cell r="N12"/>
          <cell r="P12">
            <v>12</v>
          </cell>
          <cell r="Q12">
            <v>10.395348837209301</v>
          </cell>
          <cell r="R12">
            <v>0</v>
          </cell>
          <cell r="S12">
            <v>20.2</v>
          </cell>
          <cell r="T12">
            <v>3.6</v>
          </cell>
          <cell r="V12">
            <v>5.75</v>
          </cell>
          <cell r="W12">
            <v>12</v>
          </cell>
          <cell r="X12">
            <v>2</v>
          </cell>
        </row>
        <row r="13">
          <cell r="A13" t="str">
            <v>Круггетсы с сырным соусом ТМ Горячая штучка 3 кг зам вес ПОКОМ</v>
          </cell>
          <cell r="B13" t="str">
            <v>кг</v>
          </cell>
          <cell r="C13">
            <v>39</v>
          </cell>
          <cell r="D13"/>
          <cell r="E13"/>
          <cell r="F13">
            <v>39</v>
          </cell>
          <cell r="G13">
            <v>1</v>
          </cell>
          <cell r="I13">
            <v>0</v>
          </cell>
          <cell r="L13">
            <v>0</v>
          </cell>
          <cell r="M13"/>
          <cell r="N13"/>
          <cell r="P13" t="e">
            <v>#DIV/0!</v>
          </cell>
          <cell r="Q13" t="e">
            <v>#DIV/0!</v>
          </cell>
          <cell r="R13">
            <v>1</v>
          </cell>
          <cell r="S13">
            <v>0</v>
          </cell>
          <cell r="T13">
            <v>0</v>
          </cell>
          <cell r="V13">
            <v>0</v>
          </cell>
          <cell r="W13">
            <v>3</v>
          </cell>
          <cell r="X13">
            <v>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189</v>
          </cell>
          <cell r="D14">
            <v>100</v>
          </cell>
          <cell r="E14">
            <v>125</v>
          </cell>
          <cell r="F14"/>
          <cell r="G14">
            <v>0.25</v>
          </cell>
          <cell r="H14">
            <v>96</v>
          </cell>
          <cell r="I14">
            <v>29</v>
          </cell>
          <cell r="J14">
            <v>348</v>
          </cell>
          <cell r="L14">
            <v>41.666666666666664</v>
          </cell>
          <cell r="M14">
            <v>152</v>
          </cell>
          <cell r="N14"/>
          <cell r="P14">
            <v>12</v>
          </cell>
          <cell r="Q14">
            <v>8.3520000000000003</v>
          </cell>
          <cell r="R14">
            <v>50</v>
          </cell>
          <cell r="S14">
            <v>43.6</v>
          </cell>
          <cell r="T14">
            <v>55.6</v>
          </cell>
          <cell r="V14">
            <v>38</v>
          </cell>
          <cell r="W14">
            <v>12</v>
          </cell>
          <cell r="X14">
            <v>13</v>
          </cell>
        </row>
        <row r="15">
          <cell r="A15" t="str">
            <v>Круггетсы сочные ТМ Горячая штучка ТС Круггетсы 3 кг. Изделия кулинарные рубленые в тесте куриные</v>
          </cell>
          <cell r="B15" t="str">
            <v>кг</v>
          </cell>
          <cell r="C15">
            <v>12</v>
          </cell>
          <cell r="D15">
            <v>9</v>
          </cell>
          <cell r="E15"/>
          <cell r="F15">
            <v>21</v>
          </cell>
          <cell r="G15">
            <v>1</v>
          </cell>
          <cell r="I15">
            <v>0</v>
          </cell>
          <cell r="L15">
            <v>0</v>
          </cell>
          <cell r="M15"/>
          <cell r="N15"/>
          <cell r="P15" t="e">
            <v>#DIV/0!</v>
          </cell>
          <cell r="Q15" t="e">
            <v>#DIV/0!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3</v>
          </cell>
          <cell r="X15">
            <v>0</v>
          </cell>
        </row>
        <row r="16">
          <cell r="A16" t="str">
            <v>Круггетсы сочные Хорека Весовые Пакет 3 кг Горячая штучка  Поком</v>
          </cell>
          <cell r="B16" t="str">
            <v>кг</v>
          </cell>
          <cell r="C16">
            <v>9</v>
          </cell>
          <cell r="D16"/>
          <cell r="E16"/>
          <cell r="F16"/>
          <cell r="G16">
            <v>0</v>
          </cell>
          <cell r="I16">
            <v>0</v>
          </cell>
          <cell r="L16">
            <v>0</v>
          </cell>
          <cell r="M16"/>
          <cell r="N16"/>
          <cell r="P16" t="e">
            <v>#DIV/0!</v>
          </cell>
          <cell r="Q16" t="e">
            <v>#DIV/0!</v>
          </cell>
          <cell r="R16">
            <v>0</v>
          </cell>
          <cell r="S16">
            <v>0.6</v>
          </cell>
          <cell r="T16">
            <v>0.6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Мини-сосиски в тесте "Фрайпики" 1,8кг ВЕС,  ПОКОМ</v>
          </cell>
          <cell r="B17" t="str">
            <v>кг</v>
          </cell>
          <cell r="C17">
            <v>35.9</v>
          </cell>
          <cell r="D17">
            <v>21.8</v>
          </cell>
          <cell r="E17">
            <v>1.8</v>
          </cell>
          <cell r="F17">
            <v>52.2</v>
          </cell>
          <cell r="G17">
            <v>0</v>
          </cell>
          <cell r="H17">
            <v>1.8</v>
          </cell>
          <cell r="I17">
            <v>0</v>
          </cell>
          <cell r="L17">
            <v>0.6</v>
          </cell>
          <cell r="M17"/>
          <cell r="N17"/>
          <cell r="P17">
            <v>87.000000000000014</v>
          </cell>
          <cell r="Q17">
            <v>87.000000000000014</v>
          </cell>
          <cell r="R17">
            <v>0.72</v>
          </cell>
          <cell r="S17">
            <v>2.54</v>
          </cell>
          <cell r="T17">
            <v>2.16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C18">
            <v>122</v>
          </cell>
          <cell r="D18">
            <v>92.5</v>
          </cell>
          <cell r="E18">
            <v>92.6</v>
          </cell>
          <cell r="F18">
            <v>62.9</v>
          </cell>
          <cell r="G18">
            <v>1</v>
          </cell>
          <cell r="H18">
            <v>107.2</v>
          </cell>
          <cell r="I18">
            <v>-14.600000000000009</v>
          </cell>
          <cell r="L18">
            <v>30.866666666666664</v>
          </cell>
          <cell r="M18">
            <v>300</v>
          </cell>
          <cell r="N18"/>
          <cell r="P18">
            <v>11.757019438444924</v>
          </cell>
          <cell r="Q18">
            <v>2.0377969762419008</v>
          </cell>
          <cell r="R18">
            <v>22.94</v>
          </cell>
          <cell r="S18">
            <v>25.16</v>
          </cell>
          <cell r="T18">
            <v>15.559999999999999</v>
          </cell>
          <cell r="V18">
            <v>300</v>
          </cell>
          <cell r="W18">
            <v>3.7</v>
          </cell>
          <cell r="X18">
            <v>82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  <cell r="C19">
            <v>28.7</v>
          </cell>
          <cell r="D19"/>
          <cell r="E19"/>
          <cell r="F19"/>
          <cell r="G19">
            <v>1</v>
          </cell>
          <cell r="I19">
            <v>0</v>
          </cell>
          <cell r="J19">
            <v>79.2</v>
          </cell>
          <cell r="L19">
            <v>0</v>
          </cell>
          <cell r="M19"/>
          <cell r="N19"/>
          <cell r="P19" t="e">
            <v>#DIV/0!</v>
          </cell>
          <cell r="Q19" t="e">
            <v>#DIV/0!</v>
          </cell>
          <cell r="R19">
            <v>2.54</v>
          </cell>
          <cell r="S19">
            <v>2.88</v>
          </cell>
          <cell r="T19">
            <v>8.2799999999999994</v>
          </cell>
          <cell r="V19">
            <v>0</v>
          </cell>
          <cell r="W19">
            <v>1.8</v>
          </cell>
          <cell r="X19">
            <v>0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82</v>
          </cell>
          <cell r="D20">
            <v>813</v>
          </cell>
          <cell r="E20">
            <v>120</v>
          </cell>
          <cell r="F20">
            <v>661</v>
          </cell>
          <cell r="G20">
            <v>0.25</v>
          </cell>
          <cell r="H20">
            <v>120</v>
          </cell>
          <cell r="I20">
            <v>0</v>
          </cell>
          <cell r="J20">
            <v>240</v>
          </cell>
          <cell r="L20">
            <v>40</v>
          </cell>
          <cell r="M20"/>
          <cell r="N20"/>
          <cell r="P20">
            <v>22.524999999999999</v>
          </cell>
          <cell r="Q20">
            <v>22.524999999999999</v>
          </cell>
          <cell r="R20">
            <v>68.2</v>
          </cell>
          <cell r="S20">
            <v>95.2</v>
          </cell>
          <cell r="T20">
            <v>92</v>
          </cell>
          <cell r="V20">
            <v>0</v>
          </cell>
          <cell r="W20">
            <v>12</v>
          </cell>
          <cell r="X20">
            <v>0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-1</v>
          </cell>
          <cell r="D21">
            <v>229</v>
          </cell>
          <cell r="E21">
            <v>142</v>
          </cell>
          <cell r="F21">
            <v>86</v>
          </cell>
          <cell r="G21">
            <v>0.25</v>
          </cell>
          <cell r="H21">
            <v>142</v>
          </cell>
          <cell r="I21">
            <v>0</v>
          </cell>
          <cell r="J21">
            <v>12</v>
          </cell>
          <cell r="L21">
            <v>47.333333333333336</v>
          </cell>
          <cell r="M21">
            <v>328</v>
          </cell>
          <cell r="N21"/>
          <cell r="P21">
            <v>9</v>
          </cell>
          <cell r="Q21">
            <v>2.0704225352112675</v>
          </cell>
          <cell r="R21">
            <v>8.4</v>
          </cell>
          <cell r="S21">
            <v>24.8</v>
          </cell>
          <cell r="T21">
            <v>18.2</v>
          </cell>
          <cell r="V21">
            <v>82</v>
          </cell>
          <cell r="W21">
            <v>6</v>
          </cell>
          <cell r="X21">
            <v>55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158</v>
          </cell>
          <cell r="D22">
            <v>567</v>
          </cell>
          <cell r="E22">
            <v>178</v>
          </cell>
          <cell r="F22">
            <v>397</v>
          </cell>
          <cell r="G22">
            <v>0.25</v>
          </cell>
          <cell r="H22">
            <v>161</v>
          </cell>
          <cell r="I22">
            <v>17</v>
          </cell>
          <cell r="J22">
            <v>420</v>
          </cell>
          <cell r="L22">
            <v>59.333333333333336</v>
          </cell>
          <cell r="M22"/>
          <cell r="N22"/>
          <cell r="P22">
            <v>13.769662921348313</v>
          </cell>
          <cell r="Q22">
            <v>13.769662921348313</v>
          </cell>
          <cell r="R22">
            <v>82.4</v>
          </cell>
          <cell r="S22">
            <v>96.2</v>
          </cell>
          <cell r="T22">
            <v>96.8</v>
          </cell>
          <cell r="V22">
            <v>0</v>
          </cell>
          <cell r="W22">
            <v>6</v>
          </cell>
          <cell r="X22">
            <v>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345</v>
          </cell>
          <cell r="D23">
            <v>600</v>
          </cell>
          <cell r="E23">
            <v>446</v>
          </cell>
          <cell r="F23">
            <v>280</v>
          </cell>
          <cell r="G23">
            <v>0.25</v>
          </cell>
          <cell r="H23">
            <v>390</v>
          </cell>
          <cell r="I23">
            <v>56</v>
          </cell>
          <cell r="J23">
            <v>324</v>
          </cell>
          <cell r="L23">
            <v>148.66666666666666</v>
          </cell>
          <cell r="M23">
            <v>1031.3333333333333</v>
          </cell>
          <cell r="N23"/>
          <cell r="P23">
            <v>11</v>
          </cell>
          <cell r="Q23">
            <v>4.0627802690582966</v>
          </cell>
          <cell r="R23">
            <v>102</v>
          </cell>
          <cell r="S23">
            <v>114</v>
          </cell>
          <cell r="T23">
            <v>109</v>
          </cell>
          <cell r="V23">
            <v>257.83333333333331</v>
          </cell>
          <cell r="W23">
            <v>12</v>
          </cell>
          <cell r="X23">
            <v>86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/>
          <cell r="D24">
            <v>432</v>
          </cell>
          <cell r="E24">
            <v>30</v>
          </cell>
          <cell r="F24">
            <v>402</v>
          </cell>
          <cell r="G24">
            <v>1</v>
          </cell>
          <cell r="H24">
            <v>30</v>
          </cell>
          <cell r="I24">
            <v>0</v>
          </cell>
          <cell r="L24">
            <v>10</v>
          </cell>
          <cell r="M24"/>
          <cell r="N24"/>
          <cell r="P24">
            <v>40.200000000000003</v>
          </cell>
          <cell r="Q24">
            <v>40.200000000000003</v>
          </cell>
          <cell r="R24">
            <v>10.8</v>
          </cell>
          <cell r="S24">
            <v>50.4</v>
          </cell>
          <cell r="T24">
            <v>22.8</v>
          </cell>
          <cell r="V24">
            <v>0</v>
          </cell>
          <cell r="W24">
            <v>6</v>
          </cell>
          <cell r="X24">
            <v>0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C25">
            <v>4</v>
          </cell>
          <cell r="D25"/>
          <cell r="E25"/>
          <cell r="F25">
            <v>3</v>
          </cell>
          <cell r="G25">
            <v>0</v>
          </cell>
          <cell r="I25">
            <v>0</v>
          </cell>
          <cell r="L25">
            <v>0</v>
          </cell>
          <cell r="M25"/>
          <cell r="N25"/>
          <cell r="P25" t="e">
            <v>#DIV/0!</v>
          </cell>
          <cell r="Q25" t="e">
            <v>#DIV/0!</v>
          </cell>
          <cell r="R25">
            <v>0</v>
          </cell>
          <cell r="S25">
            <v>2.4</v>
          </cell>
          <cell r="T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9</v>
          </cell>
          <cell r="D26">
            <v>192</v>
          </cell>
          <cell r="E26">
            <v>56</v>
          </cell>
          <cell r="F26">
            <v>136</v>
          </cell>
          <cell r="G26">
            <v>0.75</v>
          </cell>
          <cell r="H26">
            <v>56</v>
          </cell>
          <cell r="I26">
            <v>0</v>
          </cell>
          <cell r="J26">
            <v>224</v>
          </cell>
          <cell r="L26">
            <v>18.666666666666668</v>
          </cell>
          <cell r="M26"/>
          <cell r="N26"/>
          <cell r="P26">
            <v>19.285714285714285</v>
          </cell>
          <cell r="Q26">
            <v>19.285714285714285</v>
          </cell>
          <cell r="R26">
            <v>12.6</v>
          </cell>
          <cell r="S26">
            <v>25.2</v>
          </cell>
          <cell r="T26">
            <v>34</v>
          </cell>
          <cell r="V26">
            <v>0</v>
          </cell>
          <cell r="W26">
            <v>8</v>
          </cell>
          <cell r="X26">
            <v>0</v>
          </cell>
        </row>
        <row r="27">
          <cell r="A27" t="str">
            <v>Пельмени Бигбули с мясом, Горячая штучка 0,9кг  ПОКОМ</v>
          </cell>
          <cell r="B27" t="str">
            <v>шт</v>
          </cell>
          <cell r="C27">
            <v>142</v>
          </cell>
          <cell r="D27">
            <v>129</v>
          </cell>
          <cell r="E27">
            <v>131</v>
          </cell>
          <cell r="F27"/>
          <cell r="G27">
            <v>0.9</v>
          </cell>
          <cell r="H27">
            <v>128</v>
          </cell>
          <cell r="I27">
            <v>3</v>
          </cell>
          <cell r="L27">
            <v>43.666666666666664</v>
          </cell>
          <cell r="M27">
            <v>349.33333333333331</v>
          </cell>
          <cell r="N27"/>
          <cell r="P27">
            <v>8</v>
          </cell>
          <cell r="Q27">
            <v>0</v>
          </cell>
          <cell r="R27">
            <v>49</v>
          </cell>
          <cell r="S27">
            <v>43.6</v>
          </cell>
          <cell r="T27">
            <v>21.8</v>
          </cell>
          <cell r="V27">
            <v>314.39999999999998</v>
          </cell>
          <cell r="W27">
            <v>8</v>
          </cell>
          <cell r="X27">
            <v>44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>
            <v>460</v>
          </cell>
          <cell r="D28">
            <v>672</v>
          </cell>
          <cell r="E28">
            <v>375</v>
          </cell>
          <cell r="F28">
            <v>547</v>
          </cell>
          <cell r="G28">
            <v>0.9</v>
          </cell>
          <cell r="H28">
            <v>384</v>
          </cell>
          <cell r="I28">
            <v>-9</v>
          </cell>
          <cell r="J28">
            <v>600</v>
          </cell>
          <cell r="L28">
            <v>125</v>
          </cell>
          <cell r="M28">
            <v>603</v>
          </cell>
          <cell r="N28"/>
          <cell r="P28">
            <v>14</v>
          </cell>
          <cell r="Q28">
            <v>9.1760000000000002</v>
          </cell>
          <cell r="R28">
            <v>136.6</v>
          </cell>
          <cell r="S28">
            <v>140</v>
          </cell>
          <cell r="T28">
            <v>148.80000000000001</v>
          </cell>
          <cell r="V28">
            <v>542.70000000000005</v>
          </cell>
          <cell r="W28">
            <v>8</v>
          </cell>
          <cell r="X28">
            <v>76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C29">
            <v>162</v>
          </cell>
          <cell r="D29"/>
          <cell r="E29">
            <v>157</v>
          </cell>
          <cell r="F29"/>
          <cell r="G29">
            <v>0.43</v>
          </cell>
          <cell r="H29">
            <v>187</v>
          </cell>
          <cell r="I29">
            <v>-30</v>
          </cell>
          <cell r="L29">
            <v>52.333333333333336</v>
          </cell>
          <cell r="M29">
            <v>366.33333333333337</v>
          </cell>
          <cell r="N29"/>
          <cell r="P29">
            <v>7</v>
          </cell>
          <cell r="Q29">
            <v>0</v>
          </cell>
          <cell r="R29">
            <v>42.2</v>
          </cell>
          <cell r="S29">
            <v>17.600000000000001</v>
          </cell>
          <cell r="T29">
            <v>13.4</v>
          </cell>
          <cell r="V29">
            <v>157.52333333333334</v>
          </cell>
          <cell r="W29">
            <v>16</v>
          </cell>
          <cell r="X29">
            <v>23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C30">
            <v>1700</v>
          </cell>
          <cell r="D30">
            <v>415</v>
          </cell>
          <cell r="E30">
            <v>1350</v>
          </cell>
          <cell r="F30">
            <v>560</v>
          </cell>
          <cell r="G30">
            <v>1</v>
          </cell>
          <cell r="H30">
            <v>1310</v>
          </cell>
          <cell r="I30">
            <v>40</v>
          </cell>
          <cell r="J30">
            <v>480</v>
          </cell>
          <cell r="L30">
            <v>450</v>
          </cell>
          <cell r="M30">
            <v>3460</v>
          </cell>
          <cell r="N30"/>
          <cell r="P30">
            <v>10</v>
          </cell>
          <cell r="Q30">
            <v>2.3111111111111109</v>
          </cell>
          <cell r="R30">
            <v>318</v>
          </cell>
          <cell r="S30">
            <v>262</v>
          </cell>
          <cell r="T30">
            <v>218</v>
          </cell>
          <cell r="V30">
            <v>3460</v>
          </cell>
          <cell r="W30">
            <v>5</v>
          </cell>
          <cell r="X30">
            <v>700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>
            <v>-101</v>
          </cell>
          <cell r="D31">
            <v>3061</v>
          </cell>
          <cell r="E31">
            <v>702</v>
          </cell>
          <cell r="F31">
            <v>2236</v>
          </cell>
          <cell r="G31">
            <v>0.9</v>
          </cell>
          <cell r="H31">
            <v>604</v>
          </cell>
          <cell r="I31">
            <v>98</v>
          </cell>
          <cell r="J31">
            <v>456</v>
          </cell>
          <cell r="L31">
            <v>234</v>
          </cell>
          <cell r="M31">
            <v>584</v>
          </cell>
          <cell r="N31"/>
          <cell r="P31">
            <v>14</v>
          </cell>
          <cell r="Q31">
            <v>11.504273504273504</v>
          </cell>
          <cell r="R31">
            <v>136.80000000000001</v>
          </cell>
          <cell r="S31">
            <v>332.2</v>
          </cell>
          <cell r="T31">
            <v>254.8</v>
          </cell>
          <cell r="V31">
            <v>525.6</v>
          </cell>
          <cell r="W31">
            <v>8</v>
          </cell>
          <cell r="X31">
            <v>73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C32">
            <v>238</v>
          </cell>
          <cell r="D32">
            <v>80</v>
          </cell>
          <cell r="E32">
            <v>230</v>
          </cell>
          <cell r="F32">
            <v>58</v>
          </cell>
          <cell r="G32">
            <v>0.43</v>
          </cell>
          <cell r="H32">
            <v>208</v>
          </cell>
          <cell r="I32">
            <v>22</v>
          </cell>
          <cell r="L32">
            <v>76.666666666666671</v>
          </cell>
          <cell r="M32">
            <v>555.33333333333337</v>
          </cell>
          <cell r="N32"/>
          <cell r="P32">
            <v>8</v>
          </cell>
          <cell r="Q32">
            <v>0.75652173913043474</v>
          </cell>
          <cell r="R32">
            <v>48.4</v>
          </cell>
          <cell r="S32">
            <v>40.200000000000003</v>
          </cell>
          <cell r="T32">
            <v>25.4</v>
          </cell>
          <cell r="V32">
            <v>238.79333333333335</v>
          </cell>
          <cell r="W32">
            <v>16</v>
          </cell>
          <cell r="X32">
            <v>35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>
            <v>-3</v>
          </cell>
          <cell r="D33">
            <v>1357</v>
          </cell>
          <cell r="E33">
            <v>109</v>
          </cell>
          <cell r="F33">
            <v>1245</v>
          </cell>
          <cell r="G33">
            <v>0.7</v>
          </cell>
          <cell r="H33">
            <v>109</v>
          </cell>
          <cell r="I33">
            <v>0</v>
          </cell>
          <cell r="L33">
            <v>36.333333333333336</v>
          </cell>
          <cell r="M33"/>
          <cell r="N33"/>
          <cell r="P33">
            <v>34.26605504587156</v>
          </cell>
          <cell r="Q33">
            <v>34.26605504587156</v>
          </cell>
          <cell r="R33">
            <v>41</v>
          </cell>
          <cell r="S33">
            <v>127</v>
          </cell>
          <cell r="T33">
            <v>84.6</v>
          </cell>
          <cell r="V33">
            <v>0</v>
          </cell>
          <cell r="W33">
            <v>8</v>
          </cell>
          <cell r="X33">
            <v>0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C34">
            <v>48</v>
          </cell>
          <cell r="D34">
            <v>48</v>
          </cell>
          <cell r="E34">
            <v>6</v>
          </cell>
          <cell r="F34">
            <v>48</v>
          </cell>
          <cell r="G34">
            <v>0.9</v>
          </cell>
          <cell r="H34">
            <v>8</v>
          </cell>
          <cell r="I34">
            <v>-2</v>
          </cell>
          <cell r="L34">
            <v>2</v>
          </cell>
          <cell r="M34"/>
          <cell r="N34"/>
          <cell r="P34">
            <v>24</v>
          </cell>
          <cell r="Q34">
            <v>24</v>
          </cell>
          <cell r="R34">
            <v>12.8</v>
          </cell>
          <cell r="S34">
            <v>2</v>
          </cell>
          <cell r="T34">
            <v>0</v>
          </cell>
          <cell r="V34">
            <v>0</v>
          </cell>
          <cell r="W34">
            <v>8</v>
          </cell>
          <cell r="X34">
            <v>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B35" t="str">
            <v>шт</v>
          </cell>
          <cell r="C35">
            <v>78</v>
          </cell>
          <cell r="D35">
            <v>200</v>
          </cell>
          <cell r="E35">
            <v>23</v>
          </cell>
          <cell r="F35">
            <v>179</v>
          </cell>
          <cell r="G35">
            <v>0.9</v>
          </cell>
          <cell r="H35">
            <v>21</v>
          </cell>
          <cell r="I35">
            <v>2</v>
          </cell>
          <cell r="L35">
            <v>7.666666666666667</v>
          </cell>
          <cell r="M35"/>
          <cell r="N35"/>
          <cell r="P35">
            <v>23.34782608695652</v>
          </cell>
          <cell r="Q35">
            <v>23.34782608695652</v>
          </cell>
          <cell r="R35">
            <v>18.8</v>
          </cell>
          <cell r="S35">
            <v>24.8</v>
          </cell>
          <cell r="T35">
            <v>17.600000000000001</v>
          </cell>
          <cell r="V35">
            <v>0</v>
          </cell>
          <cell r="W35">
            <v>8</v>
          </cell>
          <cell r="X35">
            <v>0</v>
          </cell>
        </row>
        <row r="36">
          <cell r="A36" t="str">
            <v>Пельмени С говядиной и свининой, ВЕС, ТМ Славница сфера пуговки  ПОКОМ</v>
          </cell>
          <cell r="B36" t="str">
            <v>кг</v>
          </cell>
          <cell r="C36">
            <v>180</v>
          </cell>
          <cell r="D36">
            <v>2350</v>
          </cell>
          <cell r="E36">
            <v>465</v>
          </cell>
          <cell r="F36">
            <v>1910</v>
          </cell>
          <cell r="G36">
            <v>1</v>
          </cell>
          <cell r="H36">
            <v>460</v>
          </cell>
          <cell r="I36">
            <v>5</v>
          </cell>
          <cell r="J36">
            <v>1355</v>
          </cell>
          <cell r="L36">
            <v>155</v>
          </cell>
          <cell r="M36"/>
          <cell r="N36"/>
          <cell r="P36">
            <v>21.06451612903226</v>
          </cell>
          <cell r="Q36">
            <v>21.06451612903226</v>
          </cell>
          <cell r="R36">
            <v>190</v>
          </cell>
          <cell r="S36">
            <v>293</v>
          </cell>
          <cell r="T36">
            <v>307</v>
          </cell>
          <cell r="V36">
            <v>0</v>
          </cell>
          <cell r="W36">
            <v>5</v>
          </cell>
          <cell r="X36">
            <v>0</v>
          </cell>
        </row>
        <row r="37">
          <cell r="A37" t="str">
            <v>Пельмени Со свининой и говядиной ТМ Особый рецепт Любимая ложка 1,0 кг  ПОКОМ</v>
          </cell>
          <cell r="B37" t="str">
            <v>шт</v>
          </cell>
          <cell r="C37">
            <v>33</v>
          </cell>
          <cell r="D37">
            <v>410</v>
          </cell>
          <cell r="E37">
            <v>77</v>
          </cell>
          <cell r="F37">
            <v>333</v>
          </cell>
          <cell r="G37">
            <v>1</v>
          </cell>
          <cell r="H37">
            <v>77</v>
          </cell>
          <cell r="I37">
            <v>0</v>
          </cell>
          <cell r="J37">
            <v>320</v>
          </cell>
          <cell r="L37">
            <v>25.666666666666668</v>
          </cell>
          <cell r="M37"/>
          <cell r="N37"/>
          <cell r="P37">
            <v>25.441558441558442</v>
          </cell>
          <cell r="Q37">
            <v>25.441558441558442</v>
          </cell>
          <cell r="R37">
            <v>44.4</v>
          </cell>
          <cell r="S37">
            <v>58</v>
          </cell>
          <cell r="T37">
            <v>67</v>
          </cell>
          <cell r="V37">
            <v>0</v>
          </cell>
          <cell r="W37">
            <v>5</v>
          </cell>
          <cell r="X37">
            <v>0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C38">
            <v>83</v>
          </cell>
          <cell r="D38"/>
          <cell r="E38"/>
          <cell r="F38">
            <v>83</v>
          </cell>
          <cell r="G38">
            <v>0.33</v>
          </cell>
          <cell r="I38">
            <v>0</v>
          </cell>
          <cell r="L38">
            <v>0</v>
          </cell>
          <cell r="M38"/>
          <cell r="N38"/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6</v>
          </cell>
          <cell r="X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C39">
            <v>6</v>
          </cell>
          <cell r="D39"/>
          <cell r="E39"/>
          <cell r="F39"/>
          <cell r="G39">
            <v>0</v>
          </cell>
          <cell r="I39">
            <v>0</v>
          </cell>
          <cell r="J39">
            <v>12</v>
          </cell>
          <cell r="L39">
            <v>0</v>
          </cell>
          <cell r="M39">
            <v>6</v>
          </cell>
          <cell r="N39"/>
          <cell r="P39" t="e">
            <v>#DIV/0!</v>
          </cell>
          <cell r="Q39" t="e">
            <v>#DIV/0!</v>
          </cell>
          <cell r="R39">
            <v>5.4</v>
          </cell>
          <cell r="S39">
            <v>1.2</v>
          </cell>
          <cell r="T39">
            <v>1.2</v>
          </cell>
          <cell r="V39">
            <v>0</v>
          </cell>
          <cell r="W39">
            <v>3</v>
          </cell>
          <cell r="X39">
            <v>2</v>
          </cell>
        </row>
        <row r="40">
          <cell r="A40" t="str">
            <v>Фрай-пицца с ветчиной и грибами ТМ Зареченские ТС Зареченские продукты.  Поком</v>
          </cell>
          <cell r="B40" t="str">
            <v>кг</v>
          </cell>
          <cell r="C40">
            <v>30</v>
          </cell>
          <cell r="D40">
            <v>6</v>
          </cell>
          <cell r="E40">
            <v>12</v>
          </cell>
          <cell r="F40">
            <v>18</v>
          </cell>
          <cell r="G40">
            <v>1</v>
          </cell>
          <cell r="H40">
            <v>12</v>
          </cell>
          <cell r="I40">
            <v>0</v>
          </cell>
          <cell r="L40">
            <v>4</v>
          </cell>
          <cell r="M40"/>
          <cell r="N40"/>
          <cell r="P40">
            <v>4.5</v>
          </cell>
          <cell r="Q40">
            <v>4.5</v>
          </cell>
          <cell r="R40">
            <v>4.2</v>
          </cell>
          <cell r="S40">
            <v>1.8</v>
          </cell>
          <cell r="T40">
            <v>4.2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Хотстеры ТМ Горячая штучка ТС Хотстеры 0,25 кг зам  ПОКОМ</v>
          </cell>
          <cell r="B41" t="str">
            <v>шт</v>
          </cell>
          <cell r="C41">
            <v>42</v>
          </cell>
          <cell r="D41">
            <v>783</v>
          </cell>
          <cell r="E41">
            <v>264</v>
          </cell>
          <cell r="F41">
            <v>504</v>
          </cell>
          <cell r="G41">
            <v>0.25</v>
          </cell>
          <cell r="H41">
            <v>264</v>
          </cell>
          <cell r="I41">
            <v>0</v>
          </cell>
          <cell r="J41">
            <v>384</v>
          </cell>
          <cell r="L41">
            <v>88</v>
          </cell>
          <cell r="M41">
            <v>256</v>
          </cell>
          <cell r="N41"/>
          <cell r="P41">
            <v>13</v>
          </cell>
          <cell r="Q41">
            <v>10.090909090909092</v>
          </cell>
          <cell r="R41">
            <v>75.8</v>
          </cell>
          <cell r="S41">
            <v>100</v>
          </cell>
          <cell r="T41">
            <v>102.4</v>
          </cell>
          <cell r="V41">
            <v>64</v>
          </cell>
          <cell r="W41">
            <v>12</v>
          </cell>
          <cell r="X41">
            <v>22</v>
          </cell>
        </row>
        <row r="42">
          <cell r="A42" t="str">
            <v>Хрустящие крылышки ТМ Зареченские ТС Зареченские продукты.   Поком</v>
          </cell>
          <cell r="B42" t="str">
            <v>кг</v>
          </cell>
          <cell r="C42">
            <v>23.4</v>
          </cell>
          <cell r="D42">
            <v>9</v>
          </cell>
          <cell r="E42"/>
          <cell r="F42">
            <v>9</v>
          </cell>
          <cell r="G42">
            <v>1</v>
          </cell>
          <cell r="I42">
            <v>0</v>
          </cell>
          <cell r="J42">
            <v>54</v>
          </cell>
          <cell r="L42">
            <v>0</v>
          </cell>
          <cell r="M42"/>
          <cell r="N42"/>
          <cell r="P42" t="e">
            <v>#DIV/0!</v>
          </cell>
          <cell r="Q42" t="e">
            <v>#DIV/0!</v>
          </cell>
          <cell r="R42">
            <v>2.88</v>
          </cell>
          <cell r="S42">
            <v>4.04</v>
          </cell>
          <cell r="T42">
            <v>6.56</v>
          </cell>
          <cell r="V42">
            <v>0</v>
          </cell>
          <cell r="W42">
            <v>1.8</v>
          </cell>
          <cell r="X42">
            <v>0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C43">
            <v>-18</v>
          </cell>
          <cell r="D43">
            <v>18</v>
          </cell>
          <cell r="E43"/>
          <cell r="F43"/>
          <cell r="G43">
            <v>0</v>
          </cell>
          <cell r="I43">
            <v>0</v>
          </cell>
          <cell r="L43">
            <v>0</v>
          </cell>
          <cell r="M43"/>
          <cell r="N43"/>
          <cell r="P43" t="e">
            <v>#DIV/0!</v>
          </cell>
          <cell r="Q43" t="e">
            <v>#DIV/0!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C44">
            <v>107</v>
          </cell>
          <cell r="D44">
            <v>13</v>
          </cell>
          <cell r="E44">
            <v>8</v>
          </cell>
          <cell r="F44">
            <v>112</v>
          </cell>
          <cell r="G44">
            <v>0.2</v>
          </cell>
          <cell r="H44">
            <v>0</v>
          </cell>
          <cell r="I44">
            <v>8</v>
          </cell>
          <cell r="J44">
            <v>54</v>
          </cell>
          <cell r="L44">
            <v>2.6666666666666665</v>
          </cell>
          <cell r="M44"/>
          <cell r="N44"/>
          <cell r="P44">
            <v>62.25</v>
          </cell>
          <cell r="Q44">
            <v>62.25</v>
          </cell>
          <cell r="R44">
            <v>1.8</v>
          </cell>
          <cell r="S44">
            <v>13.2</v>
          </cell>
          <cell r="T44">
            <v>13.8</v>
          </cell>
          <cell r="V44">
            <v>0</v>
          </cell>
          <cell r="W44">
            <v>6</v>
          </cell>
          <cell r="X44">
            <v>0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C45">
            <v>42</v>
          </cell>
          <cell r="D45">
            <v>129</v>
          </cell>
          <cell r="E45">
            <v>14</v>
          </cell>
          <cell r="F45">
            <v>157</v>
          </cell>
          <cell r="G45">
            <v>0.2</v>
          </cell>
          <cell r="H45">
            <v>6</v>
          </cell>
          <cell r="I45">
            <v>8</v>
          </cell>
          <cell r="J45">
            <v>36</v>
          </cell>
          <cell r="L45">
            <v>4.666666666666667</v>
          </cell>
          <cell r="M45"/>
          <cell r="N45"/>
          <cell r="P45">
            <v>41.357142857142854</v>
          </cell>
          <cell r="Q45">
            <v>41.357142857142854</v>
          </cell>
          <cell r="R45">
            <v>3.4</v>
          </cell>
          <cell r="S45">
            <v>18</v>
          </cell>
          <cell r="T45">
            <v>16</v>
          </cell>
          <cell r="V45">
            <v>0</v>
          </cell>
          <cell r="W45">
            <v>6</v>
          </cell>
          <cell r="X45">
            <v>0</v>
          </cell>
        </row>
        <row r="46">
          <cell r="A46" t="str">
            <v>Чебупели с мясом Базовый ассортимент Фикс.вес 0,48 Лоток Горячая штучка ХХЛ  Поком</v>
          </cell>
          <cell r="B46" t="str">
            <v>шт</v>
          </cell>
          <cell r="C46">
            <v>315</v>
          </cell>
          <cell r="D46"/>
          <cell r="E46">
            <v>123</v>
          </cell>
          <cell r="F46">
            <v>160</v>
          </cell>
          <cell r="G46">
            <v>0.48</v>
          </cell>
          <cell r="H46">
            <v>123</v>
          </cell>
          <cell r="I46">
            <v>0</v>
          </cell>
          <cell r="L46">
            <v>41</v>
          </cell>
          <cell r="M46">
            <v>291</v>
          </cell>
          <cell r="N46"/>
          <cell r="P46">
            <v>11</v>
          </cell>
          <cell r="Q46">
            <v>3.9024390243902438</v>
          </cell>
          <cell r="R46">
            <v>1.2</v>
          </cell>
          <cell r="S46">
            <v>17.600000000000001</v>
          </cell>
          <cell r="T46">
            <v>25</v>
          </cell>
          <cell r="V46">
            <v>139.68</v>
          </cell>
          <cell r="W46">
            <v>8</v>
          </cell>
          <cell r="X46">
            <v>37</v>
          </cell>
        </row>
        <row r="47">
          <cell r="A47" t="str">
            <v>Чебупицца курочка по-итальянски Горячая штучка 0,25 кг зам  ПОКОМ</v>
          </cell>
          <cell r="B47" t="str">
            <v>шт</v>
          </cell>
          <cell r="C47">
            <v>259</v>
          </cell>
          <cell r="D47">
            <v>870</v>
          </cell>
          <cell r="E47">
            <v>360</v>
          </cell>
          <cell r="F47">
            <v>542</v>
          </cell>
          <cell r="G47">
            <v>0.25</v>
          </cell>
          <cell r="H47">
            <v>331</v>
          </cell>
          <cell r="I47">
            <v>29</v>
          </cell>
          <cell r="J47">
            <v>468</v>
          </cell>
          <cell r="L47">
            <v>120</v>
          </cell>
          <cell r="M47">
            <v>550</v>
          </cell>
          <cell r="N47"/>
          <cell r="P47">
            <v>13</v>
          </cell>
          <cell r="Q47">
            <v>8.4166666666666661</v>
          </cell>
          <cell r="R47">
            <v>112</v>
          </cell>
          <cell r="S47">
            <v>131.6</v>
          </cell>
          <cell r="T47">
            <v>133.4</v>
          </cell>
          <cell r="V47">
            <v>137.5</v>
          </cell>
          <cell r="W47">
            <v>12</v>
          </cell>
          <cell r="X47">
            <v>46</v>
          </cell>
        </row>
        <row r="48">
          <cell r="A48" t="str">
            <v>Чебупицца Пепперони ТМ Горячая штучка ТС Чебупицца 0.25кг зам  ПОКОМ</v>
          </cell>
          <cell r="B48" t="str">
            <v>шт</v>
          </cell>
          <cell r="C48">
            <v>87</v>
          </cell>
          <cell r="D48">
            <v>1067</v>
          </cell>
          <cell r="E48">
            <v>280</v>
          </cell>
          <cell r="F48">
            <v>776</v>
          </cell>
          <cell r="G48">
            <v>0.25</v>
          </cell>
          <cell r="H48">
            <v>280</v>
          </cell>
          <cell r="I48">
            <v>0</v>
          </cell>
          <cell r="J48">
            <v>432</v>
          </cell>
          <cell r="L48">
            <v>93.333333333333329</v>
          </cell>
          <cell r="M48"/>
          <cell r="N48"/>
          <cell r="P48">
            <v>12.942857142857143</v>
          </cell>
          <cell r="Q48">
            <v>12.942857142857143</v>
          </cell>
          <cell r="R48">
            <v>100.8</v>
          </cell>
          <cell r="S48">
            <v>135</v>
          </cell>
          <cell r="T48">
            <v>132.4</v>
          </cell>
          <cell r="V48">
            <v>0</v>
          </cell>
          <cell r="W48">
            <v>12</v>
          </cell>
          <cell r="X48">
            <v>0</v>
          </cell>
        </row>
        <row r="49">
          <cell r="A49" t="str">
            <v>Чебуреки Мясные вес 2,7 кг ТМ Зареченские ТС Зареченские продукты   Поком</v>
          </cell>
          <cell r="B49" t="str">
            <v>кг</v>
          </cell>
          <cell r="C49">
            <v>5.6</v>
          </cell>
          <cell r="D49"/>
          <cell r="E49"/>
          <cell r="F49">
            <v>5.4</v>
          </cell>
          <cell r="G49">
            <v>1</v>
          </cell>
          <cell r="I49">
            <v>0</v>
          </cell>
          <cell r="L49">
            <v>0</v>
          </cell>
          <cell r="M49"/>
          <cell r="N49"/>
          <cell r="P49" t="e">
            <v>#DIV/0!</v>
          </cell>
          <cell r="Q49" t="e">
            <v>#DIV/0!</v>
          </cell>
          <cell r="R49">
            <v>5.36</v>
          </cell>
          <cell r="S49">
            <v>2.7</v>
          </cell>
          <cell r="T49">
            <v>0.54</v>
          </cell>
          <cell r="V49">
            <v>0</v>
          </cell>
          <cell r="W49">
            <v>2.7</v>
          </cell>
          <cell r="X49">
            <v>0</v>
          </cell>
        </row>
        <row r="50">
          <cell r="A50" t="str">
            <v>Чебуреки сочные ТМ Зареченские ТС Зареченские продукты.  Поком</v>
          </cell>
          <cell r="B50" t="str">
            <v>кг</v>
          </cell>
          <cell r="C50">
            <v>470</v>
          </cell>
          <cell r="D50"/>
          <cell r="E50">
            <v>260</v>
          </cell>
          <cell r="F50">
            <v>5</v>
          </cell>
          <cell r="G50">
            <v>1</v>
          </cell>
          <cell r="H50">
            <v>240</v>
          </cell>
          <cell r="I50">
            <v>20</v>
          </cell>
          <cell r="J50">
            <v>880</v>
          </cell>
          <cell r="L50">
            <v>86.666666666666671</v>
          </cell>
          <cell r="M50">
            <v>500</v>
          </cell>
          <cell r="N50"/>
          <cell r="P50">
            <v>15.98076923076923</v>
          </cell>
          <cell r="Q50">
            <v>10.211538461538462</v>
          </cell>
          <cell r="R50">
            <v>105</v>
          </cell>
          <cell r="S50">
            <v>149.19999999999999</v>
          </cell>
          <cell r="T50">
            <v>147.80000000000001</v>
          </cell>
          <cell r="V50">
            <v>500</v>
          </cell>
          <cell r="W50">
            <v>5</v>
          </cell>
          <cell r="X50">
            <v>100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C51">
            <v>75</v>
          </cell>
          <cell r="D51"/>
          <cell r="E51">
            <v>18</v>
          </cell>
          <cell r="F51">
            <v>57</v>
          </cell>
          <cell r="G51">
            <v>0</v>
          </cell>
          <cell r="H51">
            <v>18</v>
          </cell>
          <cell r="I51">
            <v>0</v>
          </cell>
          <cell r="L51">
            <v>6</v>
          </cell>
          <cell r="M51"/>
          <cell r="N51"/>
          <cell r="P51">
            <v>9.5</v>
          </cell>
          <cell r="Q51">
            <v>9.5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C52">
            <v>226</v>
          </cell>
          <cell r="D52">
            <v>34</v>
          </cell>
          <cell r="E52">
            <v>66</v>
          </cell>
          <cell r="F52">
            <v>21</v>
          </cell>
          <cell r="G52">
            <v>0</v>
          </cell>
          <cell r="H52">
            <v>70</v>
          </cell>
          <cell r="I52">
            <v>-4</v>
          </cell>
          <cell r="L52">
            <v>22</v>
          </cell>
          <cell r="M52"/>
          <cell r="N52"/>
          <cell r="P52">
            <v>0.95454545454545459</v>
          </cell>
          <cell r="Q52">
            <v>0.95454545454545459</v>
          </cell>
          <cell r="R52">
            <v>1.6</v>
          </cell>
          <cell r="S52">
            <v>1.6</v>
          </cell>
          <cell r="T52">
            <v>3.2</v>
          </cell>
          <cell r="V52">
            <v>0</v>
          </cell>
          <cell r="W52">
            <v>0</v>
          </cell>
          <cell r="X52">
            <v>0</v>
          </cell>
        </row>
        <row r="53">
          <cell r="A53" t="str">
            <v>Наггетсы «с куриным филе и сыром» ф/в 0,25 ТМ «Вязанка»</v>
          </cell>
          <cell r="B53" t="str">
            <v>шт</v>
          </cell>
          <cell r="C53"/>
          <cell r="D53"/>
          <cell r="E53"/>
          <cell r="F53"/>
          <cell r="G53">
            <v>0.25</v>
          </cell>
          <cell r="I53">
            <v>0</v>
          </cell>
          <cell r="J53">
            <v>12</v>
          </cell>
          <cell r="L53">
            <v>0</v>
          </cell>
          <cell r="M53"/>
          <cell r="N53"/>
          <cell r="P53" t="e">
            <v>#DIV/0!</v>
          </cell>
          <cell r="Q53" t="e">
            <v>#DIV/0!</v>
          </cell>
          <cell r="R53">
            <v>0</v>
          </cell>
          <cell r="S53">
            <v>0</v>
          </cell>
          <cell r="T53">
            <v>0</v>
          </cell>
          <cell r="U53" t="str">
            <v>согласовал Химич</v>
          </cell>
          <cell r="V53">
            <v>0</v>
          </cell>
          <cell r="W53">
            <v>12</v>
          </cell>
          <cell r="X5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05.01.2024 - 11.01.2024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БЕРДЯНСК</v>
          </cell>
          <cell r="D7">
            <v>30871.287</v>
          </cell>
        </row>
        <row r="8">
          <cell r="A8" t="str">
            <v>ПОКОМ Логистический Партнер</v>
          </cell>
          <cell r="D8">
            <v>30871.287</v>
          </cell>
        </row>
        <row r="9">
          <cell r="A9" t="str">
            <v>Вязанка Логистический Партнер(Кг)</v>
          </cell>
          <cell r="D9">
            <v>942.92</v>
          </cell>
        </row>
        <row r="10">
          <cell r="A10" t="str">
            <v>005  Колбаса Докторская ГОСТ, Вязанка вектор,ВЕС. ПОКОМ</v>
          </cell>
          <cell r="D10">
            <v>168.47300000000001</v>
          </cell>
        </row>
        <row r="11">
          <cell r="A11" t="str">
            <v>013  Сардельки Вязанка Стародворские NDX, ВЕС.  ПОКОМ</v>
          </cell>
          <cell r="D11">
            <v>8.3049999999999997</v>
          </cell>
        </row>
        <row r="12">
          <cell r="A12" t="str">
            <v>016  Сосиски Вязанка Молочные, Вязанка вискофан  ВЕС.ПОКОМ</v>
          </cell>
          <cell r="D12">
            <v>129.64500000000001</v>
          </cell>
        </row>
        <row r="13">
          <cell r="A13" t="str">
            <v>017  Сосиски Вязанка Сливочные, Вязанка амицел ВЕС.ПОКОМ</v>
          </cell>
          <cell r="D13">
            <v>190.839</v>
          </cell>
        </row>
        <row r="14">
          <cell r="A14" t="str">
            <v>312  Ветчина Филейская ТМ Вязанка ТС Столичная ВЕС  ПОКОМ</v>
          </cell>
          <cell r="D14">
            <v>50.03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35.384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153.39099999999999</v>
          </cell>
        </row>
        <row r="17">
          <cell r="A17" t="str">
            <v>365 Колбаса Балыковая ТМ Стародворские колбасы ТС Вязанка в вак  ПОКОМ</v>
          </cell>
          <cell r="D17">
            <v>38.008000000000003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136.602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20.355</v>
          </cell>
        </row>
        <row r="20">
          <cell r="A20" t="str">
            <v>410 В/к колбасы Сервелат Запекуша с говядиной Вязанка Весовые П/а Вязанка  Поком</v>
          </cell>
          <cell r="D20">
            <v>0.8</v>
          </cell>
        </row>
        <row r="21">
          <cell r="A21" t="str">
            <v>470 Колбаса Любительская ТМ Вязанка в оболочке полиамид.Мясной продукт категории А.  Поком</v>
          </cell>
          <cell r="D21">
            <v>11.087999999999999</v>
          </cell>
        </row>
        <row r="22">
          <cell r="A22" t="str">
            <v>Вязанка Логистический Партнер(Шт)</v>
          </cell>
          <cell r="D22">
            <v>307</v>
          </cell>
        </row>
        <row r="23">
          <cell r="A23" t="str">
            <v>023  Колбаса Докторская ГОСТ, Вязанка вектор, 0,4 кг, ПОКОМ</v>
          </cell>
          <cell r="D23">
            <v>2</v>
          </cell>
        </row>
        <row r="24">
          <cell r="A24" t="str">
            <v>030  Сосиски Вязанка Молочные, Вязанка вискофан МГС, 0.45кг, ПОКОМ</v>
          </cell>
          <cell r="D24">
            <v>98</v>
          </cell>
        </row>
        <row r="25">
          <cell r="A25" t="str">
            <v>032  Сосиски Вязанка Сливочные, Вязанка амицел МГС, 0.45кг, ПОКОМ</v>
          </cell>
          <cell r="D25">
            <v>111</v>
          </cell>
        </row>
        <row r="26">
          <cell r="A26" t="str">
            <v>034  Сосиски Рубленые, Вязанка вискофан МГС, 0.5кг, ПОКОМ</v>
          </cell>
          <cell r="D26">
            <v>2</v>
          </cell>
        </row>
        <row r="27">
          <cell r="A27" t="str">
            <v>036  Колбаса Сервелат Запекуша с сочным окороком, Вязанка 0,35кг,  ПОКОМ</v>
          </cell>
          <cell r="D27">
            <v>13</v>
          </cell>
        </row>
        <row r="28">
          <cell r="A28" t="str">
            <v>276  Колбаса Сливушка ТМ Вязанка в оболочке полиамид 0,45 кг  ПОКОМ</v>
          </cell>
          <cell r="D28">
            <v>42</v>
          </cell>
        </row>
        <row r="29">
          <cell r="A29" t="str">
            <v>299 Колбаса Классическая, Вязанка п/а 0,6кг, ПОКОМ</v>
          </cell>
          <cell r="D29">
            <v>8</v>
          </cell>
        </row>
        <row r="30">
          <cell r="A30" t="str">
            <v>405 Ветчины пастеризованная «Нежная с филе» Фикс.вес 0,4 п/а ТМ «Особый рецепт»  Поком</v>
          </cell>
          <cell r="D30">
            <v>4</v>
          </cell>
        </row>
        <row r="31">
          <cell r="A31" t="str">
            <v>421 Сардельки Сливушки #минидельки ТМ Вязанка айпил мгс ф/в 0,33 кг  Поком</v>
          </cell>
          <cell r="D31">
            <v>11</v>
          </cell>
        </row>
        <row r="32">
          <cell r="A32" t="str">
            <v>422 Сардельки «Сливушки с сыром #минидельки» ф/в 0,33 айпил ТМ «Вязанка»  Поком</v>
          </cell>
          <cell r="D32">
            <v>16</v>
          </cell>
        </row>
        <row r="33">
          <cell r="A33" t="str">
            <v>Логистический Партнер кг</v>
          </cell>
          <cell r="D33">
            <v>11551.767</v>
          </cell>
        </row>
        <row r="34">
          <cell r="A34" t="str">
            <v>200  Ветчина Дугушка ТМ Стародворье, вектор в/у    ПОКОМ</v>
          </cell>
          <cell r="D34">
            <v>181.196</v>
          </cell>
        </row>
        <row r="35">
          <cell r="A35" t="str">
            <v>201  Ветчина Нежная ТМ Особый рецепт, (2,5кг), ПОКОМ</v>
          </cell>
          <cell r="D35">
            <v>2221.0450000000001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259.77</v>
          </cell>
        </row>
        <row r="37">
          <cell r="A37" t="str">
            <v>218  Колбаса Докторская оригинальная ТМ Особый рецепт БОЛЬШОЙ БАТОН, п/а ВЕС, ТМ Стародворье ПОКОМ</v>
          </cell>
          <cell r="D37">
            <v>22.202000000000002</v>
          </cell>
        </row>
        <row r="38">
          <cell r="A38" t="str">
            <v>219  Колбаса Докторская Особая ТМ Особый рецепт, ВЕС  ПОКОМ</v>
          </cell>
          <cell r="D38">
            <v>2444.7530000000002</v>
          </cell>
        </row>
        <row r="39">
          <cell r="A39" t="str">
            <v>225  Колбаса Дугушка со шпиком, ВЕС, ТМ Стародворье   ПОКОМ</v>
          </cell>
          <cell r="D39">
            <v>49.171999999999997</v>
          </cell>
        </row>
        <row r="40">
          <cell r="A40" t="str">
            <v>229  Колбаса Молочная Дугушка, в/у, ВЕС, ТМ Стародворье   ПОКОМ</v>
          </cell>
          <cell r="D40">
            <v>243.91</v>
          </cell>
        </row>
        <row r="41">
          <cell r="A41" t="str">
            <v>230  Колбаса Молочная Особая ТМ Особый рецепт, п/а, ВЕС. ПОКОМ</v>
          </cell>
          <cell r="D41">
            <v>1590.751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1431.8989999999999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194.59200000000001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148.66900000000001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157.416</v>
          </cell>
        </row>
        <row r="46">
          <cell r="A46" t="str">
            <v>248  Сардельки Сочные ТМ Особый рецепт,   ПОКОМ</v>
          </cell>
          <cell r="D46">
            <v>184.553</v>
          </cell>
        </row>
        <row r="47">
          <cell r="A47" t="str">
            <v>250  Сардельки стародворские с говядиной в обол. NDX, ВЕС. ПОКОМ</v>
          </cell>
          <cell r="D47">
            <v>168.66800000000001</v>
          </cell>
        </row>
        <row r="48">
          <cell r="A48" t="str">
            <v>254  Сосиски Датские, ВЕС, ТМ КОЛБАСНЫЙ СТАНДАРТ ПОКОМ</v>
          </cell>
          <cell r="D48">
            <v>105.16500000000001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38.277000000000001</v>
          </cell>
        </row>
        <row r="50">
          <cell r="A50" t="str">
            <v>257  Сосиски Молочные оригинальные ТМ Особый рецепт, ВЕС.   ПОКОМ</v>
          </cell>
          <cell r="D50">
            <v>30.786999999999999</v>
          </cell>
        </row>
        <row r="51">
          <cell r="A51" t="str">
            <v>265  Колбаса Балыкбургская, ВЕС, ТМ Баварушка  ПОКОМ</v>
          </cell>
          <cell r="D51">
            <v>487.14600000000002</v>
          </cell>
        </row>
        <row r="52">
          <cell r="A52" t="str">
            <v>266  Колбаса Филейбургская с сочным окороком, ВЕС, ТМ Баварушка  ПОКОМ</v>
          </cell>
          <cell r="D52">
            <v>327.83699999999999</v>
          </cell>
        </row>
        <row r="53">
          <cell r="A53" t="str">
            <v>318 Сосиски Датские ТМ Зареченские колбасы ТС Зареченские п полиамид в модифициров  ПОКОМ</v>
          </cell>
          <cell r="D53">
            <v>171.37899999999999</v>
          </cell>
        </row>
        <row r="54">
          <cell r="A54" t="str">
            <v>326 Сосиски Молочные для завтрака ТМ Особый рецепт в оболочке полиам  ПОКОМ</v>
          </cell>
          <cell r="D54">
            <v>336.077</v>
          </cell>
        </row>
        <row r="55">
          <cell r="A55" t="str">
            <v>383 Колбаса Сочинка по-европейски с сочной грудиной ТМ Стародворье в оболочке фиброуз в ва  Поком</v>
          </cell>
          <cell r="D55">
            <v>376.38099999999997</v>
          </cell>
        </row>
        <row r="56">
          <cell r="A56" t="str">
            <v>384  Колбаса Сочинка по-фински с сочным окороком ТМ Стародворье в оболочке фиброуз в ва  Поком</v>
          </cell>
          <cell r="D56">
            <v>335.495</v>
          </cell>
        </row>
        <row r="57">
          <cell r="A57" t="str">
            <v>417 П/к колбасы «Сочинка рубленая с сочным окороком» Весовой фиброуз ТМ «Стародворье»  Поком</v>
          </cell>
          <cell r="D57">
            <v>24.077000000000002</v>
          </cell>
        </row>
        <row r="58">
          <cell r="A58" t="str">
            <v>445 Сосиски Стародворье Сочинки Молочные п/а вес  Поком</v>
          </cell>
          <cell r="D58">
            <v>20.55</v>
          </cell>
        </row>
        <row r="59">
          <cell r="A59" t="str">
            <v>Логистический Партнер Шт</v>
          </cell>
          <cell r="D59">
            <v>3588</v>
          </cell>
        </row>
        <row r="60">
          <cell r="A60" t="str">
            <v>043  Ветчина Нежная ТМ Особый рецепт, п/а, 0,4кг    ПОКОМ</v>
          </cell>
          <cell r="D60">
            <v>75</v>
          </cell>
        </row>
        <row r="61">
          <cell r="A61" t="str">
            <v>047  Кол Баварская, белков.обол. в термоусад. пакете 0.17 кг, ТМ Стародворье  ПОКОМ</v>
          </cell>
          <cell r="D61">
            <v>5</v>
          </cell>
        </row>
        <row r="62">
          <cell r="A62" t="str">
            <v>058  Колбаса Докторская Особая ТМ Особый рецепт,  0,5кг, ПОКОМ</v>
          </cell>
          <cell r="D62">
            <v>15</v>
          </cell>
        </row>
        <row r="63">
          <cell r="A63" t="str">
            <v>062  Колбаса Кракушка пряная с сальцем, 0.3кг в/у п/к, БАВАРУШКА ПОКОМ</v>
          </cell>
          <cell r="D63">
            <v>40</v>
          </cell>
        </row>
        <row r="64">
          <cell r="A64" t="str">
            <v>064  Колбаса Молочная Дугушка, вектор 0,4 кг, ТМ Стародворье  ПОКОМ</v>
          </cell>
          <cell r="D64">
            <v>13</v>
          </cell>
        </row>
        <row r="65">
          <cell r="A65" t="str">
            <v>079  Колбаса Сервелат Кремлевский,  0.35 кг, ПОКОМ</v>
          </cell>
          <cell r="D65">
            <v>6</v>
          </cell>
        </row>
        <row r="66">
          <cell r="A66" t="str">
            <v>083  Колбаса Швейцарская 0,17 кг., ШТ., сырокопченая   ПОКОМ</v>
          </cell>
          <cell r="D66">
            <v>13</v>
          </cell>
        </row>
        <row r="67">
          <cell r="A67" t="str">
            <v>096  Сосиски Баварские,  0.42кг,ПОКОМ</v>
          </cell>
          <cell r="D67">
            <v>38</v>
          </cell>
        </row>
        <row r="68">
          <cell r="A68" t="str">
            <v>113  Чипсы сыровяленые из натурального филе, 0,025кг ТМ Ядрена Копоть ПОКОМ</v>
          </cell>
          <cell r="D68">
            <v>25</v>
          </cell>
        </row>
        <row r="69">
          <cell r="A69" t="str">
            <v>115  Колбаса Салями Филейбургская зернистая, в/у 0,35 кг срез, БАВАРУШКА ПОКОМ</v>
          </cell>
          <cell r="D69">
            <v>11</v>
          </cell>
        </row>
        <row r="70">
          <cell r="A70" t="str">
            <v>116  Колбаса Балыкбурская с копченым балыком, в/у 0,35 кг срез, БАВАРУШКА ПОКОМ</v>
          </cell>
          <cell r="D70">
            <v>10</v>
          </cell>
        </row>
        <row r="71">
          <cell r="A71" t="str">
            <v>273  Сосиски Сочинки с сочной грудинкой, МГС 0.4кг,   ПОКОМ</v>
          </cell>
          <cell r="D71">
            <v>544</v>
          </cell>
        </row>
        <row r="72">
          <cell r="A72" t="str">
            <v>301  Сосиски Сочинки по-баварски с сыром,  0.4кг, ТМ Стародворье  ПОКОМ</v>
          </cell>
          <cell r="D72">
            <v>278</v>
          </cell>
        </row>
        <row r="73">
          <cell r="A73" t="str">
            <v>302  Сосиски Сочинки по-баварски,  0.4кг, ТМ Стародворье  ПОКОМ</v>
          </cell>
          <cell r="D73">
            <v>254</v>
          </cell>
        </row>
        <row r="74">
          <cell r="A74" t="str">
            <v>309  Сосиски Сочинки с сыром 0,4 кг ТМ Стародворье  ПОКОМ</v>
          </cell>
          <cell r="D74">
            <v>464</v>
          </cell>
        </row>
        <row r="75">
          <cell r="A75" t="str">
            <v>320  Сосиски Сочинки с сочным окороком 0,4 кг ТМ Стародворье  ПОКОМ</v>
          </cell>
          <cell r="D75">
            <v>455</v>
          </cell>
        </row>
        <row r="76">
          <cell r="A76" t="str">
            <v>323 Колбаса варенокопченая Балыкбургская рубленая ТМ Баварушка срез 0,35 кг   ПОКОМ</v>
          </cell>
          <cell r="D76">
            <v>60</v>
          </cell>
        </row>
        <row r="77">
          <cell r="A77" t="str">
            <v>343 Колбаса Докторская оригинальная ТМ Особый рецепт в оболочке полиамид 0,4 кг.  ПОКОМ</v>
          </cell>
          <cell r="D77">
            <v>24</v>
          </cell>
        </row>
        <row r="78">
          <cell r="A78" t="str">
            <v>352  Сардельки Сочинки с сыром 0,4 кг ТМ Стародворье   ПОКОМ</v>
          </cell>
          <cell r="D78">
            <v>174</v>
          </cell>
        </row>
        <row r="79">
          <cell r="A79" t="str">
            <v>355 Сос Молочные для завтрака ОР полиамид мгс 0,4 кг НД СК  ПОКОМ</v>
          </cell>
          <cell r="D79">
            <v>59</v>
          </cell>
        </row>
        <row r="80">
          <cell r="A80" t="str">
            <v>360 Колбаса варено-копченая  Сервелат Левантский ТМ Особый Рецепт  0,35 кг  ПОКОМ</v>
          </cell>
          <cell r="D80">
            <v>20</v>
          </cell>
        </row>
        <row r="81">
          <cell r="A81" t="str">
            <v>371  Сосиски Сочинки Молочные 0,4 кг ТМ Стародворье  ПОКОМ</v>
          </cell>
          <cell r="D81">
            <v>504</v>
          </cell>
        </row>
        <row r="82">
          <cell r="A82" t="str">
            <v>372  Сосиски Сочинки Сливочные 0,4 кг ТМ Стародворье  ПОКОМ</v>
          </cell>
          <cell r="D82">
            <v>341</v>
          </cell>
        </row>
        <row r="83">
          <cell r="A83" t="str">
            <v>381  Сардельки Сочинки 0,4кг ТМ Стародворье  ПОКОМ</v>
          </cell>
          <cell r="D83">
            <v>130</v>
          </cell>
        </row>
        <row r="84">
          <cell r="A84" t="str">
            <v>412 Вареные колбасы «Молочная с нежным филе» Фикс.вес 0,4 кг п/а ТМ «Особый рецепт»  Поком</v>
          </cell>
          <cell r="D84">
            <v>2</v>
          </cell>
        </row>
        <row r="85">
          <cell r="A85" t="str">
            <v>418 С/к колбасы Мини-салями во вкусом бекона Ядрена копоть Фикс.вес 0,05 б/о Ядрена копоть  Поком</v>
          </cell>
          <cell r="D85">
            <v>12</v>
          </cell>
        </row>
        <row r="86">
          <cell r="A86" t="str">
            <v>420 Паштеты «Печеночный с морковью ГОСТ» Фикс.вес 0,1 ТМ «Стародворье»  Поком</v>
          </cell>
          <cell r="D86">
            <v>11</v>
          </cell>
        </row>
        <row r="87">
          <cell r="A87" t="str">
            <v>446 Сосиски Баварские с сыром 0,35 кг. ТМ Стародворье в оболочке айпил в модифи газовой среде  Поком</v>
          </cell>
          <cell r="D87">
            <v>1</v>
          </cell>
        </row>
        <row r="88">
          <cell r="A88" t="str">
            <v>451 Сосиски «Баварские» Фикс.вес 0,35 П/а ТМ «Стародворье»  Поком</v>
          </cell>
          <cell r="D88">
            <v>1</v>
          </cell>
        </row>
        <row r="89">
          <cell r="A89" t="str">
            <v>458 Колбаса Балыкбургская ТМ Баварушка с мраморным балыком в оболочке черева в вакуу 0,11 кг.  Поком</v>
          </cell>
          <cell r="D89">
            <v>2</v>
          </cell>
        </row>
        <row r="90">
          <cell r="A90" t="str">
            <v>460  Сосиски Баварские ТМ Стародворье 0,35 кг ПОКОМ</v>
          </cell>
          <cell r="D90">
            <v>1</v>
          </cell>
        </row>
        <row r="91">
          <cell r="A91" t="str">
            <v>ПОКОМ Логистический Партнер Заморозка</v>
          </cell>
          <cell r="D91">
            <v>14481.6</v>
          </cell>
        </row>
        <row r="92">
          <cell r="A92" t="str">
            <v>Готовые чебупели острые с мясом Горячая штучка 0,3 кг зам  ПОКОМ</v>
          </cell>
          <cell r="D92">
            <v>240</v>
          </cell>
        </row>
        <row r="93">
          <cell r="A93" t="str">
            <v>Готовые чебупели с ветчиной и сыром Горячая штучка 0,3кг зам  ПОКОМ</v>
          </cell>
          <cell r="D93">
            <v>572</v>
          </cell>
        </row>
        <row r="94">
          <cell r="A94" t="str">
            <v>Готовые чебупели сочные с мясом ТМ Горячая штучка  0,3кг зам  ПОКОМ</v>
          </cell>
          <cell r="D94">
            <v>661</v>
          </cell>
        </row>
        <row r="95">
          <cell r="A95" t="str">
            <v>Готовые чебуреки со свининой и говядиной ТМ Горячая штучка ТС Базовый ассортимент 0,36 кг  ПОКОМ</v>
          </cell>
          <cell r="D95">
            <v>222</v>
          </cell>
        </row>
        <row r="96">
          <cell r="A96" t="str">
            <v>ЖАР-мени ТМ Зареченские ТС Зареченские продукты.   Поком</v>
          </cell>
          <cell r="D96">
            <v>186</v>
          </cell>
        </row>
        <row r="97">
          <cell r="A97" t="str">
            <v>Круггетсы с сырным соусом ТМ Горячая штучка 0,25 кг зам  ПОКОМ</v>
          </cell>
          <cell r="D97">
            <v>137</v>
          </cell>
        </row>
        <row r="98">
          <cell r="A98" t="str">
            <v>Круггетсы сочные ТМ Горячая штучка ТС Круггетсы 0,25 кг зам  ПОКОМ</v>
          </cell>
          <cell r="D98">
            <v>211</v>
          </cell>
        </row>
        <row r="99">
          <cell r="A99" t="str">
            <v>Мини-сосиски в тесте "Фрайпики" 1,8кг ВЕС,  ПОКОМ</v>
          </cell>
          <cell r="D99">
            <v>97.2</v>
          </cell>
        </row>
        <row r="100">
          <cell r="A100" t="str">
            <v>Мини-сосиски в тесте "Фрайпики" 3,7кг ВЕС, ТМ Зареченские  ПОКОМ</v>
          </cell>
          <cell r="D100">
            <v>66.599999999999994</v>
          </cell>
        </row>
        <row r="101">
          <cell r="A101" t="str">
            <v>Мини-сосиски в тесте Фрайпики 1,8кг ВЕС ТМ Зареченские  Поком</v>
          </cell>
          <cell r="D101">
            <v>1.8</v>
          </cell>
        </row>
        <row r="102">
          <cell r="A102" t="str">
            <v>Наггетсы из печи 0,25кг ТМ Вязанка ТС Няняггетсы Сливушки замор.  ПОКОМ</v>
          </cell>
          <cell r="D102">
            <v>704</v>
          </cell>
        </row>
        <row r="103">
          <cell r="A103" t="str">
            <v>Наггетсы Нагетосы Сочная курочка в хруст панир со сметаной и зеленью ТМ Горячая штучка 0,25 ПОКОМ</v>
          </cell>
          <cell r="D103">
            <v>199</v>
          </cell>
        </row>
        <row r="104">
          <cell r="A104" t="str">
            <v>Наггетсы Нагетосы Сочная курочка ТМ Горячая штучка 0,25 кг зам  ПОКОМ</v>
          </cell>
          <cell r="D104">
            <v>825</v>
          </cell>
        </row>
        <row r="105">
          <cell r="A105" t="str">
            <v>Наггетсы с индейкой 0,25кг ТМ Вязанка ТС Няняггетсы Сливушки НД2 замор.  ПОКОМ</v>
          </cell>
          <cell r="D105">
            <v>598</v>
          </cell>
        </row>
        <row r="106">
          <cell r="A106" t="str">
            <v>Наггетсы с куриным филе и сыром ТМ Вязанка ТС Из печи Сливушки 0,25 кг.  Поком</v>
          </cell>
          <cell r="D106">
            <v>12</v>
          </cell>
        </row>
        <row r="107">
          <cell r="A107" t="str">
            <v>Наггетсы Хрустящие ТМ Зареченские ТС Зареченские продукты. Поком</v>
          </cell>
          <cell r="D107">
            <v>303</v>
          </cell>
        </row>
        <row r="108">
          <cell r="A108" t="str">
            <v>Пельмени Grandmeni со сливочным маслом Горячая штучка 0,75 кг ПОКОМ</v>
          </cell>
          <cell r="D108">
            <v>267</v>
          </cell>
        </row>
        <row r="109">
          <cell r="A109" t="str">
            <v>Пельмени Бульмени с говядиной и свининой Горячая шт. 0,9 кг  ПОКОМ</v>
          </cell>
          <cell r="D109">
            <v>664</v>
          </cell>
        </row>
        <row r="110">
          <cell r="A110" t="str">
            <v>Пельмени Бульмени с говядиной и свининой Наваристые Горячая штучка ВЕС  ПОКОМ</v>
          </cell>
          <cell r="D110">
            <v>1045</v>
          </cell>
        </row>
        <row r="111">
          <cell r="A111" t="str">
            <v>Пельмени Бульмени со сливочным маслом Горячая штучка 0,9 кг  ПОКОМ</v>
          </cell>
          <cell r="D111">
            <v>1556</v>
          </cell>
        </row>
        <row r="112">
          <cell r="A112" t="str">
            <v>Пельмени Бульмени со сливочным маслом ТМ Горячая шт. 0,43 кг  ПОКОМ</v>
          </cell>
          <cell r="D112">
            <v>58</v>
          </cell>
        </row>
        <row r="113">
          <cell r="A113" t="str">
            <v>Пельмени Мясорубские ТМ Стародворье фоу-пак равиоли 0,7 кг.  Поком</v>
          </cell>
          <cell r="D113">
            <v>592</v>
          </cell>
        </row>
        <row r="114">
          <cell r="A114" t="str">
            <v>Пельмени Отборные из свинины и говядины 0,9 кг ТМ Стародворье ТС Медвежье ушко  ПОКОМ</v>
          </cell>
          <cell r="D114">
            <v>46</v>
          </cell>
        </row>
        <row r="115">
          <cell r="A115" t="str">
            <v>Пельмени Отборные с говядиной 0,9 кг НОВА ТМ Стародворье ТС Медвежье ушко  ПОКОМ</v>
          </cell>
          <cell r="D115">
            <v>172</v>
          </cell>
        </row>
        <row r="116">
          <cell r="A116" t="str">
            <v>Пельмени С говядиной и свининой, ВЕС, ТМ Славница сфера пуговки  ПОКОМ</v>
          </cell>
          <cell r="D116">
            <v>1240</v>
          </cell>
        </row>
        <row r="117">
          <cell r="A117" t="str">
            <v>Пельмени Со свининой и говядиной ТМ Особый рецепт Любимая ложка 1,0 кг  ПОКОМ</v>
          </cell>
          <cell r="D117">
            <v>379</v>
          </cell>
        </row>
        <row r="118">
          <cell r="A118" t="str">
            <v>Фрай-пицца с ветчиной и грибами ТМ Зареченские ТС Зареченские продукты.  Поком</v>
          </cell>
          <cell r="D118">
            <v>24</v>
          </cell>
        </row>
        <row r="119">
          <cell r="A119" t="str">
            <v>Хотстеры ТМ Горячая штучка ТС Хотстеры 0,25 кг зам  ПОКОМ</v>
          </cell>
          <cell r="D119">
            <v>887</v>
          </cell>
        </row>
        <row r="120">
          <cell r="A120" t="str">
            <v>Хрустящие крылышки ТМ Зареченские ТС Зареченские продукты.   Поком</v>
          </cell>
          <cell r="D120">
            <v>30.6</v>
          </cell>
        </row>
        <row r="121">
          <cell r="A121" t="str">
            <v>Чебупай сочное яблоко ТМ Горячая штучка ТС Чебупай 0,2 кг УВС.  зам  ПОКОМ</v>
          </cell>
          <cell r="D121">
            <v>78</v>
          </cell>
        </row>
        <row r="122">
          <cell r="A122" t="str">
            <v>Чебупай спелая вишня ТМ Горячая штучка ТС Чебупай 0,2 кг УВС. зам  ПОКОМ</v>
          </cell>
          <cell r="D122">
            <v>47</v>
          </cell>
        </row>
        <row r="123">
          <cell r="A123" t="str">
            <v>Чебупели с мясом Базовый ассортимент Фикс.вес 0,48 Лоток Горячая штучка ХХЛ  Поком</v>
          </cell>
          <cell r="D123">
            <v>152</v>
          </cell>
        </row>
        <row r="124">
          <cell r="A124" t="str">
            <v>Чебупицца курочка по-итальянски Горячая штучка 0,25 кг зам  ПОКОМ</v>
          </cell>
          <cell r="D124">
            <v>816</v>
          </cell>
        </row>
        <row r="125">
          <cell r="A125" t="str">
            <v>Чебупицца Пепперони ТМ Горячая штучка ТС Чебупицца 0.25кг зам  ПОКОМ</v>
          </cell>
          <cell r="D125">
            <v>777</v>
          </cell>
        </row>
        <row r="126">
          <cell r="A126" t="str">
            <v>Чебуреки Мясные вес 2,7 кг ТМ Зареченские ТС Зареченские продукты   Поком</v>
          </cell>
          <cell r="D126">
            <v>5.4</v>
          </cell>
        </row>
        <row r="127">
          <cell r="A127" t="str">
            <v>Чебуреки сочные ТМ Зареченские ТС Зареченские продукты.  Поком</v>
          </cell>
          <cell r="D127">
            <v>610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9"/>
  <sheetViews>
    <sheetView tabSelected="1" workbookViewId="0">
      <pane ySplit="5" topLeftCell="A22" activePane="bottomLeft" state="frozen"/>
      <selection pane="bottomLeft" activeCell="AA29" sqref="AA29"/>
    </sheetView>
  </sheetViews>
  <sheetFormatPr defaultColWidth="10.5" defaultRowHeight="11.45" customHeight="1" outlineLevelRow="1" x14ac:dyDescent="0.2"/>
  <cols>
    <col min="1" max="1" width="66.1640625" style="1" customWidth="1"/>
    <col min="2" max="2" width="5" style="1" customWidth="1"/>
    <col min="3" max="6" width="6.6640625" style="1" customWidth="1"/>
    <col min="7" max="7" width="5" style="10" customWidth="1"/>
    <col min="8" max="10" width="8.1640625" style="2" customWidth="1"/>
    <col min="11" max="11" width="1.1640625" style="2" customWidth="1"/>
    <col min="12" max="14" width="8.1640625" style="2" customWidth="1"/>
    <col min="15" max="15" width="20.5" style="2" customWidth="1"/>
    <col min="16" max="17" width="5" style="2" customWidth="1"/>
    <col min="18" max="20" width="8.5" style="2" customWidth="1"/>
    <col min="21" max="21" width="25.83203125" style="2" customWidth="1"/>
    <col min="22" max="22" width="10.5" style="2"/>
    <col min="23" max="23" width="10.5" style="10"/>
    <col min="24" max="24" width="10.5" style="14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25" t="s">
        <v>1</v>
      </c>
      <c r="B3" s="25" t="s">
        <v>2</v>
      </c>
      <c r="C3" s="28" t="s">
        <v>3</v>
      </c>
      <c r="D3" s="28"/>
      <c r="E3" s="28"/>
      <c r="F3" s="28"/>
      <c r="G3" s="10" t="s">
        <v>54</v>
      </c>
      <c r="H3" s="2" t="s">
        <v>55</v>
      </c>
      <c r="I3" s="2" t="s">
        <v>56</v>
      </c>
      <c r="J3" s="11" t="s">
        <v>57</v>
      </c>
      <c r="K3" s="11" t="s">
        <v>57</v>
      </c>
      <c r="L3" s="2" t="s">
        <v>58</v>
      </c>
      <c r="M3" s="2" t="s">
        <v>59</v>
      </c>
      <c r="N3" s="12" t="s">
        <v>60</v>
      </c>
      <c r="O3" s="13"/>
      <c r="P3" s="2" t="s">
        <v>61</v>
      </c>
      <c r="Q3" s="2" t="s">
        <v>62</v>
      </c>
      <c r="R3" s="2" t="s">
        <v>58</v>
      </c>
      <c r="S3" s="2" t="s">
        <v>58</v>
      </c>
      <c r="T3" s="2" t="s">
        <v>58</v>
      </c>
      <c r="U3" s="2" t="s">
        <v>63</v>
      </c>
      <c r="V3" s="2" t="s">
        <v>64</v>
      </c>
      <c r="X3" s="14" t="s">
        <v>65</v>
      </c>
      <c r="Y3" s="2" t="s">
        <v>66</v>
      </c>
    </row>
    <row r="4" spans="1:25" ht="26.1" customHeight="1" x14ac:dyDescent="0.2">
      <c r="A4" s="26"/>
      <c r="B4" s="27"/>
      <c r="C4" s="4" t="s">
        <v>4</v>
      </c>
      <c r="D4" s="4" t="s">
        <v>5</v>
      </c>
      <c r="E4" s="4" t="s">
        <v>6</v>
      </c>
      <c r="F4" s="4" t="s">
        <v>7</v>
      </c>
      <c r="J4" s="11" t="s">
        <v>74</v>
      </c>
      <c r="K4" s="11"/>
      <c r="L4" s="11" t="s">
        <v>73</v>
      </c>
      <c r="M4" s="15"/>
      <c r="N4" s="12" t="s">
        <v>68</v>
      </c>
      <c r="O4" s="13" t="s">
        <v>69</v>
      </c>
      <c r="R4" s="11" t="s">
        <v>70</v>
      </c>
      <c r="S4" s="11" t="s">
        <v>71</v>
      </c>
      <c r="T4" s="11" t="s">
        <v>67</v>
      </c>
    </row>
    <row r="5" spans="1:25" ht="12" customHeight="1" x14ac:dyDescent="0.2">
      <c r="A5" s="8"/>
      <c r="B5" s="9"/>
      <c r="C5" s="4"/>
      <c r="D5" s="4"/>
      <c r="E5" s="16">
        <f t="shared" ref="E5:F5" si="0">SUM(E6:E105)</f>
        <v>14405.4</v>
      </c>
      <c r="F5" s="16">
        <f t="shared" si="0"/>
        <v>7551</v>
      </c>
      <c r="H5" s="16">
        <f>SUM(H6:H105)</f>
        <v>14479.8</v>
      </c>
      <c r="I5" s="17">
        <f t="shared" ref="I5:N5" si="1">SUM(I6:I105)</f>
        <v>-74.400000000000006</v>
      </c>
      <c r="J5" s="18">
        <f t="shared" si="1"/>
        <v>9903.4</v>
      </c>
      <c r="K5" s="18">
        <f t="shared" si="1"/>
        <v>0</v>
      </c>
      <c r="L5" s="19">
        <f t="shared" si="1"/>
        <v>2881.08</v>
      </c>
      <c r="M5" s="16">
        <f t="shared" si="1"/>
        <v>17335.400000000001</v>
      </c>
      <c r="N5" s="16">
        <f t="shared" si="1"/>
        <v>0</v>
      </c>
      <c r="O5" s="18"/>
      <c r="R5" s="16">
        <f t="shared" ref="R5:T5" si="2">SUM(R6:R105)</f>
        <v>2772.4799999999991</v>
      </c>
      <c r="S5" s="16">
        <f t="shared" si="2"/>
        <v>2509.7600000000002</v>
      </c>
      <c r="T5" s="16">
        <f t="shared" si="2"/>
        <v>2324.8000000000002</v>
      </c>
      <c r="V5" s="16">
        <f>SUM(V6:V105)</f>
        <v>10303.569999999998</v>
      </c>
      <c r="W5" s="10" t="s">
        <v>72</v>
      </c>
      <c r="X5" s="20">
        <f>SUM(X6:X105)</f>
        <v>2291</v>
      </c>
      <c r="Y5" s="16">
        <f>SUM(Y6:Y105)</f>
        <v>10323.68</v>
      </c>
    </row>
    <row r="6" spans="1:25" ht="11.1" customHeight="1" x14ac:dyDescent="0.2">
      <c r="A6" s="5" t="s">
        <v>11</v>
      </c>
      <c r="B6" s="5" t="s">
        <v>9</v>
      </c>
      <c r="C6" s="6">
        <v>349</v>
      </c>
      <c r="D6" s="6"/>
      <c r="E6" s="6">
        <v>234</v>
      </c>
      <c r="F6" s="6"/>
      <c r="G6" s="10">
        <f>VLOOKUP(A6,[1]TDSheet!$A:$G,7,0)</f>
        <v>0.3</v>
      </c>
      <c r="H6" s="2">
        <f>VLOOKUP(A6,[2]TDSheet!$A:$E,4,0)</f>
        <v>240</v>
      </c>
      <c r="I6" s="2">
        <f>E6-H6</f>
        <v>-6</v>
      </c>
      <c r="J6" s="2">
        <f>VLOOKUP(A6,[1]TDSheet!$A:$X,24,0)*W6</f>
        <v>264</v>
      </c>
      <c r="L6" s="2">
        <f>E6/5</f>
        <v>46.8</v>
      </c>
      <c r="M6" s="21">
        <f>8*L6-J6-F6</f>
        <v>110.39999999999998</v>
      </c>
      <c r="N6" s="21"/>
      <c r="P6" s="2">
        <f>(F6+J6+M6)/L6</f>
        <v>8</v>
      </c>
      <c r="Q6" s="2">
        <f>(F6+J6)/L6</f>
        <v>5.6410256410256414</v>
      </c>
      <c r="R6" s="2">
        <f>VLOOKUP(A6,[1]TDSheet!$A:$S,19,0)</f>
        <v>40.799999999999997</v>
      </c>
      <c r="S6" s="2">
        <f>VLOOKUP(A6,[1]TDSheet!$A:$T,20,0)</f>
        <v>15.4</v>
      </c>
      <c r="T6" s="2">
        <f>VLOOKUP(A6,[1]TDSheet!$A:$L,12,0)</f>
        <v>42.333333333333336</v>
      </c>
      <c r="V6" s="2">
        <f>M6*G6</f>
        <v>33.11999999999999</v>
      </c>
      <c r="W6" s="10">
        <f>VLOOKUP(A6,[1]TDSheet!$A:$W,23,0)</f>
        <v>12</v>
      </c>
      <c r="X6" s="14">
        <v>9</v>
      </c>
      <c r="Y6" s="2">
        <f>X6*W6*G6</f>
        <v>32.4</v>
      </c>
    </row>
    <row r="7" spans="1:25" ht="11.1" customHeight="1" x14ac:dyDescent="0.2">
      <c r="A7" s="5" t="s">
        <v>12</v>
      </c>
      <c r="B7" s="5" t="s">
        <v>9</v>
      </c>
      <c r="C7" s="6">
        <v>882</v>
      </c>
      <c r="D7" s="6">
        <v>348</v>
      </c>
      <c r="E7" s="6">
        <v>584</v>
      </c>
      <c r="F7" s="6">
        <v>443</v>
      </c>
      <c r="G7" s="10">
        <f>VLOOKUP(A7,[1]TDSheet!$A:$G,7,0)</f>
        <v>0.3</v>
      </c>
      <c r="H7" s="2">
        <f>VLOOKUP(A7,[2]TDSheet!$A:$E,4,0)</f>
        <v>572</v>
      </c>
      <c r="I7" s="2">
        <f t="shared" ref="I7:I49" si="3">E7-H7</f>
        <v>12</v>
      </c>
      <c r="L7" s="2">
        <f t="shared" ref="L7:L49" si="4">E7/5</f>
        <v>116.8</v>
      </c>
      <c r="M7" s="21">
        <f>12*L7-J7-F7</f>
        <v>958.59999999999991</v>
      </c>
      <c r="N7" s="21"/>
      <c r="P7" s="2">
        <f t="shared" ref="P7:P49" si="5">(F7+J7+M7)/L7</f>
        <v>12</v>
      </c>
      <c r="Q7" s="2">
        <f t="shared" ref="Q7:Q49" si="6">(F7+J7)/L7</f>
        <v>3.7928082191780823</v>
      </c>
      <c r="R7" s="2">
        <f>VLOOKUP(A7,[1]TDSheet!$A:$S,19,0)</f>
        <v>120.6</v>
      </c>
      <c r="S7" s="2">
        <f>VLOOKUP(A7,[1]TDSheet!$A:$T,20,0)</f>
        <v>115.4</v>
      </c>
      <c r="T7" s="2">
        <f>VLOOKUP(A7,[1]TDSheet!$A:$L,12,0)</f>
        <v>73.666666666666671</v>
      </c>
      <c r="V7" s="2">
        <f t="shared" ref="V7:V49" si="7">M7*G7</f>
        <v>287.58</v>
      </c>
      <c r="W7" s="10">
        <f>VLOOKUP(A7,[1]TDSheet!$A:$W,23,0)</f>
        <v>12</v>
      </c>
      <c r="X7" s="14">
        <v>80</v>
      </c>
      <c r="Y7" s="2">
        <f t="shared" ref="Y7:Y49" si="8">X7*W7*G7</f>
        <v>288</v>
      </c>
    </row>
    <row r="8" spans="1:25" ht="11.1" customHeight="1" x14ac:dyDescent="0.2">
      <c r="A8" s="5" t="s">
        <v>13</v>
      </c>
      <c r="B8" s="5" t="s">
        <v>9</v>
      </c>
      <c r="C8" s="6">
        <v>837</v>
      </c>
      <c r="D8" s="6">
        <v>255</v>
      </c>
      <c r="E8" s="6">
        <v>661</v>
      </c>
      <c r="F8" s="6">
        <v>270</v>
      </c>
      <c r="G8" s="10">
        <f>VLOOKUP(A8,[1]TDSheet!$A:$G,7,0)</f>
        <v>0.3</v>
      </c>
      <c r="H8" s="2">
        <f>VLOOKUP(A8,[2]TDSheet!$A:$E,4,0)</f>
        <v>661</v>
      </c>
      <c r="I8" s="2">
        <f t="shared" si="3"/>
        <v>0</v>
      </c>
      <c r="J8" s="2">
        <f>VLOOKUP(A8,[1]TDSheet!$A:$X,24,0)*W8</f>
        <v>120</v>
      </c>
      <c r="L8" s="2">
        <f t="shared" si="4"/>
        <v>132.19999999999999</v>
      </c>
      <c r="M8" s="21">
        <f>10*L8-J8-F8</f>
        <v>932</v>
      </c>
      <c r="N8" s="21"/>
      <c r="P8" s="2">
        <f t="shared" si="5"/>
        <v>10</v>
      </c>
      <c r="Q8" s="2">
        <f t="shared" si="6"/>
        <v>2.9500756429652046</v>
      </c>
      <c r="R8" s="2">
        <f>VLOOKUP(A8,[1]TDSheet!$A:$S,19,0)</f>
        <v>121</v>
      </c>
      <c r="S8" s="2">
        <f>VLOOKUP(A8,[1]TDSheet!$A:$T,20,0)</f>
        <v>109.6</v>
      </c>
      <c r="T8" s="2">
        <f>VLOOKUP(A8,[1]TDSheet!$A:$L,12,0)</f>
        <v>73.333333333333329</v>
      </c>
      <c r="V8" s="2">
        <f t="shared" si="7"/>
        <v>279.59999999999997</v>
      </c>
      <c r="W8" s="10">
        <f>VLOOKUP(A8,[1]TDSheet!$A:$W,23,0)</f>
        <v>12</v>
      </c>
      <c r="X8" s="14">
        <v>78</v>
      </c>
      <c r="Y8" s="2">
        <f t="shared" si="8"/>
        <v>280.8</v>
      </c>
    </row>
    <row r="9" spans="1:25" ht="21.95" customHeight="1" x14ac:dyDescent="0.2">
      <c r="A9" s="5" t="s">
        <v>14</v>
      </c>
      <c r="B9" s="5" t="s">
        <v>9</v>
      </c>
      <c r="C9" s="6">
        <v>264</v>
      </c>
      <c r="D9" s="6">
        <v>110</v>
      </c>
      <c r="E9" s="6">
        <v>222</v>
      </c>
      <c r="F9" s="6">
        <v>68</v>
      </c>
      <c r="G9" s="10">
        <f>VLOOKUP(A9,[1]TDSheet!$A:$G,7,0)</f>
        <v>0.36</v>
      </c>
      <c r="H9" s="2">
        <f>VLOOKUP(A9,[2]TDSheet!$A:$E,4,0)</f>
        <v>222</v>
      </c>
      <c r="I9" s="2">
        <f t="shared" si="3"/>
        <v>0</v>
      </c>
      <c r="J9" s="2">
        <f>VLOOKUP(A9,[1]TDSheet!$A:$X,24,0)*W9</f>
        <v>90</v>
      </c>
      <c r="L9" s="2">
        <f t="shared" si="4"/>
        <v>44.4</v>
      </c>
      <c r="M9" s="21">
        <f>10*L9-J9-F9</f>
        <v>286</v>
      </c>
      <c r="N9" s="21"/>
      <c r="P9" s="2">
        <f t="shared" si="5"/>
        <v>10</v>
      </c>
      <c r="Q9" s="2">
        <f t="shared" si="6"/>
        <v>3.5585585585585586</v>
      </c>
      <c r="R9" s="2">
        <f>VLOOKUP(A9,[1]TDSheet!$A:$S,19,0)</f>
        <v>29.4</v>
      </c>
      <c r="S9" s="2">
        <f>VLOOKUP(A9,[1]TDSheet!$A:$T,20,0)</f>
        <v>31.2</v>
      </c>
      <c r="T9" s="2">
        <f>VLOOKUP(A9,[1]TDSheet!$A:$L,12,0)</f>
        <v>31</v>
      </c>
      <c r="V9" s="2">
        <f t="shared" si="7"/>
        <v>102.96</v>
      </c>
      <c r="W9" s="10">
        <f>VLOOKUP(A9,[1]TDSheet!$A:$W,23,0)</f>
        <v>10</v>
      </c>
      <c r="X9" s="14">
        <v>29</v>
      </c>
      <c r="Y9" s="2">
        <f t="shared" si="8"/>
        <v>104.39999999999999</v>
      </c>
    </row>
    <row r="10" spans="1:25" ht="11.1" customHeight="1" x14ac:dyDescent="0.2">
      <c r="A10" s="5" t="s">
        <v>15</v>
      </c>
      <c r="B10" s="5" t="s">
        <v>16</v>
      </c>
      <c r="C10" s="6">
        <v>37</v>
      </c>
      <c r="D10" s="6"/>
      <c r="E10" s="6"/>
      <c r="F10" s="6">
        <v>37</v>
      </c>
      <c r="G10" s="10">
        <f>VLOOKUP(A10,[1]TDSheet!$A:$G,7,0)</f>
        <v>1</v>
      </c>
      <c r="I10" s="2">
        <f t="shared" si="3"/>
        <v>0</v>
      </c>
      <c r="L10" s="2">
        <f t="shared" si="4"/>
        <v>0</v>
      </c>
      <c r="M10" s="21"/>
      <c r="N10" s="21"/>
      <c r="P10" s="2" t="e">
        <f t="shared" si="5"/>
        <v>#DIV/0!</v>
      </c>
      <c r="Q10" s="2" t="e">
        <f t="shared" si="6"/>
        <v>#DIV/0!</v>
      </c>
      <c r="R10" s="2">
        <f>VLOOKUP(A10,[1]TDSheet!$A:$S,19,0)</f>
        <v>0.74</v>
      </c>
      <c r="S10" s="2">
        <f>VLOOKUP(A10,[1]TDSheet!$A:$T,20,0)</f>
        <v>0.74</v>
      </c>
      <c r="T10" s="2">
        <f>VLOOKUP(A10,[1]TDSheet!$A:$L,12,0)</f>
        <v>0</v>
      </c>
      <c r="U10" s="24" t="s">
        <v>76</v>
      </c>
      <c r="V10" s="2">
        <f t="shared" si="7"/>
        <v>0</v>
      </c>
      <c r="W10" s="10">
        <f>VLOOKUP(A10,[1]TDSheet!$A:$W,23,0)</f>
        <v>3.7</v>
      </c>
      <c r="X10" s="14">
        <f t="shared" ref="X7:X49" si="9">M10/W10</f>
        <v>0</v>
      </c>
      <c r="Y10" s="2">
        <f t="shared" si="8"/>
        <v>0</v>
      </c>
    </row>
    <row r="11" spans="1:25" ht="11.1" customHeight="1" x14ac:dyDescent="0.2">
      <c r="A11" s="5" t="s">
        <v>17</v>
      </c>
      <c r="B11" s="5" t="s">
        <v>16</v>
      </c>
      <c r="C11" s="6">
        <v>352</v>
      </c>
      <c r="D11" s="6">
        <v>148.5</v>
      </c>
      <c r="E11" s="6">
        <v>186</v>
      </c>
      <c r="F11" s="6">
        <v>276</v>
      </c>
      <c r="G11" s="10">
        <f>VLOOKUP(A11,[1]TDSheet!$A:$G,7,0)</f>
        <v>1</v>
      </c>
      <c r="H11" s="2">
        <f>VLOOKUP(A11,[2]TDSheet!$A:$E,4,0)</f>
        <v>186</v>
      </c>
      <c r="I11" s="2">
        <f t="shared" si="3"/>
        <v>0</v>
      </c>
      <c r="L11" s="2">
        <f t="shared" si="4"/>
        <v>37.200000000000003</v>
      </c>
      <c r="M11" s="21">
        <v>250</v>
      </c>
      <c r="N11" s="21"/>
      <c r="P11" s="2">
        <f t="shared" si="5"/>
        <v>14.139784946236558</v>
      </c>
      <c r="Q11" s="2">
        <f t="shared" si="6"/>
        <v>7.419354838709677</v>
      </c>
      <c r="R11" s="2">
        <f>VLOOKUP(A11,[1]TDSheet!$A:$S,19,0)</f>
        <v>45.1</v>
      </c>
      <c r="S11" s="2">
        <f>VLOOKUP(A11,[1]TDSheet!$A:$T,20,0)</f>
        <v>44</v>
      </c>
      <c r="T11" s="2">
        <f>VLOOKUP(A11,[1]TDSheet!$A:$L,12,0)</f>
        <v>16.333333333333332</v>
      </c>
      <c r="V11" s="2">
        <f t="shared" si="7"/>
        <v>250</v>
      </c>
      <c r="W11" s="10">
        <f>VLOOKUP(A11,[1]TDSheet!$A:$W,23,0)</f>
        <v>5.5</v>
      </c>
      <c r="X11" s="14">
        <v>46</v>
      </c>
      <c r="Y11" s="2">
        <f t="shared" si="8"/>
        <v>253</v>
      </c>
    </row>
    <row r="12" spans="1:25" ht="11.1" customHeight="1" x14ac:dyDescent="0.2">
      <c r="A12" s="5" t="s">
        <v>18</v>
      </c>
      <c r="B12" s="5" t="s">
        <v>9</v>
      </c>
      <c r="C12" s="6">
        <v>192</v>
      </c>
      <c r="D12" s="6"/>
      <c r="E12" s="6">
        <v>137</v>
      </c>
      <c r="F12" s="6"/>
      <c r="G12" s="10">
        <f>VLOOKUP(A12,[1]TDSheet!$A:$G,7,0)</f>
        <v>0.25</v>
      </c>
      <c r="H12" s="2">
        <f>VLOOKUP(A12,[2]TDSheet!$A:$E,4,0)</f>
        <v>137</v>
      </c>
      <c r="I12" s="2">
        <f t="shared" si="3"/>
        <v>0</v>
      </c>
      <c r="J12" s="2">
        <f>VLOOKUP(A12,[1]TDSheet!$A:$X,24,0)*W12</f>
        <v>24</v>
      </c>
      <c r="L12" s="2">
        <f t="shared" si="4"/>
        <v>27.4</v>
      </c>
      <c r="M12" s="21">
        <f>8*L12-J12-F12</f>
        <v>195.2</v>
      </c>
      <c r="N12" s="21"/>
      <c r="P12" s="2">
        <f t="shared" si="5"/>
        <v>8</v>
      </c>
      <c r="Q12" s="2">
        <f t="shared" si="6"/>
        <v>0.87591240875912413</v>
      </c>
      <c r="R12" s="2">
        <f>VLOOKUP(A12,[1]TDSheet!$A:$S,19,0)</f>
        <v>20.2</v>
      </c>
      <c r="S12" s="2">
        <f>VLOOKUP(A12,[1]TDSheet!$A:$T,20,0)</f>
        <v>3.6</v>
      </c>
      <c r="T12" s="2">
        <f>VLOOKUP(A12,[1]TDSheet!$A:$L,12,0)</f>
        <v>14.333333333333334</v>
      </c>
      <c r="V12" s="2">
        <f t="shared" si="7"/>
        <v>48.8</v>
      </c>
      <c r="W12" s="10">
        <f>VLOOKUP(A12,[1]TDSheet!$A:$W,23,0)</f>
        <v>12</v>
      </c>
      <c r="X12" s="14">
        <v>16</v>
      </c>
      <c r="Y12" s="2">
        <f t="shared" si="8"/>
        <v>48</v>
      </c>
    </row>
    <row r="13" spans="1:25" ht="11.1" customHeight="1" x14ac:dyDescent="0.2">
      <c r="A13" s="5" t="s">
        <v>19</v>
      </c>
      <c r="B13" s="5" t="s">
        <v>16</v>
      </c>
      <c r="C13" s="6">
        <v>39</v>
      </c>
      <c r="D13" s="6"/>
      <c r="E13" s="6"/>
      <c r="F13" s="6">
        <v>39</v>
      </c>
      <c r="G13" s="10">
        <f>VLOOKUP(A13,[1]TDSheet!$A:$G,7,0)</f>
        <v>1</v>
      </c>
      <c r="I13" s="2">
        <f t="shared" si="3"/>
        <v>0</v>
      </c>
      <c r="L13" s="2">
        <f t="shared" si="4"/>
        <v>0</v>
      </c>
      <c r="M13" s="21"/>
      <c r="N13" s="21"/>
      <c r="P13" s="2" t="e">
        <f t="shared" si="5"/>
        <v>#DIV/0!</v>
      </c>
      <c r="Q13" s="2" t="e">
        <f t="shared" si="6"/>
        <v>#DIV/0!</v>
      </c>
      <c r="R13" s="2">
        <f>VLOOKUP(A13,[1]TDSheet!$A:$S,19,0)</f>
        <v>0</v>
      </c>
      <c r="S13" s="2">
        <f>VLOOKUP(A13,[1]TDSheet!$A:$T,20,0)</f>
        <v>0</v>
      </c>
      <c r="T13" s="2">
        <f>VLOOKUP(A13,[1]TDSheet!$A:$L,12,0)</f>
        <v>0</v>
      </c>
      <c r="U13" s="24" t="s">
        <v>76</v>
      </c>
      <c r="V13" s="2">
        <f t="shared" si="7"/>
        <v>0</v>
      </c>
      <c r="W13" s="10">
        <f>VLOOKUP(A13,[1]TDSheet!$A:$W,23,0)</f>
        <v>3</v>
      </c>
      <c r="X13" s="14">
        <f t="shared" si="9"/>
        <v>0</v>
      </c>
      <c r="Y13" s="2">
        <f t="shared" si="8"/>
        <v>0</v>
      </c>
    </row>
    <row r="14" spans="1:25" ht="11.1" customHeight="1" x14ac:dyDescent="0.2">
      <c r="A14" s="5" t="s">
        <v>20</v>
      </c>
      <c r="B14" s="5" t="s">
        <v>9</v>
      </c>
      <c r="C14" s="6">
        <v>78</v>
      </c>
      <c r="D14" s="6">
        <v>348</v>
      </c>
      <c r="E14" s="6">
        <v>211</v>
      </c>
      <c r="F14" s="6">
        <v>137</v>
      </c>
      <c r="G14" s="10">
        <f>VLOOKUP(A14,[1]TDSheet!$A:$G,7,0)</f>
        <v>0.25</v>
      </c>
      <c r="H14" s="2">
        <f>VLOOKUP(A14,[2]TDSheet!$A:$E,4,0)</f>
        <v>211</v>
      </c>
      <c r="I14" s="2">
        <f t="shared" si="3"/>
        <v>0</v>
      </c>
      <c r="J14" s="2">
        <f>VLOOKUP(A14,[1]TDSheet!$A:$X,24,0)*W14</f>
        <v>156</v>
      </c>
      <c r="L14" s="2">
        <f t="shared" si="4"/>
        <v>42.2</v>
      </c>
      <c r="M14" s="21">
        <f>12*L14-J14-F14</f>
        <v>213.40000000000003</v>
      </c>
      <c r="N14" s="21"/>
      <c r="P14" s="2">
        <f t="shared" si="5"/>
        <v>12</v>
      </c>
      <c r="Q14" s="2">
        <f t="shared" si="6"/>
        <v>6.9431279620853079</v>
      </c>
      <c r="R14" s="2">
        <f>VLOOKUP(A14,[1]TDSheet!$A:$S,19,0)</f>
        <v>43.6</v>
      </c>
      <c r="S14" s="2">
        <f>VLOOKUP(A14,[1]TDSheet!$A:$T,20,0)</f>
        <v>55.6</v>
      </c>
      <c r="T14" s="2">
        <f>VLOOKUP(A14,[1]TDSheet!$A:$L,12,0)</f>
        <v>41.666666666666664</v>
      </c>
      <c r="V14" s="2">
        <f t="shared" si="7"/>
        <v>53.350000000000009</v>
      </c>
      <c r="W14" s="10">
        <f>VLOOKUP(A14,[1]TDSheet!$A:$W,23,0)</f>
        <v>12</v>
      </c>
      <c r="X14" s="14">
        <v>18</v>
      </c>
      <c r="Y14" s="2">
        <f t="shared" si="8"/>
        <v>54</v>
      </c>
    </row>
    <row r="15" spans="1:25" ht="21.95" customHeight="1" x14ac:dyDescent="0.2">
      <c r="A15" s="5" t="s">
        <v>21</v>
      </c>
      <c r="B15" s="5" t="s">
        <v>16</v>
      </c>
      <c r="C15" s="6">
        <v>21</v>
      </c>
      <c r="D15" s="6"/>
      <c r="E15" s="6"/>
      <c r="F15" s="6">
        <v>21</v>
      </c>
      <c r="G15" s="10">
        <f>VLOOKUP(A15,[1]TDSheet!$A:$G,7,0)</f>
        <v>1</v>
      </c>
      <c r="I15" s="2">
        <f t="shared" si="3"/>
        <v>0</v>
      </c>
      <c r="L15" s="2">
        <f t="shared" si="4"/>
        <v>0</v>
      </c>
      <c r="M15" s="21"/>
      <c r="N15" s="21"/>
      <c r="P15" s="2" t="e">
        <f t="shared" si="5"/>
        <v>#DIV/0!</v>
      </c>
      <c r="Q15" s="2" t="e">
        <f t="shared" si="6"/>
        <v>#DIV/0!</v>
      </c>
      <c r="R15" s="2">
        <f>VLOOKUP(A15,[1]TDSheet!$A:$S,19,0)</f>
        <v>0</v>
      </c>
      <c r="S15" s="2">
        <f>VLOOKUP(A15,[1]TDSheet!$A:$T,20,0)</f>
        <v>0</v>
      </c>
      <c r="T15" s="2">
        <f>VLOOKUP(A15,[1]TDSheet!$A:$L,12,0)</f>
        <v>0</v>
      </c>
      <c r="U15" s="24" t="s">
        <v>76</v>
      </c>
      <c r="V15" s="2">
        <f t="shared" si="7"/>
        <v>0</v>
      </c>
      <c r="W15" s="10">
        <f>VLOOKUP(A15,[1]TDSheet!$A:$W,23,0)</f>
        <v>3</v>
      </c>
      <c r="X15" s="14">
        <f t="shared" si="9"/>
        <v>0</v>
      </c>
      <c r="Y15" s="2">
        <f t="shared" si="8"/>
        <v>0</v>
      </c>
    </row>
    <row r="16" spans="1:25" ht="11.1" customHeight="1" x14ac:dyDescent="0.2">
      <c r="A16" s="5" t="s">
        <v>22</v>
      </c>
      <c r="B16" s="5" t="s">
        <v>16</v>
      </c>
      <c r="C16" s="6">
        <v>54</v>
      </c>
      <c r="D16" s="6">
        <v>79.2</v>
      </c>
      <c r="E16" s="6">
        <v>82.8</v>
      </c>
      <c r="F16" s="6">
        <v>48.6</v>
      </c>
      <c r="G16" s="10">
        <v>1</v>
      </c>
      <c r="H16" s="2">
        <f>VLOOKUP(A16,[2]TDSheet!$A:$E,4,0)</f>
        <v>97.2</v>
      </c>
      <c r="I16" s="2">
        <f t="shared" si="3"/>
        <v>-14.400000000000006</v>
      </c>
      <c r="L16" s="2">
        <f t="shared" si="4"/>
        <v>16.559999999999999</v>
      </c>
      <c r="M16" s="21">
        <v>150</v>
      </c>
      <c r="N16" s="21"/>
      <c r="P16" s="2">
        <f t="shared" si="5"/>
        <v>11.992753623188406</v>
      </c>
      <c r="Q16" s="2">
        <f t="shared" si="6"/>
        <v>2.9347826086956523</v>
      </c>
      <c r="R16" s="2">
        <f>VLOOKUP(A16,[1]TDSheet!$A:$S,19,0)</f>
        <v>2.54</v>
      </c>
      <c r="S16" s="2">
        <f>VLOOKUP(A16,[1]TDSheet!$A:$T,20,0)</f>
        <v>2.16</v>
      </c>
      <c r="T16" s="2">
        <f>VLOOKUP(A16,[1]TDSheet!$A:$L,12,0)</f>
        <v>0.6</v>
      </c>
      <c r="V16" s="2">
        <f t="shared" si="7"/>
        <v>150</v>
      </c>
      <c r="W16" s="10">
        <v>1.8</v>
      </c>
      <c r="X16" s="14">
        <v>83</v>
      </c>
      <c r="Y16" s="2">
        <f t="shared" si="8"/>
        <v>149.4</v>
      </c>
    </row>
    <row r="17" spans="1:25" ht="11.1" customHeight="1" x14ac:dyDescent="0.2">
      <c r="A17" s="5" t="s">
        <v>23</v>
      </c>
      <c r="B17" s="5" t="s">
        <v>16</v>
      </c>
      <c r="C17" s="6">
        <v>118.4</v>
      </c>
      <c r="D17" s="6"/>
      <c r="E17" s="6">
        <v>66.599999999999994</v>
      </c>
      <c r="F17" s="6"/>
      <c r="G17" s="10">
        <f>VLOOKUP(A17,[1]TDSheet!$A:$G,7,0)</f>
        <v>1</v>
      </c>
      <c r="H17" s="2">
        <f>VLOOKUP(A17,[2]TDSheet!$A:$E,4,0)</f>
        <v>66.599999999999994</v>
      </c>
      <c r="I17" s="2">
        <f t="shared" si="3"/>
        <v>0</v>
      </c>
      <c r="J17" s="2">
        <f>VLOOKUP(A17,[1]TDSheet!$A:$X,24,0)*W17</f>
        <v>303.40000000000003</v>
      </c>
      <c r="L17" s="2">
        <f t="shared" si="4"/>
        <v>13.319999999999999</v>
      </c>
      <c r="M17" s="21"/>
      <c r="N17" s="21"/>
      <c r="P17" s="2">
        <f t="shared" si="5"/>
        <v>22.777777777777782</v>
      </c>
      <c r="Q17" s="2">
        <f t="shared" si="6"/>
        <v>22.777777777777782</v>
      </c>
      <c r="R17" s="2">
        <f>VLOOKUP(A17,[1]TDSheet!$A:$S,19,0)</f>
        <v>25.16</v>
      </c>
      <c r="S17" s="2">
        <f>VLOOKUP(A17,[1]TDSheet!$A:$T,20,0)</f>
        <v>15.559999999999999</v>
      </c>
      <c r="T17" s="2">
        <f>VLOOKUP(A17,[1]TDSheet!$A:$L,12,0)</f>
        <v>30.866666666666664</v>
      </c>
      <c r="V17" s="2">
        <f t="shared" si="7"/>
        <v>0</v>
      </c>
      <c r="W17" s="10">
        <f>VLOOKUP(A17,[1]TDSheet!$A:$W,23,0)</f>
        <v>3.7</v>
      </c>
      <c r="X17" s="14">
        <f t="shared" si="9"/>
        <v>0</v>
      </c>
      <c r="Y17" s="2">
        <f t="shared" si="8"/>
        <v>0</v>
      </c>
    </row>
    <row r="18" spans="1:25" ht="11.1" customHeight="1" x14ac:dyDescent="0.2">
      <c r="A18" s="5" t="s">
        <v>24</v>
      </c>
      <c r="B18" s="5" t="s">
        <v>9</v>
      </c>
      <c r="C18" s="6">
        <v>751</v>
      </c>
      <c r="D18" s="6">
        <v>240</v>
      </c>
      <c r="E18" s="6">
        <v>704</v>
      </c>
      <c r="F18" s="6">
        <v>190</v>
      </c>
      <c r="G18" s="10">
        <f>VLOOKUP(A18,[1]TDSheet!$A:$G,7,0)</f>
        <v>0.25</v>
      </c>
      <c r="H18" s="2">
        <f>VLOOKUP(A18,[2]TDSheet!$A:$E,4,0)</f>
        <v>704</v>
      </c>
      <c r="I18" s="2">
        <f t="shared" si="3"/>
        <v>0</v>
      </c>
      <c r="L18" s="2">
        <f t="shared" si="4"/>
        <v>140.80000000000001</v>
      </c>
      <c r="M18" s="21">
        <v>1200</v>
      </c>
      <c r="N18" s="21"/>
      <c r="P18" s="2">
        <f t="shared" si="5"/>
        <v>9.8721590909090899</v>
      </c>
      <c r="Q18" s="2">
        <f t="shared" si="6"/>
        <v>1.3494318181818181</v>
      </c>
      <c r="R18" s="2">
        <f>VLOOKUP(A18,[1]TDSheet!$A:$S,19,0)</f>
        <v>95.2</v>
      </c>
      <c r="S18" s="2">
        <f>VLOOKUP(A18,[1]TDSheet!$A:$T,20,0)</f>
        <v>92</v>
      </c>
      <c r="T18" s="2">
        <f>VLOOKUP(A18,[1]TDSheet!$A:$L,12,0)</f>
        <v>40</v>
      </c>
      <c r="V18" s="2">
        <f t="shared" si="7"/>
        <v>300</v>
      </c>
      <c r="W18" s="10">
        <f>VLOOKUP(A18,[1]TDSheet!$A:$W,23,0)</f>
        <v>12</v>
      </c>
      <c r="X18" s="14">
        <v>100</v>
      </c>
      <c r="Y18" s="2">
        <f t="shared" si="8"/>
        <v>300</v>
      </c>
    </row>
    <row r="19" spans="1:25" ht="21.95" customHeight="1" x14ac:dyDescent="0.2">
      <c r="A19" s="5" t="s">
        <v>25</v>
      </c>
      <c r="B19" s="5" t="s">
        <v>9</v>
      </c>
      <c r="C19" s="6">
        <v>228</v>
      </c>
      <c r="D19" s="6">
        <v>12</v>
      </c>
      <c r="E19" s="6">
        <v>199</v>
      </c>
      <c r="F19" s="6">
        <v>-11</v>
      </c>
      <c r="G19" s="10">
        <f>VLOOKUP(A19,[1]TDSheet!$A:$G,7,0)</f>
        <v>0.25</v>
      </c>
      <c r="H19" s="2">
        <f>VLOOKUP(A19,[2]TDSheet!$A:$E,4,0)</f>
        <v>199</v>
      </c>
      <c r="I19" s="2">
        <f t="shared" si="3"/>
        <v>0</v>
      </c>
      <c r="J19" s="2">
        <f>VLOOKUP(A19,[1]TDSheet!$A:$X,24,0)*W19</f>
        <v>330</v>
      </c>
      <c r="L19" s="2">
        <f t="shared" si="4"/>
        <v>39.799999999999997</v>
      </c>
      <c r="M19" s="21">
        <f>9*L19-J19-F19</f>
        <v>39.199999999999989</v>
      </c>
      <c r="N19" s="21"/>
      <c r="P19" s="2">
        <f t="shared" si="5"/>
        <v>9</v>
      </c>
      <c r="Q19" s="2">
        <f t="shared" si="6"/>
        <v>8.0150753768844218</v>
      </c>
      <c r="R19" s="2">
        <f>VLOOKUP(A19,[1]TDSheet!$A:$S,19,0)</f>
        <v>24.8</v>
      </c>
      <c r="S19" s="2">
        <f>VLOOKUP(A19,[1]TDSheet!$A:$T,20,0)</f>
        <v>18.2</v>
      </c>
      <c r="T19" s="2">
        <f>VLOOKUP(A19,[1]TDSheet!$A:$L,12,0)</f>
        <v>47.333333333333336</v>
      </c>
      <c r="V19" s="2">
        <f t="shared" si="7"/>
        <v>9.7999999999999972</v>
      </c>
      <c r="W19" s="10">
        <f>VLOOKUP(A19,[1]TDSheet!$A:$W,23,0)</f>
        <v>6</v>
      </c>
      <c r="X19" s="14">
        <v>7</v>
      </c>
      <c r="Y19" s="2">
        <f t="shared" si="8"/>
        <v>10.5</v>
      </c>
    </row>
    <row r="20" spans="1:25" ht="11.1" customHeight="1" x14ac:dyDescent="0.2">
      <c r="A20" s="5" t="s">
        <v>26</v>
      </c>
      <c r="B20" s="5" t="s">
        <v>9</v>
      </c>
      <c r="C20" s="6">
        <v>558</v>
      </c>
      <c r="D20" s="6">
        <v>420</v>
      </c>
      <c r="E20" s="6">
        <v>822</v>
      </c>
      <c r="F20" s="6">
        <v>-5</v>
      </c>
      <c r="G20" s="10">
        <f>VLOOKUP(A20,[1]TDSheet!$A:$G,7,0)</f>
        <v>0.25</v>
      </c>
      <c r="H20" s="2">
        <f>VLOOKUP(A20,[2]TDSheet!$A:$E,4,0)</f>
        <v>825</v>
      </c>
      <c r="I20" s="2">
        <f t="shared" si="3"/>
        <v>-3</v>
      </c>
      <c r="L20" s="2">
        <f t="shared" si="4"/>
        <v>164.4</v>
      </c>
      <c r="M20" s="21">
        <f>8*L20-J20-F20</f>
        <v>1320.2</v>
      </c>
      <c r="N20" s="21"/>
      <c r="P20" s="2">
        <f t="shared" si="5"/>
        <v>8</v>
      </c>
      <c r="Q20" s="2">
        <f t="shared" si="6"/>
        <v>-3.0413625304136251E-2</v>
      </c>
      <c r="R20" s="2">
        <f>VLOOKUP(A20,[1]TDSheet!$A:$S,19,0)</f>
        <v>96.2</v>
      </c>
      <c r="S20" s="2">
        <f>VLOOKUP(A20,[1]TDSheet!$A:$T,20,0)</f>
        <v>96.8</v>
      </c>
      <c r="T20" s="2">
        <f>VLOOKUP(A20,[1]TDSheet!$A:$L,12,0)</f>
        <v>59.333333333333336</v>
      </c>
      <c r="V20" s="2">
        <f t="shared" si="7"/>
        <v>330.05</v>
      </c>
      <c r="W20" s="10">
        <f>VLOOKUP(A20,[1]TDSheet!$A:$W,23,0)</f>
        <v>6</v>
      </c>
      <c r="X20" s="14">
        <v>220</v>
      </c>
      <c r="Y20" s="2">
        <f t="shared" si="8"/>
        <v>330</v>
      </c>
    </row>
    <row r="21" spans="1:25" ht="11.1" customHeight="1" x14ac:dyDescent="0.2">
      <c r="A21" s="5" t="s">
        <v>27</v>
      </c>
      <c r="B21" s="5" t="s">
        <v>9</v>
      </c>
      <c r="C21" s="6">
        <v>526</v>
      </c>
      <c r="D21" s="6">
        <v>324</v>
      </c>
      <c r="E21" s="6">
        <v>598</v>
      </c>
      <c r="F21" s="6">
        <v>4</v>
      </c>
      <c r="G21" s="10">
        <f>VLOOKUP(A21,[1]TDSheet!$A:$G,7,0)</f>
        <v>0.25</v>
      </c>
      <c r="H21" s="2">
        <f>VLOOKUP(A21,[2]TDSheet!$A:$E,4,0)</f>
        <v>598</v>
      </c>
      <c r="I21" s="2">
        <f t="shared" si="3"/>
        <v>0</v>
      </c>
      <c r="J21" s="2">
        <f>VLOOKUP(A21,[1]TDSheet!$A:$X,24,0)*W21</f>
        <v>1032</v>
      </c>
      <c r="L21" s="2">
        <f t="shared" si="4"/>
        <v>119.6</v>
      </c>
      <c r="M21" s="21">
        <f>9*L21-J21-F21</f>
        <v>40.399999999999864</v>
      </c>
      <c r="N21" s="21"/>
      <c r="P21" s="2">
        <f t="shared" si="5"/>
        <v>9</v>
      </c>
      <c r="Q21" s="2">
        <f t="shared" si="6"/>
        <v>8.6622073578595327</v>
      </c>
      <c r="R21" s="2">
        <f>VLOOKUP(A21,[1]TDSheet!$A:$S,19,0)</f>
        <v>114</v>
      </c>
      <c r="S21" s="2">
        <f>VLOOKUP(A21,[1]TDSheet!$A:$T,20,0)</f>
        <v>109</v>
      </c>
      <c r="T21" s="2">
        <f>VLOOKUP(A21,[1]TDSheet!$A:$L,12,0)</f>
        <v>148.66666666666666</v>
      </c>
      <c r="V21" s="2">
        <f t="shared" si="7"/>
        <v>10.099999999999966</v>
      </c>
      <c r="W21" s="10">
        <f>VLOOKUP(A21,[1]TDSheet!$A:$W,23,0)</f>
        <v>12</v>
      </c>
      <c r="X21" s="14">
        <v>3</v>
      </c>
      <c r="Y21" s="2">
        <f t="shared" si="8"/>
        <v>9</v>
      </c>
    </row>
    <row r="22" spans="1:25" ht="11.1" customHeight="1" x14ac:dyDescent="0.2">
      <c r="A22" s="5" t="s">
        <v>28</v>
      </c>
      <c r="B22" s="5" t="s">
        <v>9</v>
      </c>
      <c r="C22" s="7"/>
      <c r="D22" s="6">
        <v>12</v>
      </c>
      <c r="E22" s="6">
        <v>12</v>
      </c>
      <c r="F22" s="6"/>
      <c r="G22" s="10">
        <v>0.25</v>
      </c>
      <c r="H22" s="2">
        <f>VLOOKUP(A22,[2]TDSheet!$A:$E,4,0)</f>
        <v>12</v>
      </c>
      <c r="I22" s="2">
        <f t="shared" si="3"/>
        <v>0</v>
      </c>
      <c r="L22" s="2">
        <f t="shared" si="4"/>
        <v>2.4</v>
      </c>
      <c r="M22" s="23">
        <v>36</v>
      </c>
      <c r="N22" s="21"/>
      <c r="P22" s="2">
        <f t="shared" si="5"/>
        <v>15</v>
      </c>
      <c r="Q22" s="2">
        <f t="shared" si="6"/>
        <v>0</v>
      </c>
      <c r="R22" s="2">
        <v>0</v>
      </c>
      <c r="S22" s="2">
        <v>0</v>
      </c>
      <c r="T22" s="2">
        <v>0</v>
      </c>
      <c r="U22" s="22" t="s">
        <v>75</v>
      </c>
      <c r="V22" s="2">
        <f t="shared" si="7"/>
        <v>9</v>
      </c>
      <c r="W22" s="10">
        <v>12</v>
      </c>
      <c r="X22" s="14">
        <v>3</v>
      </c>
      <c r="Y22" s="2">
        <f t="shared" si="8"/>
        <v>9</v>
      </c>
    </row>
    <row r="23" spans="1:25" ht="11.1" customHeight="1" x14ac:dyDescent="0.2">
      <c r="A23" s="5" t="s">
        <v>29</v>
      </c>
      <c r="B23" s="5" t="s">
        <v>16</v>
      </c>
      <c r="C23" s="6">
        <v>432</v>
      </c>
      <c r="D23" s="6"/>
      <c r="E23" s="6">
        <v>297</v>
      </c>
      <c r="F23" s="6">
        <v>105</v>
      </c>
      <c r="G23" s="10">
        <f>VLOOKUP(A23,[1]TDSheet!$A:$G,7,0)</f>
        <v>1</v>
      </c>
      <c r="H23" s="2">
        <f>VLOOKUP(A23,[2]TDSheet!$A:$E,4,0)</f>
        <v>303</v>
      </c>
      <c r="I23" s="2">
        <f t="shared" si="3"/>
        <v>-6</v>
      </c>
      <c r="L23" s="2">
        <f t="shared" si="4"/>
        <v>59.4</v>
      </c>
      <c r="M23" s="21">
        <v>550</v>
      </c>
      <c r="N23" s="21"/>
      <c r="P23" s="2">
        <f t="shared" si="5"/>
        <v>11.026936026936028</v>
      </c>
      <c r="Q23" s="2">
        <f t="shared" si="6"/>
        <v>1.7676767676767677</v>
      </c>
      <c r="R23" s="2">
        <f>VLOOKUP(A23,[1]TDSheet!$A:$S,19,0)</f>
        <v>50.4</v>
      </c>
      <c r="S23" s="2">
        <f>VLOOKUP(A23,[1]TDSheet!$A:$T,20,0)</f>
        <v>22.8</v>
      </c>
      <c r="T23" s="2">
        <f>VLOOKUP(A23,[1]TDSheet!$A:$L,12,0)</f>
        <v>10</v>
      </c>
      <c r="V23" s="2">
        <f t="shared" si="7"/>
        <v>550</v>
      </c>
      <c r="W23" s="10">
        <f>VLOOKUP(A23,[1]TDSheet!$A:$W,23,0)</f>
        <v>6</v>
      </c>
      <c r="X23" s="14">
        <v>92</v>
      </c>
      <c r="Y23" s="2">
        <f t="shared" si="8"/>
        <v>552</v>
      </c>
    </row>
    <row r="24" spans="1:25" ht="11.1" customHeight="1" x14ac:dyDescent="0.2">
      <c r="A24" s="5" t="s">
        <v>30</v>
      </c>
      <c r="B24" s="5" t="s">
        <v>9</v>
      </c>
      <c r="C24" s="6">
        <v>3</v>
      </c>
      <c r="D24" s="6"/>
      <c r="E24" s="6"/>
      <c r="F24" s="6">
        <v>3</v>
      </c>
      <c r="G24" s="10">
        <f>VLOOKUP(A24,[1]TDSheet!$A:$G,7,0)</f>
        <v>0</v>
      </c>
      <c r="I24" s="2">
        <f t="shared" si="3"/>
        <v>0</v>
      </c>
      <c r="L24" s="2">
        <f t="shared" si="4"/>
        <v>0</v>
      </c>
      <c r="M24" s="21"/>
      <c r="N24" s="21"/>
      <c r="P24" s="2" t="e">
        <f t="shared" si="5"/>
        <v>#DIV/0!</v>
      </c>
      <c r="Q24" s="2" t="e">
        <f t="shared" si="6"/>
        <v>#DIV/0!</v>
      </c>
      <c r="R24" s="2">
        <f>VLOOKUP(A24,[1]TDSheet!$A:$S,19,0)</f>
        <v>2.4</v>
      </c>
      <c r="S24" s="2">
        <f>VLOOKUP(A24,[1]TDSheet!$A:$T,20,0)</f>
        <v>0</v>
      </c>
      <c r="T24" s="2">
        <f>VLOOKUP(A24,[1]TDSheet!$A:$L,12,0)</f>
        <v>0</v>
      </c>
      <c r="V24" s="2">
        <f t="shared" si="7"/>
        <v>0</v>
      </c>
      <c r="W24" s="10">
        <f>VLOOKUP(A24,[1]TDSheet!$A:$W,23,0)</f>
        <v>0</v>
      </c>
      <c r="X24" s="14">
        <v>0</v>
      </c>
      <c r="Y24" s="2">
        <f t="shared" si="8"/>
        <v>0</v>
      </c>
    </row>
    <row r="25" spans="1:25" ht="11.1" customHeight="1" x14ac:dyDescent="0.2">
      <c r="A25" s="5" t="s">
        <v>31</v>
      </c>
      <c r="B25" s="5" t="s">
        <v>9</v>
      </c>
      <c r="C25" s="6">
        <v>168</v>
      </c>
      <c r="D25" s="6">
        <v>224</v>
      </c>
      <c r="E25" s="6">
        <v>267</v>
      </c>
      <c r="F25" s="6">
        <v>85</v>
      </c>
      <c r="G25" s="10">
        <f>VLOOKUP(A25,[1]TDSheet!$A:$G,7,0)</f>
        <v>0.75</v>
      </c>
      <c r="H25" s="2">
        <f>VLOOKUP(A25,[2]TDSheet!$A:$E,4,0)</f>
        <v>267</v>
      </c>
      <c r="I25" s="2">
        <f t="shared" si="3"/>
        <v>0</v>
      </c>
      <c r="L25" s="2">
        <f t="shared" si="4"/>
        <v>53.4</v>
      </c>
      <c r="M25" s="21">
        <v>500</v>
      </c>
      <c r="N25" s="21"/>
      <c r="P25" s="2">
        <f t="shared" si="5"/>
        <v>10.955056179775282</v>
      </c>
      <c r="Q25" s="2">
        <f t="shared" si="6"/>
        <v>1.5917602996254683</v>
      </c>
      <c r="R25" s="2">
        <f>VLOOKUP(A25,[1]TDSheet!$A:$S,19,0)</f>
        <v>25.2</v>
      </c>
      <c r="S25" s="2">
        <f>VLOOKUP(A25,[1]TDSheet!$A:$T,20,0)</f>
        <v>34</v>
      </c>
      <c r="T25" s="2">
        <f>VLOOKUP(A25,[1]TDSheet!$A:$L,12,0)</f>
        <v>18.666666666666668</v>
      </c>
      <c r="V25" s="2">
        <f t="shared" si="7"/>
        <v>375</v>
      </c>
      <c r="W25" s="10">
        <f>VLOOKUP(A25,[1]TDSheet!$A:$W,23,0)</f>
        <v>8</v>
      </c>
      <c r="X25" s="14">
        <v>63</v>
      </c>
      <c r="Y25" s="2">
        <f t="shared" si="8"/>
        <v>378</v>
      </c>
    </row>
    <row r="26" spans="1:25" ht="11.1" customHeight="1" x14ac:dyDescent="0.2">
      <c r="A26" s="5" t="s">
        <v>32</v>
      </c>
      <c r="B26" s="5" t="s">
        <v>9</v>
      </c>
      <c r="C26" s="6">
        <v>104</v>
      </c>
      <c r="D26" s="6"/>
      <c r="E26" s="6"/>
      <c r="F26" s="6"/>
      <c r="G26" s="10">
        <f>VLOOKUP(A26,[1]TDSheet!$A:$G,7,0)</f>
        <v>0.9</v>
      </c>
      <c r="I26" s="2">
        <f t="shared" si="3"/>
        <v>0</v>
      </c>
      <c r="J26" s="2">
        <f>VLOOKUP(A26,[1]TDSheet!$A:$X,24,0)*W26</f>
        <v>352</v>
      </c>
      <c r="L26" s="2">
        <f t="shared" si="4"/>
        <v>0</v>
      </c>
      <c r="M26" s="23">
        <v>100</v>
      </c>
      <c r="N26" s="21"/>
      <c r="P26" s="2" t="e">
        <f t="shared" si="5"/>
        <v>#DIV/0!</v>
      </c>
      <c r="Q26" s="2" t="e">
        <f t="shared" si="6"/>
        <v>#DIV/0!</v>
      </c>
      <c r="R26" s="2">
        <f>VLOOKUP(A26,[1]TDSheet!$A:$S,19,0)</f>
        <v>43.6</v>
      </c>
      <c r="S26" s="2">
        <f>VLOOKUP(A26,[1]TDSheet!$A:$T,20,0)</f>
        <v>21.8</v>
      </c>
      <c r="T26" s="2">
        <f>VLOOKUP(A26,[1]TDSheet!$A:$L,12,0)</f>
        <v>43.666666666666664</v>
      </c>
      <c r="V26" s="2">
        <f t="shared" si="7"/>
        <v>90</v>
      </c>
      <c r="W26" s="10">
        <f>VLOOKUP(A26,[1]TDSheet!$A:$W,23,0)</f>
        <v>8</v>
      </c>
      <c r="X26" s="14">
        <v>13</v>
      </c>
      <c r="Y26" s="2">
        <f t="shared" si="8"/>
        <v>93.600000000000009</v>
      </c>
    </row>
    <row r="27" spans="1:25" ht="11.1" customHeight="1" x14ac:dyDescent="0.2">
      <c r="A27" s="5" t="s">
        <v>33</v>
      </c>
      <c r="B27" s="5" t="s">
        <v>9</v>
      </c>
      <c r="C27" s="6">
        <v>651</v>
      </c>
      <c r="D27" s="6">
        <v>600</v>
      </c>
      <c r="E27" s="6">
        <v>664</v>
      </c>
      <c r="F27" s="6">
        <v>483</v>
      </c>
      <c r="G27" s="10">
        <f>VLOOKUP(A27,[1]TDSheet!$A:$G,7,0)</f>
        <v>0.9</v>
      </c>
      <c r="H27" s="2">
        <f>VLOOKUP(A27,[2]TDSheet!$A:$E,4,0)</f>
        <v>664</v>
      </c>
      <c r="I27" s="2">
        <f t="shared" si="3"/>
        <v>0</v>
      </c>
      <c r="J27" s="2">
        <f>VLOOKUP(A27,[1]TDSheet!$A:$X,24,0)*W27</f>
        <v>608</v>
      </c>
      <c r="L27" s="2">
        <f t="shared" si="4"/>
        <v>132.80000000000001</v>
      </c>
      <c r="M27" s="21">
        <v>600</v>
      </c>
      <c r="N27" s="21"/>
      <c r="P27" s="2">
        <f t="shared" si="5"/>
        <v>12.733433734939759</v>
      </c>
      <c r="Q27" s="2">
        <f t="shared" si="6"/>
        <v>8.215361445783131</v>
      </c>
      <c r="R27" s="2">
        <f>VLOOKUP(A27,[1]TDSheet!$A:$S,19,0)</f>
        <v>140</v>
      </c>
      <c r="S27" s="2">
        <f>VLOOKUP(A27,[1]TDSheet!$A:$T,20,0)</f>
        <v>148.80000000000001</v>
      </c>
      <c r="T27" s="2">
        <f>VLOOKUP(A27,[1]TDSheet!$A:$L,12,0)</f>
        <v>125</v>
      </c>
      <c r="V27" s="2">
        <f t="shared" si="7"/>
        <v>540</v>
      </c>
      <c r="W27" s="10">
        <f>VLOOKUP(A27,[1]TDSheet!$A:$W,23,0)</f>
        <v>8</v>
      </c>
      <c r="X27" s="14">
        <v>75</v>
      </c>
      <c r="Y27" s="2">
        <f t="shared" si="8"/>
        <v>540</v>
      </c>
    </row>
    <row r="28" spans="1:25" ht="11.1" customHeight="1" x14ac:dyDescent="0.2">
      <c r="A28" s="5" t="s">
        <v>34</v>
      </c>
      <c r="B28" s="5" t="s">
        <v>9</v>
      </c>
      <c r="C28" s="6">
        <v>98</v>
      </c>
      <c r="D28" s="6"/>
      <c r="E28" s="6"/>
      <c r="F28" s="6"/>
      <c r="G28" s="10">
        <f>VLOOKUP(A28,[1]TDSheet!$A:$G,7,0)</f>
        <v>0.43</v>
      </c>
      <c r="I28" s="2">
        <f t="shared" si="3"/>
        <v>0</v>
      </c>
      <c r="J28" s="2">
        <f>VLOOKUP(A28,[1]TDSheet!$A:$X,24,0)*W28</f>
        <v>368</v>
      </c>
      <c r="L28" s="2">
        <f t="shared" si="4"/>
        <v>0</v>
      </c>
      <c r="M28" s="23">
        <v>100</v>
      </c>
      <c r="N28" s="21"/>
      <c r="P28" s="2" t="e">
        <f t="shared" si="5"/>
        <v>#DIV/0!</v>
      </c>
      <c r="Q28" s="2" t="e">
        <f t="shared" si="6"/>
        <v>#DIV/0!</v>
      </c>
      <c r="R28" s="2">
        <f>VLOOKUP(A28,[1]TDSheet!$A:$S,19,0)</f>
        <v>17.600000000000001</v>
      </c>
      <c r="S28" s="2">
        <f>VLOOKUP(A28,[1]TDSheet!$A:$T,20,0)</f>
        <v>13.4</v>
      </c>
      <c r="T28" s="2">
        <f>VLOOKUP(A28,[1]TDSheet!$A:$L,12,0)</f>
        <v>52.333333333333336</v>
      </c>
      <c r="V28" s="2">
        <f t="shared" si="7"/>
        <v>43</v>
      </c>
      <c r="W28" s="10">
        <f>VLOOKUP(A28,[1]TDSheet!$A:$W,23,0)</f>
        <v>16</v>
      </c>
      <c r="X28" s="14">
        <v>6</v>
      </c>
      <c r="Y28" s="2">
        <f t="shared" si="8"/>
        <v>41.28</v>
      </c>
    </row>
    <row r="29" spans="1:25" ht="21.95" customHeight="1" x14ac:dyDescent="0.2">
      <c r="A29" s="5" t="s">
        <v>35</v>
      </c>
      <c r="B29" s="5" t="s">
        <v>16</v>
      </c>
      <c r="C29" s="6">
        <v>900</v>
      </c>
      <c r="D29" s="6">
        <v>480</v>
      </c>
      <c r="E29" s="6">
        <v>1045</v>
      </c>
      <c r="F29" s="6">
        <v>5</v>
      </c>
      <c r="G29" s="10">
        <f>VLOOKUP(A29,[1]TDSheet!$A:$G,7,0)</f>
        <v>1</v>
      </c>
      <c r="H29" s="2">
        <f>VLOOKUP(A29,[2]TDSheet!$A:$E,4,0)</f>
        <v>1045</v>
      </c>
      <c r="I29" s="2">
        <f t="shared" si="3"/>
        <v>0</v>
      </c>
      <c r="J29" s="2">
        <f>VLOOKUP(A29,[1]TDSheet!$A:$X,24,0)*W29</f>
        <v>3500</v>
      </c>
      <c r="L29" s="2">
        <f t="shared" si="4"/>
        <v>209</v>
      </c>
      <c r="M29" s="21"/>
      <c r="N29" s="21"/>
      <c r="P29" s="2">
        <f t="shared" si="5"/>
        <v>16.770334928229666</v>
      </c>
      <c r="Q29" s="2">
        <f t="shared" si="6"/>
        <v>16.770334928229666</v>
      </c>
      <c r="R29" s="2">
        <f>VLOOKUP(A29,[1]TDSheet!$A:$S,19,0)</f>
        <v>262</v>
      </c>
      <c r="S29" s="2">
        <f>VLOOKUP(A29,[1]TDSheet!$A:$T,20,0)</f>
        <v>218</v>
      </c>
      <c r="T29" s="2">
        <f>VLOOKUP(A29,[1]TDSheet!$A:$L,12,0)</f>
        <v>450</v>
      </c>
      <c r="V29" s="2">
        <f t="shared" si="7"/>
        <v>0</v>
      </c>
      <c r="W29" s="10">
        <f>VLOOKUP(A29,[1]TDSheet!$A:$W,23,0)</f>
        <v>5</v>
      </c>
      <c r="X29" s="14">
        <f t="shared" si="9"/>
        <v>0</v>
      </c>
      <c r="Y29" s="2">
        <f t="shared" si="8"/>
        <v>0</v>
      </c>
    </row>
    <row r="30" spans="1:25" ht="11.1" customHeight="1" x14ac:dyDescent="0.2">
      <c r="A30" s="5" t="s">
        <v>36</v>
      </c>
      <c r="B30" s="5" t="s">
        <v>9</v>
      </c>
      <c r="C30" s="6">
        <v>2643</v>
      </c>
      <c r="D30" s="6">
        <v>483</v>
      </c>
      <c r="E30" s="6">
        <v>1557</v>
      </c>
      <c r="F30" s="6">
        <v>1135</v>
      </c>
      <c r="G30" s="10">
        <f>VLOOKUP(A30,[1]TDSheet!$A:$G,7,0)</f>
        <v>0.9</v>
      </c>
      <c r="H30" s="2">
        <f>VLOOKUP(A30,[2]TDSheet!$A:$E,4,0)</f>
        <v>1556</v>
      </c>
      <c r="I30" s="2">
        <f t="shared" si="3"/>
        <v>1</v>
      </c>
      <c r="J30" s="2">
        <f>VLOOKUP(A30,[1]TDSheet!$A:$X,24,0)*W30</f>
        <v>584</v>
      </c>
      <c r="L30" s="2">
        <f t="shared" si="4"/>
        <v>311.39999999999998</v>
      </c>
      <c r="M30" s="21">
        <v>2300</v>
      </c>
      <c r="N30" s="21"/>
      <c r="P30" s="2">
        <f t="shared" si="5"/>
        <v>12.906229929351317</v>
      </c>
      <c r="Q30" s="2">
        <f t="shared" si="6"/>
        <v>5.5202312138728331</v>
      </c>
      <c r="R30" s="2">
        <f>VLOOKUP(A30,[1]TDSheet!$A:$S,19,0)</f>
        <v>332.2</v>
      </c>
      <c r="S30" s="2">
        <f>VLOOKUP(A30,[1]TDSheet!$A:$T,20,0)</f>
        <v>254.8</v>
      </c>
      <c r="T30" s="2">
        <f>VLOOKUP(A30,[1]TDSheet!$A:$L,12,0)</f>
        <v>234</v>
      </c>
      <c r="V30" s="2">
        <f t="shared" si="7"/>
        <v>2070</v>
      </c>
      <c r="W30" s="10">
        <f>VLOOKUP(A30,[1]TDSheet!$A:$W,23,0)</f>
        <v>8</v>
      </c>
      <c r="X30" s="14">
        <v>288</v>
      </c>
      <c r="Y30" s="2">
        <f t="shared" si="8"/>
        <v>2073.6</v>
      </c>
    </row>
    <row r="31" spans="1:25" ht="11.1" customHeight="1" x14ac:dyDescent="0.2">
      <c r="A31" s="5" t="s">
        <v>37</v>
      </c>
      <c r="B31" s="5" t="s">
        <v>9</v>
      </c>
      <c r="C31" s="6">
        <v>140</v>
      </c>
      <c r="D31" s="6"/>
      <c r="E31" s="6">
        <v>58</v>
      </c>
      <c r="F31" s="6"/>
      <c r="G31" s="10">
        <f>VLOOKUP(A31,[1]TDSheet!$A:$G,7,0)</f>
        <v>0.43</v>
      </c>
      <c r="H31" s="2">
        <f>VLOOKUP(A31,[2]TDSheet!$A:$E,4,0)</f>
        <v>58</v>
      </c>
      <c r="I31" s="2">
        <f t="shared" si="3"/>
        <v>0</v>
      </c>
      <c r="J31" s="2">
        <f>VLOOKUP(A31,[1]TDSheet!$A:$X,24,0)*W31</f>
        <v>560</v>
      </c>
      <c r="L31" s="2">
        <f t="shared" si="4"/>
        <v>11.6</v>
      </c>
      <c r="M31" s="21"/>
      <c r="N31" s="21"/>
      <c r="P31" s="2">
        <f t="shared" si="5"/>
        <v>48.275862068965516</v>
      </c>
      <c r="Q31" s="2">
        <f t="shared" si="6"/>
        <v>48.275862068965516</v>
      </c>
      <c r="R31" s="2">
        <f>VLOOKUP(A31,[1]TDSheet!$A:$S,19,0)</f>
        <v>40.200000000000003</v>
      </c>
      <c r="S31" s="2">
        <f>VLOOKUP(A31,[1]TDSheet!$A:$T,20,0)</f>
        <v>25.4</v>
      </c>
      <c r="T31" s="2">
        <f>VLOOKUP(A31,[1]TDSheet!$A:$L,12,0)</f>
        <v>76.666666666666671</v>
      </c>
      <c r="V31" s="2">
        <f t="shared" si="7"/>
        <v>0</v>
      </c>
      <c r="W31" s="10">
        <f>VLOOKUP(A31,[1]TDSheet!$A:$W,23,0)</f>
        <v>16</v>
      </c>
      <c r="X31" s="14">
        <f t="shared" si="9"/>
        <v>0</v>
      </c>
      <c r="Y31" s="2">
        <f t="shared" si="8"/>
        <v>0</v>
      </c>
    </row>
    <row r="32" spans="1:25" ht="11.1" customHeight="1" x14ac:dyDescent="0.2">
      <c r="A32" s="5" t="s">
        <v>38</v>
      </c>
      <c r="B32" s="5" t="s">
        <v>9</v>
      </c>
      <c r="C32" s="6">
        <v>1330</v>
      </c>
      <c r="D32" s="6"/>
      <c r="E32" s="6">
        <v>592</v>
      </c>
      <c r="F32" s="6">
        <v>653</v>
      </c>
      <c r="G32" s="10">
        <f>VLOOKUP(A32,[1]TDSheet!$A:$G,7,0)</f>
        <v>0.7</v>
      </c>
      <c r="H32" s="2">
        <f>VLOOKUP(A32,[2]TDSheet!$A:$E,4,0)</f>
        <v>592</v>
      </c>
      <c r="I32" s="2">
        <f t="shared" si="3"/>
        <v>0</v>
      </c>
      <c r="L32" s="2">
        <f t="shared" si="4"/>
        <v>118.4</v>
      </c>
      <c r="M32" s="21">
        <f t="shared" ref="M32:M42" si="10">13*L32-J32-F32</f>
        <v>886.2</v>
      </c>
      <c r="N32" s="21"/>
      <c r="P32" s="2">
        <f t="shared" si="5"/>
        <v>13</v>
      </c>
      <c r="Q32" s="2">
        <f t="shared" si="6"/>
        <v>5.5152027027027026</v>
      </c>
      <c r="R32" s="2">
        <f>VLOOKUP(A32,[1]TDSheet!$A:$S,19,0)</f>
        <v>127</v>
      </c>
      <c r="S32" s="2">
        <f>VLOOKUP(A32,[1]TDSheet!$A:$T,20,0)</f>
        <v>84.6</v>
      </c>
      <c r="T32" s="2">
        <f>VLOOKUP(A32,[1]TDSheet!$A:$L,12,0)</f>
        <v>36.333333333333336</v>
      </c>
      <c r="V32" s="2">
        <f t="shared" si="7"/>
        <v>620.34</v>
      </c>
      <c r="W32" s="10">
        <f>VLOOKUP(A32,[1]TDSheet!$A:$W,23,0)</f>
        <v>8</v>
      </c>
      <c r="X32" s="14">
        <v>111</v>
      </c>
      <c r="Y32" s="2">
        <f t="shared" si="8"/>
        <v>621.59999999999991</v>
      </c>
    </row>
    <row r="33" spans="1:25" ht="21.95" customHeight="1" x14ac:dyDescent="0.2">
      <c r="A33" s="5" t="s">
        <v>39</v>
      </c>
      <c r="B33" s="5" t="s">
        <v>9</v>
      </c>
      <c r="C33" s="6">
        <v>48</v>
      </c>
      <c r="D33" s="6"/>
      <c r="E33" s="6">
        <v>46</v>
      </c>
      <c r="F33" s="6">
        <v>2</v>
      </c>
      <c r="G33" s="10">
        <f>VLOOKUP(A33,[1]TDSheet!$A:$G,7,0)</f>
        <v>0.9</v>
      </c>
      <c r="H33" s="2">
        <f>VLOOKUP(A33,[2]TDSheet!$A:$E,4,0)</f>
        <v>46</v>
      </c>
      <c r="I33" s="2">
        <f t="shared" si="3"/>
        <v>0</v>
      </c>
      <c r="L33" s="2">
        <f t="shared" si="4"/>
        <v>9.1999999999999993</v>
      </c>
      <c r="M33" s="21">
        <f t="shared" ref="M33:M34" si="11">8*L33-J33-F33</f>
        <v>71.599999999999994</v>
      </c>
      <c r="N33" s="21"/>
      <c r="P33" s="2">
        <f t="shared" si="5"/>
        <v>8</v>
      </c>
      <c r="Q33" s="2">
        <f t="shared" si="6"/>
        <v>0.21739130434782611</v>
      </c>
      <c r="R33" s="2">
        <f>VLOOKUP(A33,[1]TDSheet!$A:$S,19,0)</f>
        <v>2</v>
      </c>
      <c r="S33" s="2">
        <f>VLOOKUP(A33,[1]TDSheet!$A:$T,20,0)</f>
        <v>0</v>
      </c>
      <c r="T33" s="2">
        <f>VLOOKUP(A33,[1]TDSheet!$A:$L,12,0)</f>
        <v>2</v>
      </c>
      <c r="V33" s="2">
        <f t="shared" si="7"/>
        <v>64.44</v>
      </c>
      <c r="W33" s="10">
        <f>VLOOKUP(A33,[1]TDSheet!$A:$W,23,0)</f>
        <v>8</v>
      </c>
      <c r="X33" s="14">
        <v>9</v>
      </c>
      <c r="Y33" s="2">
        <f t="shared" si="8"/>
        <v>64.8</v>
      </c>
    </row>
    <row r="34" spans="1:25" ht="21.95" customHeight="1" x14ac:dyDescent="0.2">
      <c r="A34" s="5" t="s">
        <v>40</v>
      </c>
      <c r="B34" s="5" t="s">
        <v>9</v>
      </c>
      <c r="C34" s="6">
        <v>182</v>
      </c>
      <c r="D34" s="6"/>
      <c r="E34" s="6">
        <v>172</v>
      </c>
      <c r="F34" s="6">
        <v>-1</v>
      </c>
      <c r="G34" s="10">
        <f>VLOOKUP(A34,[1]TDSheet!$A:$G,7,0)</f>
        <v>0.9</v>
      </c>
      <c r="H34" s="2">
        <f>VLOOKUP(A34,[2]TDSheet!$A:$E,4,0)</f>
        <v>172</v>
      </c>
      <c r="I34" s="2">
        <f t="shared" si="3"/>
        <v>0</v>
      </c>
      <c r="L34" s="2">
        <f t="shared" si="4"/>
        <v>34.4</v>
      </c>
      <c r="M34" s="21">
        <f t="shared" si="11"/>
        <v>276.2</v>
      </c>
      <c r="N34" s="21"/>
      <c r="P34" s="2">
        <f t="shared" si="5"/>
        <v>8</v>
      </c>
      <c r="Q34" s="2">
        <f t="shared" si="6"/>
        <v>-2.9069767441860465E-2</v>
      </c>
      <c r="R34" s="2">
        <f>VLOOKUP(A34,[1]TDSheet!$A:$S,19,0)</f>
        <v>24.8</v>
      </c>
      <c r="S34" s="2">
        <f>VLOOKUP(A34,[1]TDSheet!$A:$T,20,0)</f>
        <v>17.600000000000001</v>
      </c>
      <c r="T34" s="2">
        <f>VLOOKUP(A34,[1]TDSheet!$A:$L,12,0)</f>
        <v>7.666666666666667</v>
      </c>
      <c r="V34" s="2">
        <f t="shared" si="7"/>
        <v>248.57999999999998</v>
      </c>
      <c r="W34" s="10">
        <f>VLOOKUP(A34,[1]TDSheet!$A:$W,23,0)</f>
        <v>8</v>
      </c>
      <c r="X34" s="14">
        <v>35</v>
      </c>
      <c r="Y34" s="2">
        <f t="shared" si="8"/>
        <v>252</v>
      </c>
    </row>
    <row r="35" spans="1:25" ht="11.1" customHeight="1" x14ac:dyDescent="0.2">
      <c r="A35" s="5" t="s">
        <v>41</v>
      </c>
      <c r="B35" s="5" t="s">
        <v>16</v>
      </c>
      <c r="C35" s="6">
        <v>2270</v>
      </c>
      <c r="D35" s="6">
        <v>1355</v>
      </c>
      <c r="E35" s="6">
        <v>1230</v>
      </c>
      <c r="F35" s="6">
        <v>2035</v>
      </c>
      <c r="G35" s="10">
        <f>VLOOKUP(A35,[1]TDSheet!$A:$G,7,0)</f>
        <v>1</v>
      </c>
      <c r="H35" s="2">
        <f>VLOOKUP(A35,[2]TDSheet!$A:$E,4,0)</f>
        <v>1240</v>
      </c>
      <c r="I35" s="2">
        <f t="shared" si="3"/>
        <v>-10</v>
      </c>
      <c r="L35" s="2">
        <f t="shared" si="4"/>
        <v>246</v>
      </c>
      <c r="M35" s="21">
        <v>1400</v>
      </c>
      <c r="N35" s="21"/>
      <c r="P35" s="2">
        <f t="shared" si="5"/>
        <v>13.963414634146341</v>
      </c>
      <c r="Q35" s="2">
        <f t="shared" si="6"/>
        <v>8.272357723577235</v>
      </c>
      <c r="R35" s="2">
        <f>VLOOKUP(A35,[1]TDSheet!$A:$S,19,0)</f>
        <v>293</v>
      </c>
      <c r="S35" s="2">
        <f>VLOOKUP(A35,[1]TDSheet!$A:$T,20,0)</f>
        <v>307</v>
      </c>
      <c r="T35" s="2">
        <f>VLOOKUP(A35,[1]TDSheet!$A:$L,12,0)</f>
        <v>155</v>
      </c>
      <c r="V35" s="2">
        <f t="shared" si="7"/>
        <v>1400</v>
      </c>
      <c r="W35" s="10">
        <f>VLOOKUP(A35,[1]TDSheet!$A:$W,23,0)</f>
        <v>5</v>
      </c>
      <c r="X35" s="14">
        <v>280</v>
      </c>
      <c r="Y35" s="2">
        <f t="shared" si="8"/>
        <v>1400</v>
      </c>
    </row>
    <row r="36" spans="1:25" ht="11.1" customHeight="1" x14ac:dyDescent="0.2">
      <c r="A36" s="5" t="s">
        <v>42</v>
      </c>
      <c r="B36" s="5" t="s">
        <v>9</v>
      </c>
      <c r="C36" s="6">
        <v>375</v>
      </c>
      <c r="D36" s="6">
        <v>320</v>
      </c>
      <c r="E36" s="6">
        <v>379</v>
      </c>
      <c r="F36" s="6">
        <v>274</v>
      </c>
      <c r="G36" s="10">
        <f>VLOOKUP(A36,[1]TDSheet!$A:$G,7,0)</f>
        <v>1</v>
      </c>
      <c r="H36" s="2">
        <f>VLOOKUP(A36,[2]TDSheet!$A:$E,4,0)</f>
        <v>379</v>
      </c>
      <c r="I36" s="2">
        <f t="shared" si="3"/>
        <v>0</v>
      </c>
      <c r="L36" s="2">
        <f t="shared" si="4"/>
        <v>75.8</v>
      </c>
      <c r="M36" s="21">
        <v>700</v>
      </c>
      <c r="N36" s="21"/>
      <c r="P36" s="2">
        <f t="shared" si="5"/>
        <v>12.849604221635884</v>
      </c>
      <c r="Q36" s="2">
        <f t="shared" si="6"/>
        <v>3.6147757255936677</v>
      </c>
      <c r="R36" s="2">
        <f>VLOOKUP(A36,[1]TDSheet!$A:$S,19,0)</f>
        <v>58</v>
      </c>
      <c r="S36" s="2">
        <f>VLOOKUP(A36,[1]TDSheet!$A:$T,20,0)</f>
        <v>67</v>
      </c>
      <c r="T36" s="2">
        <f>VLOOKUP(A36,[1]TDSheet!$A:$L,12,0)</f>
        <v>25.666666666666668</v>
      </c>
      <c r="V36" s="2">
        <f t="shared" si="7"/>
        <v>700</v>
      </c>
      <c r="W36" s="10">
        <f>VLOOKUP(A36,[1]TDSheet!$A:$W,23,0)</f>
        <v>5</v>
      </c>
      <c r="X36" s="14">
        <v>140</v>
      </c>
      <c r="Y36" s="2">
        <f t="shared" si="8"/>
        <v>700</v>
      </c>
    </row>
    <row r="37" spans="1:25" ht="11.1" customHeight="1" x14ac:dyDescent="0.2">
      <c r="A37" s="5" t="s">
        <v>43</v>
      </c>
      <c r="B37" s="5" t="s">
        <v>9</v>
      </c>
      <c r="C37" s="6">
        <v>83</v>
      </c>
      <c r="D37" s="6"/>
      <c r="E37" s="6"/>
      <c r="F37" s="6">
        <v>83</v>
      </c>
      <c r="G37" s="10">
        <f>VLOOKUP(A37,[1]TDSheet!$A:$G,7,0)</f>
        <v>0.33</v>
      </c>
      <c r="I37" s="2">
        <f t="shared" si="3"/>
        <v>0</v>
      </c>
      <c r="L37" s="2">
        <f t="shared" si="4"/>
        <v>0</v>
      </c>
      <c r="M37" s="21"/>
      <c r="N37" s="21"/>
      <c r="P37" s="2" t="e">
        <f t="shared" si="5"/>
        <v>#DIV/0!</v>
      </c>
      <c r="Q37" s="2" t="e">
        <f t="shared" si="6"/>
        <v>#DIV/0!</v>
      </c>
      <c r="R37" s="2">
        <f>VLOOKUP(A37,[1]TDSheet!$A:$S,19,0)</f>
        <v>0</v>
      </c>
      <c r="S37" s="2">
        <f>VLOOKUP(A37,[1]TDSheet!$A:$T,20,0)</f>
        <v>0</v>
      </c>
      <c r="T37" s="2">
        <f>VLOOKUP(A37,[1]TDSheet!$A:$L,12,0)</f>
        <v>0</v>
      </c>
      <c r="U37" s="24" t="s">
        <v>76</v>
      </c>
      <c r="V37" s="2">
        <f t="shared" si="7"/>
        <v>0</v>
      </c>
      <c r="W37" s="10">
        <f>VLOOKUP(A37,[1]TDSheet!$A:$W,23,0)</f>
        <v>6</v>
      </c>
      <c r="X37" s="14">
        <f t="shared" si="9"/>
        <v>0</v>
      </c>
      <c r="Y37" s="2">
        <f t="shared" si="8"/>
        <v>0</v>
      </c>
    </row>
    <row r="38" spans="1:25" ht="11.1" customHeight="1" x14ac:dyDescent="0.2">
      <c r="A38" s="5" t="s">
        <v>44</v>
      </c>
      <c r="B38" s="5" t="s">
        <v>16</v>
      </c>
      <c r="C38" s="6">
        <v>21</v>
      </c>
      <c r="D38" s="6">
        <v>12</v>
      </c>
      <c r="E38" s="6">
        <v>24</v>
      </c>
      <c r="F38" s="6">
        <v>6</v>
      </c>
      <c r="G38" s="10">
        <f>VLOOKUP(A38,[1]TDSheet!$A:$G,7,0)</f>
        <v>1</v>
      </c>
      <c r="H38" s="2">
        <f>VLOOKUP(A38,[2]TDSheet!$A:$E,4,0)</f>
        <v>24</v>
      </c>
      <c r="I38" s="2">
        <f t="shared" si="3"/>
        <v>0</v>
      </c>
      <c r="L38" s="2">
        <f t="shared" si="4"/>
        <v>4.8</v>
      </c>
      <c r="M38" s="21">
        <v>45</v>
      </c>
      <c r="N38" s="21"/>
      <c r="P38" s="2">
        <f t="shared" si="5"/>
        <v>10.625</v>
      </c>
      <c r="Q38" s="2">
        <f t="shared" si="6"/>
        <v>1.25</v>
      </c>
      <c r="R38" s="2">
        <f>VLOOKUP(A38,[1]TDSheet!$A:$S,19,0)</f>
        <v>1.8</v>
      </c>
      <c r="S38" s="2">
        <f>VLOOKUP(A38,[1]TDSheet!$A:$T,20,0)</f>
        <v>4.2</v>
      </c>
      <c r="T38" s="2">
        <f>VLOOKUP(A38,[1]TDSheet!$A:$L,12,0)</f>
        <v>4</v>
      </c>
      <c r="V38" s="2">
        <f t="shared" si="7"/>
        <v>45</v>
      </c>
      <c r="W38" s="10">
        <v>3</v>
      </c>
      <c r="X38" s="14">
        <v>15</v>
      </c>
      <c r="Y38" s="2">
        <f t="shared" si="8"/>
        <v>45</v>
      </c>
    </row>
    <row r="39" spans="1:25" ht="11.1" customHeight="1" x14ac:dyDescent="0.2">
      <c r="A39" s="5" t="s">
        <v>45</v>
      </c>
      <c r="B39" s="5" t="s">
        <v>9</v>
      </c>
      <c r="C39" s="6">
        <v>738</v>
      </c>
      <c r="D39" s="6">
        <v>384</v>
      </c>
      <c r="E39" s="6">
        <v>851</v>
      </c>
      <c r="F39" s="6">
        <v>25</v>
      </c>
      <c r="G39" s="10">
        <f>VLOOKUP(A39,[1]TDSheet!$A:$G,7,0)</f>
        <v>0.25</v>
      </c>
      <c r="H39" s="2">
        <f>VLOOKUP(A39,[2]TDSheet!$A:$E,4,0)</f>
        <v>887</v>
      </c>
      <c r="I39" s="2">
        <f t="shared" si="3"/>
        <v>-36</v>
      </c>
      <c r="J39" s="2">
        <f>VLOOKUP(A39,[1]TDSheet!$A:$X,24,0)*W39</f>
        <v>264</v>
      </c>
      <c r="L39" s="2">
        <f t="shared" si="4"/>
        <v>170.2</v>
      </c>
      <c r="M39" s="21">
        <f>8*L39-J39-F39</f>
        <v>1072.5999999999999</v>
      </c>
      <c r="N39" s="21"/>
      <c r="P39" s="2">
        <f t="shared" si="5"/>
        <v>8</v>
      </c>
      <c r="Q39" s="2">
        <f t="shared" si="6"/>
        <v>1.6980023501762633</v>
      </c>
      <c r="R39" s="2">
        <f>VLOOKUP(A39,[1]TDSheet!$A:$S,19,0)</f>
        <v>100</v>
      </c>
      <c r="S39" s="2">
        <f>VLOOKUP(A39,[1]TDSheet!$A:$T,20,0)</f>
        <v>102.4</v>
      </c>
      <c r="T39" s="2">
        <f>VLOOKUP(A39,[1]TDSheet!$A:$L,12,0)</f>
        <v>88</v>
      </c>
      <c r="V39" s="2">
        <f t="shared" si="7"/>
        <v>268.14999999999998</v>
      </c>
      <c r="W39" s="10">
        <f>VLOOKUP(A39,[1]TDSheet!$A:$W,23,0)</f>
        <v>12</v>
      </c>
      <c r="X39" s="14">
        <v>90</v>
      </c>
      <c r="Y39" s="2">
        <f t="shared" si="8"/>
        <v>270</v>
      </c>
    </row>
    <row r="40" spans="1:25" ht="11.1" customHeight="1" x14ac:dyDescent="0.2">
      <c r="A40" s="5" t="s">
        <v>46</v>
      </c>
      <c r="B40" s="5" t="s">
        <v>16</v>
      </c>
      <c r="C40" s="6">
        <v>9</v>
      </c>
      <c r="D40" s="6">
        <v>54</v>
      </c>
      <c r="E40" s="6">
        <v>30.6</v>
      </c>
      <c r="F40" s="6">
        <v>32.4</v>
      </c>
      <c r="G40" s="10">
        <f>VLOOKUP(A40,[1]TDSheet!$A:$G,7,0)</f>
        <v>1</v>
      </c>
      <c r="H40" s="2">
        <f>VLOOKUP(A40,[2]TDSheet!$A:$E,4,0)</f>
        <v>30.6</v>
      </c>
      <c r="I40" s="2">
        <f t="shared" si="3"/>
        <v>0</v>
      </c>
      <c r="L40" s="2">
        <f t="shared" si="4"/>
        <v>6.12</v>
      </c>
      <c r="M40" s="21">
        <f t="shared" si="10"/>
        <v>47.160000000000004</v>
      </c>
      <c r="N40" s="21"/>
      <c r="P40" s="2">
        <f t="shared" si="5"/>
        <v>13</v>
      </c>
      <c r="Q40" s="2">
        <f t="shared" si="6"/>
        <v>5.2941176470588234</v>
      </c>
      <c r="R40" s="2">
        <f>VLOOKUP(A40,[1]TDSheet!$A:$S,19,0)</f>
        <v>4.04</v>
      </c>
      <c r="S40" s="2">
        <f>VLOOKUP(A40,[1]TDSheet!$A:$T,20,0)</f>
        <v>6.56</v>
      </c>
      <c r="T40" s="2">
        <f>VLOOKUP(A40,[1]TDSheet!$A:$L,12,0)</f>
        <v>0</v>
      </c>
      <c r="V40" s="2">
        <f t="shared" si="7"/>
        <v>47.160000000000004</v>
      </c>
      <c r="W40" s="10">
        <f>VLOOKUP(A40,[1]TDSheet!$A:$W,23,0)</f>
        <v>1.8</v>
      </c>
      <c r="X40" s="14">
        <v>26</v>
      </c>
      <c r="Y40" s="2">
        <f t="shared" si="8"/>
        <v>46.800000000000004</v>
      </c>
    </row>
    <row r="41" spans="1:25" ht="11.1" customHeight="1" x14ac:dyDescent="0.2">
      <c r="A41" s="5" t="s">
        <v>47</v>
      </c>
      <c r="B41" s="5" t="s">
        <v>9</v>
      </c>
      <c r="C41" s="6">
        <v>112</v>
      </c>
      <c r="D41" s="6">
        <v>54</v>
      </c>
      <c r="E41" s="6">
        <v>66</v>
      </c>
      <c r="F41" s="6">
        <v>93</v>
      </c>
      <c r="G41" s="10">
        <f>VLOOKUP(A41,[1]TDSheet!$A:$G,7,0)</f>
        <v>0.2</v>
      </c>
      <c r="H41" s="2">
        <f>VLOOKUP(A41,[2]TDSheet!$A:$E,4,0)</f>
        <v>78</v>
      </c>
      <c r="I41" s="2">
        <f t="shared" si="3"/>
        <v>-12</v>
      </c>
      <c r="L41" s="2">
        <f t="shared" si="4"/>
        <v>13.2</v>
      </c>
      <c r="M41" s="21">
        <f t="shared" si="10"/>
        <v>78.599999999999994</v>
      </c>
      <c r="N41" s="21"/>
      <c r="P41" s="2">
        <f t="shared" si="5"/>
        <v>13</v>
      </c>
      <c r="Q41" s="2">
        <f t="shared" si="6"/>
        <v>7.0454545454545459</v>
      </c>
      <c r="R41" s="2">
        <f>VLOOKUP(A41,[1]TDSheet!$A:$S,19,0)</f>
        <v>13.2</v>
      </c>
      <c r="S41" s="2">
        <f>VLOOKUP(A41,[1]TDSheet!$A:$T,20,0)</f>
        <v>13.8</v>
      </c>
      <c r="T41" s="2">
        <f>VLOOKUP(A41,[1]TDSheet!$A:$L,12,0)</f>
        <v>2.6666666666666665</v>
      </c>
      <c r="V41" s="2">
        <f t="shared" si="7"/>
        <v>15.719999999999999</v>
      </c>
      <c r="W41" s="10">
        <f>VLOOKUP(A41,[1]TDSheet!$A:$W,23,0)</f>
        <v>6</v>
      </c>
      <c r="X41" s="14">
        <v>13</v>
      </c>
      <c r="Y41" s="2">
        <f t="shared" si="8"/>
        <v>15.600000000000001</v>
      </c>
    </row>
    <row r="42" spans="1:25" ht="11.1" customHeight="1" x14ac:dyDescent="0.2">
      <c r="A42" s="5" t="s">
        <v>48</v>
      </c>
      <c r="B42" s="5" t="s">
        <v>9</v>
      </c>
      <c r="C42" s="6">
        <v>157</v>
      </c>
      <c r="D42" s="6">
        <v>36</v>
      </c>
      <c r="E42" s="6">
        <v>59</v>
      </c>
      <c r="F42" s="6">
        <v>127</v>
      </c>
      <c r="G42" s="10">
        <f>VLOOKUP(A42,[1]TDSheet!$A:$G,7,0)</f>
        <v>0.2</v>
      </c>
      <c r="H42" s="2">
        <f>VLOOKUP(A42,[2]TDSheet!$A:$E,4,0)</f>
        <v>47</v>
      </c>
      <c r="I42" s="2">
        <f t="shared" si="3"/>
        <v>12</v>
      </c>
      <c r="L42" s="2">
        <f t="shared" si="4"/>
        <v>11.8</v>
      </c>
      <c r="M42" s="21">
        <f t="shared" si="10"/>
        <v>26.400000000000006</v>
      </c>
      <c r="N42" s="21"/>
      <c r="P42" s="2">
        <f t="shared" si="5"/>
        <v>13</v>
      </c>
      <c r="Q42" s="2">
        <f t="shared" si="6"/>
        <v>10.762711864406779</v>
      </c>
      <c r="R42" s="2">
        <f>VLOOKUP(A42,[1]TDSheet!$A:$S,19,0)</f>
        <v>18</v>
      </c>
      <c r="S42" s="2">
        <f>VLOOKUP(A42,[1]TDSheet!$A:$T,20,0)</f>
        <v>16</v>
      </c>
      <c r="T42" s="2">
        <f>VLOOKUP(A42,[1]TDSheet!$A:$L,12,0)</f>
        <v>4.666666666666667</v>
      </c>
      <c r="V42" s="2">
        <f t="shared" si="7"/>
        <v>5.2800000000000011</v>
      </c>
      <c r="W42" s="10">
        <f>VLOOKUP(A42,[1]TDSheet!$A:$W,23,0)</f>
        <v>6</v>
      </c>
      <c r="X42" s="14">
        <v>4</v>
      </c>
      <c r="Y42" s="2">
        <f t="shared" si="8"/>
        <v>4.8000000000000007</v>
      </c>
    </row>
    <row r="43" spans="1:25" ht="21.95" customHeight="1" x14ac:dyDescent="0.2">
      <c r="A43" s="5" t="s">
        <v>49</v>
      </c>
      <c r="B43" s="5" t="s">
        <v>9</v>
      </c>
      <c r="C43" s="6">
        <v>254</v>
      </c>
      <c r="D43" s="6"/>
      <c r="E43" s="6">
        <v>152</v>
      </c>
      <c r="F43" s="6"/>
      <c r="G43" s="10">
        <f>VLOOKUP(A43,[1]TDSheet!$A:$G,7,0)</f>
        <v>0.48</v>
      </c>
      <c r="H43" s="2">
        <f>VLOOKUP(A43,[2]TDSheet!$A:$E,4,0)</f>
        <v>152</v>
      </c>
      <c r="I43" s="2">
        <f t="shared" si="3"/>
        <v>0</v>
      </c>
      <c r="J43" s="2">
        <f>VLOOKUP(A43,[1]TDSheet!$A:$X,24,0)*W43</f>
        <v>296</v>
      </c>
      <c r="L43" s="2">
        <f t="shared" si="4"/>
        <v>30.4</v>
      </c>
      <c r="M43" s="21"/>
      <c r="N43" s="21"/>
      <c r="P43" s="2">
        <f t="shared" si="5"/>
        <v>9.7368421052631575</v>
      </c>
      <c r="Q43" s="2">
        <f t="shared" si="6"/>
        <v>9.7368421052631575</v>
      </c>
      <c r="R43" s="2">
        <f>VLOOKUP(A43,[1]TDSheet!$A:$S,19,0)</f>
        <v>17.600000000000001</v>
      </c>
      <c r="S43" s="2">
        <f>VLOOKUP(A43,[1]TDSheet!$A:$T,20,0)</f>
        <v>25</v>
      </c>
      <c r="T43" s="2">
        <f>VLOOKUP(A43,[1]TDSheet!$A:$L,12,0)</f>
        <v>41</v>
      </c>
      <c r="V43" s="2">
        <f t="shared" si="7"/>
        <v>0</v>
      </c>
      <c r="W43" s="10">
        <f>VLOOKUP(A43,[1]TDSheet!$A:$W,23,0)</f>
        <v>8</v>
      </c>
      <c r="X43" s="14">
        <f t="shared" si="9"/>
        <v>0</v>
      </c>
      <c r="Y43" s="2">
        <f t="shared" si="8"/>
        <v>0</v>
      </c>
    </row>
    <row r="44" spans="1:25" ht="11.1" customHeight="1" x14ac:dyDescent="0.2">
      <c r="A44" s="5" t="s">
        <v>50</v>
      </c>
      <c r="B44" s="5" t="s">
        <v>9</v>
      </c>
      <c r="C44" s="6">
        <v>814</v>
      </c>
      <c r="D44" s="6">
        <v>468</v>
      </c>
      <c r="E44" s="6">
        <v>804</v>
      </c>
      <c r="F44" s="6">
        <v>194</v>
      </c>
      <c r="G44" s="10">
        <f>VLOOKUP(A44,[1]TDSheet!$A:$G,7,0)</f>
        <v>0.25</v>
      </c>
      <c r="H44" s="2">
        <f>VLOOKUP(A44,[2]TDSheet!$A:$E,4,0)</f>
        <v>816</v>
      </c>
      <c r="I44" s="2">
        <f t="shared" si="3"/>
        <v>-12</v>
      </c>
      <c r="J44" s="2">
        <f>VLOOKUP(A44,[1]TDSheet!$A:$X,24,0)*W44</f>
        <v>552</v>
      </c>
      <c r="L44" s="2">
        <f t="shared" si="4"/>
        <v>160.80000000000001</v>
      </c>
      <c r="M44" s="21">
        <f t="shared" ref="M44" si="12">9*L44-J44-F44</f>
        <v>701.2</v>
      </c>
      <c r="N44" s="21"/>
      <c r="P44" s="2">
        <f t="shared" si="5"/>
        <v>9</v>
      </c>
      <c r="Q44" s="2">
        <f t="shared" si="6"/>
        <v>4.6393034825870645</v>
      </c>
      <c r="R44" s="2">
        <f>VLOOKUP(A44,[1]TDSheet!$A:$S,19,0)</f>
        <v>131.6</v>
      </c>
      <c r="S44" s="2">
        <f>VLOOKUP(A44,[1]TDSheet!$A:$T,20,0)</f>
        <v>133.4</v>
      </c>
      <c r="T44" s="2">
        <f>VLOOKUP(A44,[1]TDSheet!$A:$L,12,0)</f>
        <v>120</v>
      </c>
      <c r="V44" s="2">
        <f t="shared" si="7"/>
        <v>175.3</v>
      </c>
      <c r="W44" s="10">
        <f>VLOOKUP(A44,[1]TDSheet!$A:$W,23,0)</f>
        <v>12</v>
      </c>
      <c r="X44" s="14">
        <v>58</v>
      </c>
      <c r="Y44" s="2">
        <f t="shared" si="8"/>
        <v>174</v>
      </c>
    </row>
    <row r="45" spans="1:25" ht="11.1" customHeight="1" x14ac:dyDescent="0.2">
      <c r="A45" s="5" t="s">
        <v>51</v>
      </c>
      <c r="B45" s="5" t="s">
        <v>9</v>
      </c>
      <c r="C45" s="6">
        <v>1026</v>
      </c>
      <c r="D45" s="6">
        <v>432</v>
      </c>
      <c r="E45" s="6">
        <v>777</v>
      </c>
      <c r="F45" s="6">
        <v>419</v>
      </c>
      <c r="G45" s="10">
        <f>VLOOKUP(A45,[1]TDSheet!$A:$G,7,0)</f>
        <v>0.25</v>
      </c>
      <c r="H45" s="2">
        <f>VLOOKUP(A45,[2]TDSheet!$A:$E,4,0)</f>
        <v>777</v>
      </c>
      <c r="I45" s="2">
        <f t="shared" si="3"/>
        <v>0</v>
      </c>
      <c r="L45" s="2">
        <f t="shared" si="4"/>
        <v>155.4</v>
      </c>
      <c r="M45" s="21">
        <f>11*L45-J45-F45</f>
        <v>1290.4000000000001</v>
      </c>
      <c r="N45" s="21"/>
      <c r="P45" s="2">
        <f t="shared" si="5"/>
        <v>11</v>
      </c>
      <c r="Q45" s="2">
        <f t="shared" si="6"/>
        <v>2.6962676962676961</v>
      </c>
      <c r="R45" s="2">
        <f>VLOOKUP(A45,[1]TDSheet!$A:$S,19,0)</f>
        <v>135</v>
      </c>
      <c r="S45" s="2">
        <f>VLOOKUP(A45,[1]TDSheet!$A:$T,20,0)</f>
        <v>132.4</v>
      </c>
      <c r="T45" s="2">
        <f>VLOOKUP(A45,[1]TDSheet!$A:$L,12,0)</f>
        <v>93.333333333333329</v>
      </c>
      <c r="V45" s="2">
        <f t="shared" si="7"/>
        <v>322.60000000000002</v>
      </c>
      <c r="W45" s="10">
        <f>VLOOKUP(A45,[1]TDSheet!$A:$W,23,0)</f>
        <v>12</v>
      </c>
      <c r="X45" s="14">
        <v>108</v>
      </c>
      <c r="Y45" s="2">
        <f t="shared" si="8"/>
        <v>324</v>
      </c>
    </row>
    <row r="46" spans="1:25" ht="11.1" customHeight="1" x14ac:dyDescent="0.2">
      <c r="A46" s="5" t="s">
        <v>52</v>
      </c>
      <c r="B46" s="5" t="s">
        <v>16</v>
      </c>
      <c r="C46" s="6">
        <v>5.4</v>
      </c>
      <c r="D46" s="6"/>
      <c r="E46" s="6">
        <v>5.4</v>
      </c>
      <c r="F46" s="6"/>
      <c r="G46" s="10">
        <f>VLOOKUP(A46,[1]TDSheet!$A:$G,7,0)</f>
        <v>1</v>
      </c>
      <c r="H46" s="2">
        <f>VLOOKUP(A46,[2]TDSheet!$A:$E,4,0)</f>
        <v>5.4</v>
      </c>
      <c r="I46" s="2">
        <f t="shared" si="3"/>
        <v>0</v>
      </c>
      <c r="L46" s="2">
        <f t="shared" si="4"/>
        <v>1.08</v>
      </c>
      <c r="M46" s="21">
        <f>8*L46-J46-F46</f>
        <v>8.64</v>
      </c>
      <c r="N46" s="21"/>
      <c r="P46" s="2">
        <f t="shared" si="5"/>
        <v>8</v>
      </c>
      <c r="Q46" s="2">
        <f t="shared" si="6"/>
        <v>0</v>
      </c>
      <c r="R46" s="2">
        <f>VLOOKUP(A46,[1]TDSheet!$A:$S,19,0)</f>
        <v>2.7</v>
      </c>
      <c r="S46" s="2">
        <f>VLOOKUP(A46,[1]TDSheet!$A:$T,20,0)</f>
        <v>0.54</v>
      </c>
      <c r="T46" s="2">
        <f>VLOOKUP(A46,[1]TDSheet!$A:$L,12,0)</f>
        <v>0</v>
      </c>
      <c r="V46" s="2">
        <f t="shared" si="7"/>
        <v>8.64</v>
      </c>
      <c r="W46" s="10">
        <f>VLOOKUP(A46,[1]TDSheet!$A:$W,23,0)</f>
        <v>2.7</v>
      </c>
      <c r="X46" s="14">
        <v>3</v>
      </c>
      <c r="Y46" s="2">
        <f t="shared" si="8"/>
        <v>8.1000000000000014</v>
      </c>
    </row>
    <row r="47" spans="1:25" ht="11.1" customHeight="1" x14ac:dyDescent="0.2">
      <c r="A47" s="5" t="s">
        <v>53</v>
      </c>
      <c r="B47" s="5" t="s">
        <v>16</v>
      </c>
      <c r="C47" s="6">
        <v>100</v>
      </c>
      <c r="D47" s="6">
        <v>880</v>
      </c>
      <c r="E47" s="6">
        <v>610</v>
      </c>
      <c r="F47" s="6">
        <v>275</v>
      </c>
      <c r="G47" s="10">
        <f>VLOOKUP(A47,[1]TDSheet!$A:$G,7,0)</f>
        <v>1</v>
      </c>
      <c r="H47" s="2">
        <f>VLOOKUP(A47,[2]TDSheet!$A:$E,4,0)</f>
        <v>610</v>
      </c>
      <c r="I47" s="2">
        <f t="shared" si="3"/>
        <v>0</v>
      </c>
      <c r="J47" s="2">
        <f>VLOOKUP(A47,[1]TDSheet!$A:$X,24,0)*W47</f>
        <v>500</v>
      </c>
      <c r="L47" s="2">
        <f t="shared" si="4"/>
        <v>122</v>
      </c>
      <c r="M47" s="21">
        <v>850</v>
      </c>
      <c r="N47" s="21"/>
      <c r="P47" s="2">
        <f t="shared" si="5"/>
        <v>13.319672131147541</v>
      </c>
      <c r="Q47" s="2">
        <f t="shared" si="6"/>
        <v>6.3524590163934427</v>
      </c>
      <c r="R47" s="2">
        <f>VLOOKUP(A47,[1]TDSheet!$A:$S,19,0)</f>
        <v>149.19999999999999</v>
      </c>
      <c r="S47" s="2">
        <f>VLOOKUP(A47,[1]TDSheet!$A:$T,20,0)</f>
        <v>147.80000000000001</v>
      </c>
      <c r="T47" s="2">
        <f>VLOOKUP(A47,[1]TDSheet!$A:$L,12,0)</f>
        <v>86.666666666666671</v>
      </c>
      <c r="V47" s="2">
        <f t="shared" si="7"/>
        <v>850</v>
      </c>
      <c r="W47" s="10">
        <f>VLOOKUP(A47,[1]TDSheet!$A:$W,23,0)</f>
        <v>5</v>
      </c>
      <c r="X47" s="14">
        <v>170</v>
      </c>
      <c r="Y47" s="2">
        <f t="shared" si="8"/>
        <v>850</v>
      </c>
    </row>
    <row r="48" spans="1:25" ht="11.1" customHeight="1" x14ac:dyDescent="0.2">
      <c r="A48" s="5" t="s">
        <v>8</v>
      </c>
      <c r="B48" s="5" t="s">
        <v>9</v>
      </c>
      <c r="C48" s="6">
        <v>63</v>
      </c>
      <c r="D48" s="6">
        <v>6</v>
      </c>
      <c r="E48" s="6"/>
      <c r="F48" s="6"/>
      <c r="G48" s="10">
        <f>VLOOKUP(A48,[1]TDSheet!$A:$G,7,0)</f>
        <v>0</v>
      </c>
      <c r="I48" s="2">
        <f t="shared" si="3"/>
        <v>0</v>
      </c>
      <c r="L48" s="2">
        <f t="shared" si="4"/>
        <v>0</v>
      </c>
      <c r="M48" s="21"/>
      <c r="N48" s="21"/>
      <c r="P48" s="2" t="e">
        <f t="shared" si="5"/>
        <v>#DIV/0!</v>
      </c>
      <c r="Q48" s="2" t="e">
        <f t="shared" si="6"/>
        <v>#DIV/0!</v>
      </c>
      <c r="R48" s="2">
        <f>VLOOKUP(A48,[1]TDSheet!$A:$S,19,0)</f>
        <v>0</v>
      </c>
      <c r="S48" s="2">
        <f>VLOOKUP(A48,[1]TDSheet!$A:$T,20,0)</f>
        <v>0</v>
      </c>
      <c r="T48" s="2">
        <f>VLOOKUP(A48,[1]TDSheet!$A:$L,12,0)</f>
        <v>6</v>
      </c>
      <c r="V48" s="2">
        <f t="shared" si="7"/>
        <v>0</v>
      </c>
      <c r="W48" s="10">
        <f>VLOOKUP(A48,[1]TDSheet!$A:$W,23,0)</f>
        <v>0</v>
      </c>
      <c r="X48" s="14">
        <v>0</v>
      </c>
      <c r="Y48" s="2">
        <f t="shared" si="8"/>
        <v>0</v>
      </c>
    </row>
    <row r="49" spans="1:25" ht="11.1" customHeight="1" x14ac:dyDescent="0.2">
      <c r="A49" s="5" t="s">
        <v>10</v>
      </c>
      <c r="B49" s="5" t="s">
        <v>9</v>
      </c>
      <c r="C49" s="6">
        <v>27</v>
      </c>
      <c r="D49" s="6">
        <v>6</v>
      </c>
      <c r="E49" s="6"/>
      <c r="F49" s="6"/>
      <c r="G49" s="10">
        <f>VLOOKUP(A49,[1]TDSheet!$A:$G,7,0)</f>
        <v>0</v>
      </c>
      <c r="I49" s="2">
        <f t="shared" si="3"/>
        <v>0</v>
      </c>
      <c r="L49" s="2">
        <f t="shared" si="4"/>
        <v>0</v>
      </c>
      <c r="M49" s="21"/>
      <c r="N49" s="21"/>
      <c r="P49" s="2" t="e">
        <f t="shared" si="5"/>
        <v>#DIV/0!</v>
      </c>
      <c r="Q49" s="2" t="e">
        <f t="shared" si="6"/>
        <v>#DIV/0!</v>
      </c>
      <c r="R49" s="2">
        <f>VLOOKUP(A49,[1]TDSheet!$A:$S,19,0)</f>
        <v>1.6</v>
      </c>
      <c r="S49" s="2">
        <f>VLOOKUP(A49,[1]TDSheet!$A:$T,20,0)</f>
        <v>3.2</v>
      </c>
      <c r="T49" s="2">
        <f>VLOOKUP(A49,[1]TDSheet!$A:$L,12,0)</f>
        <v>22</v>
      </c>
      <c r="V49" s="2">
        <f t="shared" si="7"/>
        <v>0</v>
      </c>
      <c r="W49" s="10">
        <f>VLOOKUP(A49,[1]TDSheet!$A:$W,23,0)</f>
        <v>0</v>
      </c>
      <c r="X49" s="14">
        <v>0</v>
      </c>
      <c r="Y49" s="2">
        <f t="shared" si="8"/>
        <v>0</v>
      </c>
    </row>
  </sheetData>
  <autoFilter ref="A3:Y49" xr:uid="{0DC45C30-42E3-4C17-9776-367357F36B1D}">
    <filterColumn colId="2" showButton="0"/>
    <filterColumn colId="3" showButton="0"/>
    <filterColumn colId="4" showButton="0"/>
  </autoFilter>
  <mergeCells count="3">
    <mergeCell ref="A3:A4"/>
    <mergeCell ref="B3:B4"/>
    <mergeCell ref="C3:F3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2024-01-12T11:55:50Z</dcterms:modified>
</cp:coreProperties>
</file>