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1,24 филиалы ЗПФ\"/>
    </mc:Choice>
  </mc:AlternateContent>
  <xr:revisionPtr revIDLastSave="0" documentId="13_ncr:1_{87A0283B-A277-477E-B860-36891F4B404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TDSheet!$A$3:$AA$73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9" i="1" l="1"/>
  <c r="X12" i="1"/>
  <c r="X16" i="1"/>
  <c r="X19" i="1"/>
  <c r="X20" i="1"/>
  <c r="X23" i="1"/>
  <c r="X24" i="1"/>
  <c r="X27" i="1"/>
  <c r="X30" i="1"/>
  <c r="X32" i="1"/>
  <c r="X34" i="1"/>
  <c r="X39" i="1"/>
  <c r="X6" i="1"/>
  <c r="J10" i="1"/>
  <c r="N10" i="1" s="1"/>
  <c r="J13" i="1"/>
  <c r="N13" i="1" s="1"/>
  <c r="J14" i="1"/>
  <c r="N14" i="1" s="1"/>
  <c r="O14" i="1" s="1"/>
  <c r="J15" i="1"/>
  <c r="N15" i="1" s="1"/>
  <c r="J19" i="1"/>
  <c r="N19" i="1" s="1"/>
  <c r="J21" i="1"/>
  <c r="N21" i="1" s="1"/>
  <c r="O21" i="1" s="1"/>
  <c r="J26" i="1"/>
  <c r="N26" i="1" s="1"/>
  <c r="J27" i="1"/>
  <c r="N27" i="1" s="1"/>
  <c r="R27" i="1" s="1"/>
  <c r="J28" i="1"/>
  <c r="N28" i="1" s="1"/>
  <c r="J29" i="1"/>
  <c r="N29" i="1" s="1"/>
  <c r="O29" i="1" s="1"/>
  <c r="J36" i="1"/>
  <c r="N36" i="1" s="1"/>
  <c r="O36" i="1" s="1"/>
  <c r="J37" i="1"/>
  <c r="N37" i="1" s="1"/>
  <c r="J38" i="1"/>
  <c r="N38" i="1" s="1"/>
  <c r="R38" i="1" s="1"/>
  <c r="J42" i="1"/>
  <c r="N42" i="1" s="1"/>
  <c r="O42" i="1" s="1"/>
  <c r="J45" i="1"/>
  <c r="N45" i="1" s="1"/>
  <c r="J46" i="1"/>
  <c r="N46" i="1" s="1"/>
  <c r="J47" i="1"/>
  <c r="N47" i="1" s="1"/>
  <c r="J48" i="1"/>
  <c r="N48" i="1" s="1"/>
  <c r="J49" i="1"/>
  <c r="N49" i="1" s="1"/>
  <c r="J50" i="1"/>
  <c r="N50" i="1" s="1"/>
  <c r="O50" i="1" s="1"/>
  <c r="J51" i="1"/>
  <c r="N51" i="1" s="1"/>
  <c r="O51" i="1" s="1"/>
  <c r="J52" i="1"/>
  <c r="N52" i="1" s="1"/>
  <c r="J53" i="1"/>
  <c r="N53" i="1" s="1"/>
  <c r="J54" i="1"/>
  <c r="N54" i="1" s="1"/>
  <c r="O54" i="1" s="1"/>
  <c r="J55" i="1"/>
  <c r="N55" i="1" s="1"/>
  <c r="J56" i="1"/>
  <c r="N56" i="1" s="1"/>
  <c r="J57" i="1"/>
  <c r="N57" i="1" s="1"/>
  <c r="J58" i="1"/>
  <c r="N58" i="1" s="1"/>
  <c r="J59" i="1"/>
  <c r="N59" i="1" s="1"/>
  <c r="J60" i="1"/>
  <c r="N60" i="1" s="1"/>
  <c r="J61" i="1"/>
  <c r="N61" i="1" s="1"/>
  <c r="O61" i="1" s="1"/>
  <c r="J65" i="1"/>
  <c r="N65" i="1" s="1"/>
  <c r="J66" i="1"/>
  <c r="N66" i="1" s="1"/>
  <c r="J67" i="1"/>
  <c r="N67" i="1" s="1"/>
  <c r="J68" i="1"/>
  <c r="N68" i="1" s="1"/>
  <c r="J71" i="1"/>
  <c r="N71" i="1" s="1"/>
  <c r="J72" i="1"/>
  <c r="N72" i="1" s="1"/>
  <c r="J73" i="1"/>
  <c r="N73" i="1" s="1"/>
  <c r="K7" i="1"/>
  <c r="J7" i="1" s="1"/>
  <c r="N7" i="1" s="1"/>
  <c r="K8" i="1"/>
  <c r="J8" i="1" s="1"/>
  <c r="N8" i="1" s="1"/>
  <c r="K9" i="1"/>
  <c r="J9" i="1" s="1"/>
  <c r="N9" i="1" s="1"/>
  <c r="K11" i="1"/>
  <c r="J11" i="1" s="1"/>
  <c r="N11" i="1" s="1"/>
  <c r="K12" i="1"/>
  <c r="J12" i="1" s="1"/>
  <c r="N12" i="1" s="1"/>
  <c r="K16" i="1"/>
  <c r="J16" i="1" s="1"/>
  <c r="N16" i="1" s="1"/>
  <c r="K17" i="1"/>
  <c r="J17" i="1" s="1"/>
  <c r="N17" i="1" s="1"/>
  <c r="K18" i="1"/>
  <c r="J18" i="1" s="1"/>
  <c r="N18" i="1" s="1"/>
  <c r="K20" i="1"/>
  <c r="J20" i="1" s="1"/>
  <c r="N20" i="1" s="1"/>
  <c r="K22" i="1"/>
  <c r="J22" i="1" s="1"/>
  <c r="N22" i="1" s="1"/>
  <c r="K23" i="1"/>
  <c r="J23" i="1" s="1"/>
  <c r="N23" i="1" s="1"/>
  <c r="K24" i="1"/>
  <c r="J24" i="1" s="1"/>
  <c r="N24" i="1" s="1"/>
  <c r="K25" i="1"/>
  <c r="J25" i="1" s="1"/>
  <c r="N25" i="1" s="1"/>
  <c r="K30" i="1"/>
  <c r="J30" i="1" s="1"/>
  <c r="N30" i="1" s="1"/>
  <c r="K31" i="1"/>
  <c r="J31" i="1" s="1"/>
  <c r="N31" i="1" s="1"/>
  <c r="K32" i="1"/>
  <c r="J32" i="1" s="1"/>
  <c r="N32" i="1" s="1"/>
  <c r="K33" i="1"/>
  <c r="J33" i="1" s="1"/>
  <c r="N33" i="1" s="1"/>
  <c r="O33" i="1" s="1"/>
  <c r="K34" i="1"/>
  <c r="J34" i="1" s="1"/>
  <c r="N34" i="1" s="1"/>
  <c r="K35" i="1"/>
  <c r="J35" i="1" s="1"/>
  <c r="N35" i="1" s="1"/>
  <c r="K39" i="1"/>
  <c r="J39" i="1" s="1"/>
  <c r="N39" i="1" s="1"/>
  <c r="R39" i="1" s="1"/>
  <c r="K40" i="1"/>
  <c r="J40" i="1" s="1"/>
  <c r="N40" i="1" s="1"/>
  <c r="O40" i="1" s="1"/>
  <c r="K41" i="1"/>
  <c r="J41" i="1" s="1"/>
  <c r="N41" i="1" s="1"/>
  <c r="K43" i="1"/>
  <c r="J43" i="1" s="1"/>
  <c r="N43" i="1" s="1"/>
  <c r="O43" i="1" s="1"/>
  <c r="K44" i="1"/>
  <c r="J44" i="1" s="1"/>
  <c r="N44" i="1" s="1"/>
  <c r="O44" i="1" s="1"/>
  <c r="K62" i="1"/>
  <c r="J62" i="1" s="1"/>
  <c r="N62" i="1" s="1"/>
  <c r="K63" i="1"/>
  <c r="J63" i="1" s="1"/>
  <c r="N63" i="1" s="1"/>
  <c r="K64" i="1"/>
  <c r="J64" i="1" s="1"/>
  <c r="N64" i="1" s="1"/>
  <c r="K69" i="1"/>
  <c r="J69" i="1" s="1"/>
  <c r="N69" i="1" s="1"/>
  <c r="K70" i="1"/>
  <c r="J70" i="1" s="1"/>
  <c r="N70" i="1" s="1"/>
  <c r="K6" i="1"/>
  <c r="J6" i="1" s="1"/>
  <c r="N6" i="1" s="1"/>
  <c r="I13" i="1"/>
  <c r="I55" i="1"/>
  <c r="I59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6" i="1"/>
  <c r="I56" i="1" s="1"/>
  <c r="H57" i="1"/>
  <c r="I57" i="1" s="1"/>
  <c r="H58" i="1"/>
  <c r="I58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6" i="1"/>
  <c r="I6" i="1" s="1"/>
  <c r="T7" i="1"/>
  <c r="U7" i="1"/>
  <c r="V7" i="1"/>
  <c r="Y7" i="1"/>
  <c r="L7" i="1" s="1"/>
  <c r="T8" i="1"/>
  <c r="U8" i="1"/>
  <c r="V8" i="1"/>
  <c r="Y8" i="1"/>
  <c r="L8" i="1" s="1"/>
  <c r="S8" i="1" s="1"/>
  <c r="T10" i="1"/>
  <c r="U10" i="1"/>
  <c r="V10" i="1"/>
  <c r="Y10" i="1"/>
  <c r="L10" i="1" s="1"/>
  <c r="T11" i="1"/>
  <c r="U11" i="1"/>
  <c r="V11" i="1"/>
  <c r="Y11" i="1"/>
  <c r="T13" i="1"/>
  <c r="U13" i="1"/>
  <c r="V13" i="1"/>
  <c r="Y13" i="1"/>
  <c r="L13" i="1" s="1"/>
  <c r="T14" i="1"/>
  <c r="U14" i="1"/>
  <c r="V14" i="1"/>
  <c r="Y14" i="1"/>
  <c r="T15" i="1"/>
  <c r="U15" i="1"/>
  <c r="V15" i="1"/>
  <c r="W15" i="1"/>
  <c r="Y15" i="1"/>
  <c r="T17" i="1"/>
  <c r="U17" i="1"/>
  <c r="V17" i="1"/>
  <c r="Y17" i="1"/>
  <c r="L17" i="1" s="1"/>
  <c r="T18" i="1"/>
  <c r="U18" i="1"/>
  <c r="V18" i="1"/>
  <c r="Y18" i="1"/>
  <c r="L18" i="1" s="1"/>
  <c r="T21" i="1"/>
  <c r="U21" i="1"/>
  <c r="V21" i="1"/>
  <c r="Y21" i="1"/>
  <c r="T22" i="1"/>
  <c r="U22" i="1"/>
  <c r="V22" i="1"/>
  <c r="Y22" i="1"/>
  <c r="T25" i="1"/>
  <c r="U25" i="1"/>
  <c r="V25" i="1"/>
  <c r="Y25" i="1"/>
  <c r="L25" i="1" s="1"/>
  <c r="T26" i="1"/>
  <c r="U26" i="1"/>
  <c r="V26" i="1"/>
  <c r="Y26" i="1"/>
  <c r="L26" i="1" s="1"/>
  <c r="T28" i="1"/>
  <c r="U28" i="1"/>
  <c r="V28" i="1"/>
  <c r="Y28" i="1"/>
  <c r="T29" i="1"/>
  <c r="U29" i="1"/>
  <c r="V29" i="1"/>
  <c r="Y29" i="1"/>
  <c r="T31" i="1"/>
  <c r="U31" i="1"/>
  <c r="V31" i="1"/>
  <c r="Y31" i="1"/>
  <c r="T33" i="1"/>
  <c r="U33" i="1"/>
  <c r="V33" i="1"/>
  <c r="Y33" i="1"/>
  <c r="T35" i="1"/>
  <c r="U35" i="1"/>
  <c r="V35" i="1"/>
  <c r="Y35" i="1"/>
  <c r="T36" i="1"/>
  <c r="U36" i="1"/>
  <c r="V36" i="1"/>
  <c r="Y36" i="1"/>
  <c r="T37" i="1"/>
  <c r="U37" i="1"/>
  <c r="V37" i="1"/>
  <c r="Y37" i="1"/>
  <c r="L37" i="1" s="1"/>
  <c r="T38" i="1"/>
  <c r="U38" i="1"/>
  <c r="V38" i="1"/>
  <c r="Y38" i="1"/>
  <c r="T40" i="1"/>
  <c r="U40" i="1"/>
  <c r="V40" i="1"/>
  <c r="Y40" i="1"/>
  <c r="T41" i="1"/>
  <c r="U41" i="1"/>
  <c r="V41" i="1"/>
  <c r="Y41" i="1"/>
  <c r="T42" i="1"/>
  <c r="U42" i="1"/>
  <c r="V42" i="1"/>
  <c r="Y42" i="1"/>
  <c r="T43" i="1"/>
  <c r="U43" i="1"/>
  <c r="V43" i="1"/>
  <c r="Y43" i="1"/>
  <c r="T44" i="1"/>
  <c r="U44" i="1"/>
  <c r="V44" i="1"/>
  <c r="Y44" i="1"/>
  <c r="T45" i="1"/>
  <c r="U45" i="1"/>
  <c r="V45" i="1"/>
  <c r="Y45" i="1"/>
  <c r="T46" i="1"/>
  <c r="U46" i="1"/>
  <c r="V46" i="1"/>
  <c r="Y46" i="1"/>
  <c r="L46" i="1" s="1"/>
  <c r="T47" i="1"/>
  <c r="U47" i="1"/>
  <c r="V47" i="1"/>
  <c r="W47" i="1"/>
  <c r="Y47" i="1"/>
  <c r="T48" i="1"/>
  <c r="U48" i="1"/>
  <c r="V48" i="1"/>
  <c r="Y48" i="1"/>
  <c r="L48" i="1" s="1"/>
  <c r="S48" i="1" s="1"/>
  <c r="T49" i="1"/>
  <c r="U49" i="1"/>
  <c r="V49" i="1"/>
  <c r="W49" i="1"/>
  <c r="Y49" i="1"/>
  <c r="T50" i="1"/>
  <c r="U50" i="1"/>
  <c r="V50" i="1"/>
  <c r="Y50" i="1"/>
  <c r="T51" i="1"/>
  <c r="U51" i="1"/>
  <c r="V51" i="1"/>
  <c r="Y51" i="1"/>
  <c r="T52" i="1"/>
  <c r="U52" i="1"/>
  <c r="V52" i="1"/>
  <c r="W52" i="1"/>
  <c r="Y52" i="1"/>
  <c r="T53" i="1"/>
  <c r="U53" i="1"/>
  <c r="V53" i="1"/>
  <c r="W53" i="1"/>
  <c r="Y53" i="1"/>
  <c r="T54" i="1"/>
  <c r="U54" i="1"/>
  <c r="V54" i="1"/>
  <c r="Y54" i="1"/>
  <c r="T55" i="1"/>
  <c r="U55" i="1"/>
  <c r="V55" i="1"/>
  <c r="Y55" i="1"/>
  <c r="T56" i="1"/>
  <c r="U56" i="1"/>
  <c r="V56" i="1"/>
  <c r="Y56" i="1"/>
  <c r="T57" i="1"/>
  <c r="U57" i="1"/>
  <c r="V57" i="1"/>
  <c r="Y57" i="1"/>
  <c r="T58" i="1"/>
  <c r="U58" i="1"/>
  <c r="V58" i="1"/>
  <c r="Y58" i="1"/>
  <c r="T59" i="1"/>
  <c r="U59" i="1"/>
  <c r="V59" i="1"/>
  <c r="Y59" i="1"/>
  <c r="T60" i="1"/>
  <c r="U60" i="1"/>
  <c r="V60" i="1"/>
  <c r="Y60" i="1"/>
  <c r="T61" i="1"/>
  <c r="U61" i="1"/>
  <c r="V61" i="1"/>
  <c r="Y61" i="1"/>
  <c r="T62" i="1"/>
  <c r="U62" i="1"/>
  <c r="V62" i="1"/>
  <c r="Y62" i="1"/>
  <c r="L62" i="1" s="1"/>
  <c r="T63" i="1"/>
  <c r="U63" i="1"/>
  <c r="V63" i="1"/>
  <c r="Y63" i="1"/>
  <c r="L63" i="1" s="1"/>
  <c r="T64" i="1"/>
  <c r="U64" i="1"/>
  <c r="V64" i="1"/>
  <c r="Y64" i="1"/>
  <c r="L64" i="1" s="1"/>
  <c r="T65" i="1"/>
  <c r="U65" i="1"/>
  <c r="V65" i="1"/>
  <c r="Y65" i="1"/>
  <c r="L65" i="1" s="1"/>
  <c r="T66" i="1"/>
  <c r="U66" i="1"/>
  <c r="V66" i="1"/>
  <c r="Y66" i="1"/>
  <c r="L66" i="1" s="1"/>
  <c r="T67" i="1"/>
  <c r="U67" i="1"/>
  <c r="V67" i="1"/>
  <c r="Y67" i="1"/>
  <c r="L67" i="1" s="1"/>
  <c r="O67" i="1" s="1"/>
  <c r="T68" i="1"/>
  <c r="U68" i="1"/>
  <c r="V68" i="1"/>
  <c r="Y68" i="1"/>
  <c r="T69" i="1"/>
  <c r="U69" i="1"/>
  <c r="V69" i="1"/>
  <c r="Y69" i="1"/>
  <c r="L69" i="1" s="1"/>
  <c r="T70" i="1"/>
  <c r="U70" i="1"/>
  <c r="V70" i="1"/>
  <c r="Y70" i="1"/>
  <c r="L70" i="1" s="1"/>
  <c r="T71" i="1"/>
  <c r="U71" i="1"/>
  <c r="V71" i="1"/>
  <c r="Y71" i="1"/>
  <c r="L71" i="1" s="1"/>
  <c r="T72" i="1"/>
  <c r="U72" i="1"/>
  <c r="V72" i="1"/>
  <c r="Y72" i="1"/>
  <c r="T73" i="1"/>
  <c r="U73" i="1"/>
  <c r="V73" i="1"/>
  <c r="Y73" i="1"/>
  <c r="L73" i="1" s="1"/>
  <c r="O63" i="1" l="1"/>
  <c r="O62" i="1"/>
  <c r="O37" i="1"/>
  <c r="O70" i="1"/>
  <c r="O25" i="1"/>
  <c r="O7" i="1"/>
  <c r="R7" i="1" s="1"/>
  <c r="O66" i="1"/>
  <c r="O26" i="1"/>
  <c r="O69" i="1"/>
  <c r="O18" i="1"/>
  <c r="R18" i="1" s="1"/>
  <c r="R73" i="1"/>
  <c r="O48" i="1"/>
  <c r="R48" i="1" s="1"/>
  <c r="O46" i="1"/>
  <c r="O10" i="1"/>
  <c r="R29" i="1"/>
  <c r="R13" i="1"/>
  <c r="R15" i="1"/>
  <c r="R21" i="1"/>
  <c r="R19" i="1"/>
  <c r="R11" i="1"/>
  <c r="R14" i="1"/>
  <c r="R40" i="1"/>
  <c r="S40" i="1"/>
  <c r="R33" i="1"/>
  <c r="S33" i="1"/>
  <c r="R31" i="1"/>
  <c r="S31" i="1"/>
  <c r="R23" i="1"/>
  <c r="S23" i="1"/>
  <c r="R20" i="1"/>
  <c r="S20" i="1"/>
  <c r="R9" i="1"/>
  <c r="S9" i="1"/>
  <c r="R72" i="1"/>
  <c r="S72" i="1"/>
  <c r="R68" i="1"/>
  <c r="S68" i="1"/>
  <c r="R61" i="1"/>
  <c r="S61" i="1"/>
  <c r="R59" i="1"/>
  <c r="S59" i="1"/>
  <c r="R57" i="1"/>
  <c r="S57" i="1"/>
  <c r="R55" i="1"/>
  <c r="S55" i="1"/>
  <c r="R53" i="1"/>
  <c r="S53" i="1"/>
  <c r="R51" i="1"/>
  <c r="S51" i="1"/>
  <c r="R49" i="1"/>
  <c r="S49" i="1"/>
  <c r="R45" i="1"/>
  <c r="S45" i="1"/>
  <c r="S70" i="1"/>
  <c r="S66" i="1"/>
  <c r="S64" i="1"/>
  <c r="S62" i="1"/>
  <c r="S6" i="1"/>
  <c r="R6" i="1"/>
  <c r="R44" i="1"/>
  <c r="S44" i="1"/>
  <c r="R41" i="1"/>
  <c r="S41" i="1"/>
  <c r="R34" i="1"/>
  <c r="S34" i="1"/>
  <c r="R32" i="1"/>
  <c r="S32" i="1"/>
  <c r="R30" i="1"/>
  <c r="S30" i="1"/>
  <c r="R24" i="1"/>
  <c r="S24" i="1"/>
  <c r="R22" i="1"/>
  <c r="S22" i="1"/>
  <c r="R16" i="1"/>
  <c r="S16" i="1"/>
  <c r="R60" i="1"/>
  <c r="S60" i="1"/>
  <c r="R58" i="1"/>
  <c r="S58" i="1"/>
  <c r="R56" i="1"/>
  <c r="S56" i="1"/>
  <c r="R54" i="1"/>
  <c r="S54" i="1"/>
  <c r="R52" i="1"/>
  <c r="S52" i="1"/>
  <c r="R50" i="1"/>
  <c r="S50" i="1"/>
  <c r="R42" i="1"/>
  <c r="S42" i="1"/>
  <c r="R36" i="1"/>
  <c r="S36" i="1"/>
  <c r="R28" i="1"/>
  <c r="S28" i="1"/>
  <c r="R43" i="1"/>
  <c r="S43" i="1"/>
  <c r="R35" i="1"/>
  <c r="S35" i="1"/>
  <c r="R12" i="1"/>
  <c r="S12" i="1"/>
  <c r="R47" i="1"/>
  <c r="S47" i="1"/>
  <c r="R25" i="1"/>
  <c r="R17" i="1"/>
  <c r="S46" i="1"/>
  <c r="S38" i="1"/>
  <c r="S26" i="1"/>
  <c r="S18" i="1"/>
  <c r="S14" i="1"/>
  <c r="S10" i="1"/>
  <c r="R71" i="1"/>
  <c r="R70" i="1"/>
  <c r="R67" i="1"/>
  <c r="R66" i="1"/>
  <c r="R65" i="1"/>
  <c r="R64" i="1"/>
  <c r="R63" i="1"/>
  <c r="R62" i="1"/>
  <c r="R8" i="1"/>
  <c r="S73" i="1"/>
  <c r="S71" i="1"/>
  <c r="S69" i="1"/>
  <c r="S67" i="1"/>
  <c r="S65" i="1"/>
  <c r="S63" i="1"/>
  <c r="S39" i="1"/>
  <c r="S37" i="1"/>
  <c r="S29" i="1"/>
  <c r="S27" i="1"/>
  <c r="S25" i="1"/>
  <c r="S21" i="1"/>
  <c r="S19" i="1"/>
  <c r="S17" i="1"/>
  <c r="S15" i="1"/>
  <c r="S13" i="1"/>
  <c r="S11" i="1"/>
  <c r="S7" i="1"/>
  <c r="L5" i="1"/>
  <c r="F5" i="1"/>
  <c r="E5" i="1"/>
  <c r="AA5" i="1"/>
  <c r="Z5" i="1"/>
  <c r="V5" i="1"/>
  <c r="U5" i="1"/>
  <c r="T5" i="1"/>
  <c r="P5" i="1"/>
  <c r="O5" i="1"/>
  <c r="N5" i="1"/>
  <c r="M5" i="1"/>
  <c r="K5" i="1"/>
  <c r="J5" i="1"/>
  <c r="I5" i="1"/>
  <c r="H5" i="1"/>
  <c r="R46" i="1" l="1"/>
  <c r="R69" i="1"/>
  <c r="R37" i="1"/>
  <c r="R10" i="1"/>
  <c r="R26" i="1"/>
  <c r="G8" i="1"/>
  <c r="X8" i="1" s="1"/>
  <c r="G10" i="1"/>
  <c r="X10" i="1" s="1"/>
  <c r="G13" i="1"/>
  <c r="X13" i="1" s="1"/>
  <c r="G17" i="1"/>
  <c r="X17" i="1" s="1"/>
  <c r="G18" i="1"/>
  <c r="X18" i="1" s="1"/>
  <c r="G25" i="1"/>
  <c r="X25" i="1" s="1"/>
  <c r="G26" i="1"/>
  <c r="X26" i="1" s="1"/>
  <c r="G37" i="1"/>
  <c r="X37" i="1" s="1"/>
  <c r="G46" i="1"/>
  <c r="X46" i="1" s="1"/>
  <c r="G48" i="1"/>
  <c r="X48" i="1" s="1"/>
  <c r="G62" i="1"/>
  <c r="X62" i="1" s="1"/>
  <c r="G63" i="1"/>
  <c r="X63" i="1" s="1"/>
  <c r="G64" i="1"/>
  <c r="X64" i="1" s="1"/>
  <c r="G65" i="1"/>
  <c r="X65" i="1" s="1"/>
  <c r="G66" i="1"/>
  <c r="X66" i="1" s="1"/>
  <c r="G67" i="1"/>
  <c r="X67" i="1" s="1"/>
  <c r="G69" i="1"/>
  <c r="X69" i="1" s="1"/>
  <c r="G70" i="1"/>
  <c r="X70" i="1" s="1"/>
  <c r="G71" i="1"/>
  <c r="X71" i="1" s="1"/>
  <c r="G73" i="1"/>
  <c r="X73" i="1" s="1"/>
  <c r="G7" i="1"/>
  <c r="X7" i="1" s="1"/>
  <c r="G61" i="1" l="1"/>
  <c r="X61" i="1" s="1"/>
  <c r="G55" i="1"/>
  <c r="X55" i="1" s="1"/>
  <c r="G54" i="1"/>
  <c r="X54" i="1" s="1"/>
  <c r="G53" i="1"/>
  <c r="X53" i="1" s="1"/>
  <c r="G52" i="1"/>
  <c r="X52" i="1" s="1"/>
  <c r="G50" i="1"/>
  <c r="X50" i="1" s="1"/>
  <c r="G47" i="1"/>
  <c r="X47" i="1" s="1"/>
  <c r="G45" i="1"/>
  <c r="X45" i="1" s="1"/>
  <c r="G43" i="1"/>
  <c r="X43" i="1" s="1"/>
  <c r="G41" i="1"/>
  <c r="X41" i="1" s="1"/>
  <c r="G38" i="1"/>
  <c r="X38" i="1" s="1"/>
  <c r="G36" i="1"/>
  <c r="X36" i="1" s="1"/>
  <c r="G33" i="1"/>
  <c r="X33" i="1" s="1"/>
  <c r="G29" i="1"/>
  <c r="X29" i="1" s="1"/>
  <c r="G22" i="1"/>
  <c r="X22" i="1" s="1"/>
  <c r="G21" i="1"/>
  <c r="X21" i="1" s="1"/>
  <c r="G14" i="1"/>
  <c r="X14" i="1" s="1"/>
  <c r="G58" i="1"/>
  <c r="X58" i="1" s="1"/>
  <c r="G56" i="1"/>
  <c r="X56" i="1" s="1"/>
  <c r="G59" i="1"/>
  <c r="X59" i="1" s="1"/>
  <c r="G57" i="1"/>
  <c r="X57" i="1" s="1"/>
  <c r="G72" i="1"/>
  <c r="X72" i="1" s="1"/>
  <c r="G68" i="1"/>
  <c r="X68" i="1" s="1"/>
  <c r="G60" i="1"/>
  <c r="X60" i="1" s="1"/>
  <c r="G51" i="1"/>
  <c r="X51" i="1" s="1"/>
  <c r="G49" i="1"/>
  <c r="X49" i="1" s="1"/>
  <c r="G44" i="1"/>
  <c r="X44" i="1" s="1"/>
  <c r="G42" i="1"/>
  <c r="X42" i="1" s="1"/>
  <c r="G40" i="1"/>
  <c r="X40" i="1" s="1"/>
  <c r="G35" i="1"/>
  <c r="X35" i="1" s="1"/>
  <c r="G31" i="1"/>
  <c r="X31" i="1" s="1"/>
  <c r="G28" i="1"/>
  <c r="X28" i="1" s="1"/>
  <c r="G15" i="1"/>
  <c r="X15" i="1" s="1"/>
  <c r="G11" i="1"/>
  <c r="X11" i="1" s="1"/>
  <c r="X5" i="1" l="1"/>
</calcChain>
</file>

<file path=xl/sharedStrings.xml><?xml version="1.0" encoding="utf-8"?>
<sst xmlns="http://schemas.openxmlformats.org/spreadsheetml/2006/main" count="172" uniqueCount="102">
  <si>
    <t>Период: 04.01.2024 - 11.01.2024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</si>
  <si>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</si>
  <si>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</si>
  <si>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</si>
  <si>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</si>
  <si>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</si>
  <si>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</si>
  <si>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</si>
  <si>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</si>
  <si>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</si>
  <si>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</si>
  <si>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</si>
  <si>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</si>
  <si>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</si>
  <si>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</si>
  <si>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</si>
  <si>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</si>
  <si>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кг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</si>
  <si>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</si>
  <si>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</si>
  <si>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</si>
  <si>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</si>
  <si>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</si>
  <si>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</si>
  <si>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</si>
  <si>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</si>
  <si>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</si>
  <si>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</si>
  <si>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</si>
  <si>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</si>
  <si>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</si>
  <si>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</si>
  <si>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</si>
  <si>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</si>
  <si>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</si>
  <si>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</si>
  <si>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</si>
  <si>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</si>
  <si>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</si>
  <si>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</si>
  <si>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</si>
  <si>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</si>
  <si>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</si>
  <si>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</si>
  <si>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</si>
  <si>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</si>
  <si>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</si>
  <si>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</si>
  <si>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</si>
  <si>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</si>
  <si>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</si>
  <si>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</si>
  <si>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</si>
  <si>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</si>
  <si>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</si>
  <si>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</si>
  <si>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</si>
  <si>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</si>
  <si>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</si>
  <si>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У_Жар-боллы с курочкой и сыром. Кулинарные изделия рубленые в тесте куриные жареные  ПОКОМ</t>
  </si>
  <si>
    <t>У_Круггетсы сочные ТМ Горячая штучка ТС Круггетсы 3 кг. Изделия кулинарные рубленые в тесте куриные</t>
  </si>
  <si>
    <t>У_Пельмени Быстромени рубл. в тесте из мяса кур. вареные сфера "Мясная галерея" ВЕС</t>
  </si>
  <si>
    <t>У_Пельмени Вл.Стандарт с говядиной и свининой шт. 0,8 кг ТМ Владимирский стандарт 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</si>
  <si>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</si>
  <si>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</si>
  <si>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</si>
  <si>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</si>
  <si>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</si>
  <si>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</si>
  <si>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</si>
  <si>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</si>
  <si>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</si>
  <si>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</si>
  <si>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</si>
  <si>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</si>
  <si>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</si>
  <si>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</si>
  <si>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</si>
  <si>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</si>
  <si>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</si>
  <si>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</si>
  <si>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</si>
  <si>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 в дороге</t>
  </si>
  <si>
    <t>ср</t>
  </si>
  <si>
    <t>кон ост</t>
  </si>
  <si>
    <t>ост без заказа</t>
  </si>
  <si>
    <t>коментарий</t>
  </si>
  <si>
    <t>вес</t>
  </si>
  <si>
    <t>заказ кор.</t>
  </si>
  <si>
    <t>ВЕС</t>
  </si>
  <si>
    <t>04,01,</t>
  </si>
  <si>
    <t>комментарий филиала</t>
  </si>
  <si>
    <t>21,12,</t>
  </si>
  <si>
    <t>26,12,</t>
  </si>
  <si>
    <t>крат кор</t>
  </si>
  <si>
    <t>11,01,</t>
  </si>
  <si>
    <t>заказ расчет</t>
  </si>
  <si>
    <t>ЗАКАЗ филиала</t>
  </si>
  <si>
    <t>08,01,</t>
  </si>
  <si>
    <t>Жар-боллы с курочкой и сыром. Кулинарные изделия рубленые в тесте куриные жареные  ПОКОМ</t>
  </si>
  <si>
    <t>новинка/ согласова Химич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</si>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</sst>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2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7" xfId="0" applyNumberFormat="1" applyBorder="1" applyAlignment="1"/>
    <xf numFmtId="164" fontId="0" fillId="3" borderId="0" xfId="0" applyNumberFormat="1" applyFill="1" applyAlignment="1"/>
    <xf numFmtId="164" fontId="2" fillId="6" borderId="0" xfId="0" applyNumberFormat="1" applyFont="1" applyFill="1" applyAlignment="1"/>
    <xf numFmtId="164" fontId="0" fillId="3" borderId="7" xfId="0" applyNumberFormat="1" applyFill="1" applyBorder="1" applyAlignment="1"/>
    <xf numFmtId="164" fontId="0" fillId="0" borderId="5" xfId="0" applyNumberFormat="1" applyFill="1" applyBorder="1" applyAlignment="1">
      <alignment horizontal="left" vertical="top"/>
    </xf>
    <xf numFmtId="164" fontId="0" fillId="0" borderId="4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44;&#1086;&#1085;&#1077;&#1094;&#1082;%2005,01,24-11,01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05,01,24-11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04,01,24%20&#1047;&#1055;&#1060;/&#1076;&#1074;%2004,01,24%20&#1076;&#108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05.01.2024 - 11.01.2024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ДОНЕЦК</v>
          </cell>
          <cell r="D7">
            <v>60075.837</v>
          </cell>
        </row>
        <row r="8">
          <cell r="A8" t="str">
            <v>ПОКОМ Логистический Партнер</v>
          </cell>
          <cell r="D8">
            <v>60075.837</v>
          </cell>
        </row>
        <row r="9">
          <cell r="A9" t="str">
            <v>Вязанка Логистический Партнер(Кг)</v>
          </cell>
          <cell r="D9">
            <v>1073.184</v>
          </cell>
        </row>
        <row r="10">
          <cell r="A10" t="str">
            <v>005  Колбаса Докторская ГОСТ, Вязанка вектор,ВЕС. ПОКОМ</v>
          </cell>
          <cell r="D10">
            <v>10.4</v>
          </cell>
        </row>
        <row r="11">
          <cell r="A11" t="str">
            <v>016  Сосиски Вязанка Молочные, Вязанка вискофан  ВЕС.ПОКОМ</v>
          </cell>
          <cell r="D11">
            <v>184.95</v>
          </cell>
        </row>
        <row r="12">
          <cell r="A12" t="str">
            <v>017  Сосиски Вязанка Сливочные, Вязанка амицел ВЕС.ПОКОМ</v>
          </cell>
          <cell r="D12">
            <v>253.53399999999999</v>
          </cell>
        </row>
        <row r="13">
          <cell r="A13" t="str">
            <v>312  Ветчина Филейская ТМ Вязанка ТС Столичная ВЕС  ПОКОМ</v>
          </cell>
          <cell r="D13">
            <v>123.9</v>
          </cell>
        </row>
        <row r="14">
          <cell r="A14" t="str">
            <v>313 Колбаса вареная Молокуша ТМ Вязанка в оболочке полиамид. ВЕС  ПОКОМ</v>
          </cell>
          <cell r="D14">
            <v>76.3</v>
          </cell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D15">
            <v>294</v>
          </cell>
        </row>
        <row r="16">
          <cell r="A16" t="str">
            <v>369 Колбаса Сливушка ТМ Вязанка в оболочке полиамид вес.  ПОКОМ</v>
          </cell>
          <cell r="D16">
            <v>104.1</v>
          </cell>
        </row>
        <row r="17">
          <cell r="A17" t="str">
            <v>370 Ветчина Сливушка с индейкой ТМ Вязанка в оболочке полиамид.</v>
          </cell>
          <cell r="D17">
            <v>15.6</v>
          </cell>
        </row>
        <row r="18">
          <cell r="A18" t="str">
            <v>470 Колбаса Любительская ТМ Вязанка в оболочке полиамид.Мясной продукт категории А.  Поком</v>
          </cell>
          <cell r="D18">
            <v>10.4</v>
          </cell>
        </row>
        <row r="19">
          <cell r="A19" t="str">
            <v>Вязанка Логистический Партнер(Шт)</v>
          </cell>
          <cell r="D19">
            <v>892</v>
          </cell>
        </row>
        <row r="20">
          <cell r="A20" t="str">
            <v>023  Колбаса Докторская ГОСТ, Вязанка вектор, 0,4 кг, ПОКОМ</v>
          </cell>
          <cell r="D20">
            <v>58</v>
          </cell>
        </row>
        <row r="21">
          <cell r="A21" t="str">
            <v>030  Сосиски Вязанка Молочные, Вязанка вискофан МГС, 0.45кг, ПОКОМ</v>
          </cell>
          <cell r="D21">
            <v>326</v>
          </cell>
        </row>
        <row r="22">
          <cell r="A22" t="str">
            <v>032  Сосиски Вязанка Сливочные, Вязанка амицел МГС, 0.45кг, ПОКОМ</v>
          </cell>
          <cell r="D22">
            <v>497</v>
          </cell>
        </row>
        <row r="23">
          <cell r="A23" t="str">
            <v>373 Ветчины «Филейская» Фикс.вес 0,45 Вектор ТМ «Вязанка»  Поком</v>
          </cell>
          <cell r="D23">
            <v>10</v>
          </cell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D24">
            <v>1</v>
          </cell>
        </row>
        <row r="25">
          <cell r="A25" t="str">
            <v>Логистический Партнер кг</v>
          </cell>
          <cell r="D25">
            <v>18892.652999999998</v>
          </cell>
        </row>
        <row r="26">
          <cell r="A26" t="str">
            <v>200  Ветчина Дугушка ТМ Стародворье, вектор в/у    ПОКОМ</v>
          </cell>
          <cell r="D26">
            <v>705.71600000000001</v>
          </cell>
        </row>
        <row r="27">
          <cell r="A27" t="str">
            <v>201  Ветчина Нежная ТМ Особый рецепт, (2,5кг), ПОКОМ</v>
          </cell>
          <cell r="D27">
            <v>2911.279</v>
          </cell>
        </row>
        <row r="28">
          <cell r="A28" t="str">
            <v>215  Колбаса Докторская ГОСТ Дугушка, ВЕС, ТМ Стародворье ПОКОМ</v>
          </cell>
          <cell r="D28">
            <v>36.5</v>
          </cell>
        </row>
        <row r="29">
          <cell r="A29" t="str">
            <v>217  Колбаса Докторская Дугушка, ВЕС, НЕ ГОСТ, ТМ Стародворье ПОКОМ</v>
          </cell>
          <cell r="D29">
            <v>1175.4739999999999</v>
          </cell>
        </row>
        <row r="30">
          <cell r="A30" t="str">
            <v>219  Колбаса Докторская Особая ТМ Особый рецепт, ВЕС  ПОКОМ</v>
          </cell>
          <cell r="D30">
            <v>4132.4279999999999</v>
          </cell>
        </row>
        <row r="31">
          <cell r="A31" t="str">
            <v>225  Колбаса Дугушка со шпиком, ВЕС, ТМ Стародворье   ПОКОМ</v>
          </cell>
          <cell r="D31">
            <v>160.97800000000001</v>
          </cell>
        </row>
        <row r="32">
          <cell r="A32" t="str">
            <v>229  Колбаса Молочная Дугушка, в/у, ВЕС, ТМ Стародворье   ПОКОМ</v>
          </cell>
          <cell r="D32">
            <v>854.51800000000003</v>
          </cell>
        </row>
        <row r="33">
          <cell r="A33" t="str">
            <v>230  Колбаса Молочная Особая ТМ Особый рецепт, п/а, ВЕС. ПОКОМ</v>
          </cell>
          <cell r="D33">
            <v>3271.6170000000002</v>
          </cell>
        </row>
        <row r="34">
          <cell r="A34" t="str">
            <v>235  Колбаса Особая ТМ Особый рецепт, ВЕС, ТМ Стародворье ПОКОМ</v>
          </cell>
          <cell r="D34">
            <v>1475.451</v>
          </cell>
        </row>
        <row r="35">
          <cell r="A35" t="str">
            <v>236  Колбаса Рубленая ЗАПЕЧ. Дугушка ТМ Стародворье, вектор, в/к    ПОКОМ</v>
          </cell>
          <cell r="D35">
            <v>404.72800000000001</v>
          </cell>
        </row>
        <row r="36">
          <cell r="A36" t="str">
            <v>239  Колбаса Салями запеч Дугушка, оболочка вектор, ВЕС, ТМ Стародворье  ПОКОМ</v>
          </cell>
          <cell r="D36">
            <v>546.173</v>
          </cell>
        </row>
        <row r="37">
          <cell r="A37" t="str">
            <v>242  Колбаса Сервелат ЗАПЕЧ.Дугушка ТМ Стародворье, вектор, в/к     ПОКОМ</v>
          </cell>
          <cell r="D37">
            <v>785.89700000000005</v>
          </cell>
        </row>
        <row r="38">
          <cell r="A38" t="str">
            <v>243  Колбаса Сервелат Зернистый, ВЕС.  ПОКОМ</v>
          </cell>
          <cell r="D38">
            <v>3.5</v>
          </cell>
        </row>
        <row r="39">
          <cell r="A39" t="str">
            <v>248  Сардельки Сочные ТМ Особый рецепт,   ПОКОМ</v>
          </cell>
          <cell r="D39">
            <v>142.1</v>
          </cell>
        </row>
        <row r="40">
          <cell r="A40" t="str">
            <v>250  Сардельки стародворские с говядиной в обол. NDX, ВЕС. ПОКОМ</v>
          </cell>
          <cell r="D40">
            <v>372.18099999999998</v>
          </cell>
        </row>
        <row r="41">
          <cell r="A41" t="str">
            <v>253  Сосиски Ганноверские   ПОКОМ</v>
          </cell>
          <cell r="D41">
            <v>26.3</v>
          </cell>
        </row>
        <row r="42">
          <cell r="A42" t="str">
            <v>254  Сосиски Датские, ВЕС, ТМ КОЛБАСНЫЙ СТАНДАРТ ПОКОМ</v>
          </cell>
          <cell r="D42">
            <v>209.22</v>
          </cell>
        </row>
        <row r="43">
          <cell r="A43" t="str">
            <v>255  Сосиски Молочные для завтрака ТМ Особый рецепт, п/а МГС, ВЕС, ТМ Стародворье  ПОКОМ</v>
          </cell>
          <cell r="D43">
            <v>1129.5999999999999</v>
          </cell>
        </row>
        <row r="44">
          <cell r="A44" t="str">
            <v>257  Сосиски Молочные оригинальные ТМ Особый рецепт, ВЕС.   ПОКОМ</v>
          </cell>
          <cell r="D44">
            <v>1.3</v>
          </cell>
        </row>
        <row r="45">
          <cell r="A45" t="str">
            <v>265  Колбаса Балыкбургская, ВЕС, ТМ Баварушка  ПОКОМ</v>
          </cell>
          <cell r="D45">
            <v>13.2</v>
          </cell>
        </row>
        <row r="46">
          <cell r="A46" t="str">
            <v>266  Колбаса Филейбургская с сочным окороком, ВЕС, ТМ Баварушка  ПОКОМ</v>
          </cell>
          <cell r="D46">
            <v>45.5</v>
          </cell>
        </row>
        <row r="47">
          <cell r="A47" t="str">
            <v>267  Колбаса Салями Филейбургская зернистая, оболочка фиброуз, ВЕС, ТМ Баварушка  ПОКОМ</v>
          </cell>
          <cell r="D47">
            <v>52.386000000000003</v>
          </cell>
        </row>
        <row r="48">
          <cell r="A48" t="str">
            <v>283  Сосиски Сочинки, ВЕС, ТМ Стародворье ПОКОМ</v>
          </cell>
          <cell r="D48">
            <v>279.14999999999998</v>
          </cell>
        </row>
        <row r="49">
          <cell r="A49" t="str">
            <v>318 Сосиски Датские ТМ Зареченские колбасы ТС Зареченские п полиамид в модифициров  ПОКОМ</v>
          </cell>
          <cell r="D49">
            <v>34.6</v>
          </cell>
        </row>
        <row r="50">
          <cell r="A50" t="str">
            <v>358 Колбаса Сервелат Мясорубский ТМ Стародворье с мелкорубленным окороком в вак упак  ПОКОМ</v>
          </cell>
          <cell r="D50">
            <v>10</v>
          </cell>
        </row>
        <row r="51">
          <cell r="A51" t="str">
            <v>383 Колбаса Сочинка по-европейски с сочной грудиной ТМ Стародворье в оболочке фиброуз в ва  Поком</v>
          </cell>
          <cell r="D51">
            <v>75.456999999999994</v>
          </cell>
        </row>
        <row r="52">
          <cell r="A52" t="str">
            <v>384  Колбаса Сочинка по-фински с сочным окороком ТМ Стародворье в оболочке фиброуз в ва  Поком</v>
          </cell>
          <cell r="D52">
            <v>32.4</v>
          </cell>
        </row>
        <row r="53">
          <cell r="A53" t="str">
            <v>427 Колбаса Молочная оригинальная ТМ Особый рецепт в оболочке посное издел  Поком</v>
          </cell>
          <cell r="D53">
            <v>5</v>
          </cell>
        </row>
        <row r="54">
          <cell r="A54" t="str">
            <v>Логистический Партнер Шт</v>
          </cell>
          <cell r="D54">
            <v>4285</v>
          </cell>
        </row>
        <row r="55">
          <cell r="A55" t="str">
            <v>043  Ветчина Нежная ТМ Особый рецепт, п/а, 0,4кг    ПОКОМ</v>
          </cell>
          <cell r="D55">
            <v>13</v>
          </cell>
        </row>
        <row r="56">
          <cell r="A56" t="str">
            <v>047  Кол Баварская, белков.обол. в термоусад. пакете 0.17 кг, ТМ Стародворье  ПОКОМ</v>
          </cell>
          <cell r="D56">
            <v>29</v>
          </cell>
        </row>
        <row r="57">
          <cell r="A57" t="str">
            <v>058  Колбаса Докторская Особая ТМ Особый рецепт,  0,5кг, ПОКОМ</v>
          </cell>
          <cell r="D57">
            <v>26</v>
          </cell>
        </row>
        <row r="58">
          <cell r="A58" t="str">
            <v>062  Колбаса Кракушка пряная с сальцем, 0.3кг в/у п/к, БАВАРУШКА ПОКОМ</v>
          </cell>
          <cell r="D58">
            <v>30</v>
          </cell>
        </row>
        <row r="59">
          <cell r="A59" t="str">
            <v>068  Колбаса Особая ТМ Особый рецепт, 0,5 кг, ПОКОМ</v>
          </cell>
          <cell r="D59">
            <v>1</v>
          </cell>
        </row>
        <row r="60">
          <cell r="A60" t="str">
            <v>083  Колбаса Швейцарская 0,17 кг., ШТ., сырокопченая   ПОКОМ</v>
          </cell>
          <cell r="D60">
            <v>107</v>
          </cell>
        </row>
        <row r="61">
          <cell r="A61" t="str">
            <v>115  Колбаса Салями Филейбургская зернистая, в/у 0,35 кг срез, БАВАРУШКА ПОКОМ</v>
          </cell>
          <cell r="D61">
            <v>27</v>
          </cell>
        </row>
        <row r="62">
          <cell r="A62" t="str">
            <v>272  Колбаса Сервелат Филедворский, фиброуз, в/у 0,35 кг срез,  ПОКОМ</v>
          </cell>
          <cell r="D62">
            <v>50</v>
          </cell>
        </row>
        <row r="63">
          <cell r="A63" t="str">
            <v>273  Сосиски Сочинки с сочной грудинкой, МГС 0.4кг,   ПОКОМ</v>
          </cell>
          <cell r="D63">
            <v>657</v>
          </cell>
        </row>
        <row r="64">
          <cell r="A64" t="str">
            <v>296  Колбаса Мясорубская с рубленой грудинкой 0,35кг срез ТМ Стародворье  ПОКОМ</v>
          </cell>
          <cell r="D64">
            <v>176</v>
          </cell>
        </row>
        <row r="65">
          <cell r="A65" t="str">
            <v>301  Сосиски Сочинки по-баварски с сыром,  0.4кг, ТМ Стародворье  ПОКОМ</v>
          </cell>
          <cell r="D65">
            <v>388</v>
          </cell>
        </row>
        <row r="66">
          <cell r="A66" t="str">
            <v>302  Сосиски Сочинки по-баварски,  0.4кг, ТМ Стародворье  ПОКОМ</v>
          </cell>
          <cell r="D66">
            <v>558</v>
          </cell>
        </row>
        <row r="67">
          <cell r="A67" t="str">
            <v>309  Сосиски Сочинки с сыром 0,4 кг ТМ Стародворье  ПОКОМ</v>
          </cell>
          <cell r="D67">
            <v>91</v>
          </cell>
        </row>
        <row r="68">
          <cell r="A68" t="str">
            <v>320  Сосиски Сочинки с сочным окороком 0,4 кг ТМ Стародворье  ПОКОМ</v>
          </cell>
          <cell r="D68">
            <v>118</v>
          </cell>
        </row>
        <row r="69">
          <cell r="A69" t="str">
            <v>325 Колбаса Сервелат Мясорубский ТМ Стародворье с мелкорубленным окороком 0,35 кг  ПОКОМ</v>
          </cell>
          <cell r="D69">
            <v>18</v>
          </cell>
        </row>
        <row r="70">
          <cell r="A70" t="str">
            <v>343 Колбаса Докторская оригинальная ТМ Особый рецепт в оболочке полиамид 0,4 кг.  ПОКОМ</v>
          </cell>
          <cell r="D70">
            <v>3</v>
          </cell>
        </row>
        <row r="71">
          <cell r="A71" t="str">
            <v>352  Сардельки Сочинки с сыром 0,4 кг ТМ Стародворье   ПОКОМ</v>
          </cell>
          <cell r="D71">
            <v>73</v>
          </cell>
        </row>
        <row r="72">
          <cell r="A72" t="str">
            <v>360 Колбаса варено-копченая  Сервелат Левантский ТМ Особый Рецепт  0,35 кг  ПОКОМ</v>
          </cell>
          <cell r="D72">
            <v>7</v>
          </cell>
        </row>
        <row r="73">
          <cell r="A73" t="str">
            <v>361 Колбаса Салями Филейбургская зернистая ТМ Баварушка в оболочке  в вак 0.28кг ПОКОМ</v>
          </cell>
          <cell r="D73">
            <v>1</v>
          </cell>
        </row>
        <row r="74">
          <cell r="A74" t="str">
            <v>371  Сосиски Сочинки Молочные 0,4 кг ТМ Стародворье  ПОКОМ</v>
          </cell>
          <cell r="D74">
            <v>441</v>
          </cell>
        </row>
        <row r="75">
          <cell r="A75" t="str">
            <v>372  Сосиски Сочинки Сливочные 0,4 кг ТМ Стародворье  ПОКОМ</v>
          </cell>
          <cell r="D75">
            <v>164</v>
          </cell>
        </row>
        <row r="76">
          <cell r="A76" t="str">
            <v>376  Сардельки Сочинки с сочным окороком ТМ Стародворье полиамид мгс ф/в 0,4 кг СК3</v>
          </cell>
          <cell r="D76">
            <v>10</v>
          </cell>
        </row>
        <row r="77">
          <cell r="A77" t="str">
            <v>418 С/к колбасы Мини-салями во вкусом бекона Ядрена копоть Фикс.вес 0,05 б/о Ядрена копоть  Поком</v>
          </cell>
          <cell r="D77">
            <v>14</v>
          </cell>
        </row>
        <row r="78">
          <cell r="A78" t="str">
            <v>446 Сосиски Баварские с сыром 0,35 кг. ТМ Стародворье в оболочке айпил в модифи газовой среде  Поком</v>
          </cell>
          <cell r="D78">
            <v>31</v>
          </cell>
        </row>
        <row r="79">
          <cell r="A79" t="str">
            <v>451 Сосиски «Баварские» Фикс.вес 0,35 П/а ТМ «Стародворье»  Поком</v>
          </cell>
          <cell r="D79">
            <v>50</v>
          </cell>
        </row>
        <row r="80">
          <cell r="A80" t="str">
            <v>471 Колбаса Балыкбургская ТМ Баварушка с мраморным балыком и нотками кориандра 0,06кг нарезка  Поком</v>
          </cell>
          <cell r="D80">
            <v>402</v>
          </cell>
        </row>
        <row r="81">
          <cell r="A81" t="str">
            <v>472 Колбаса Филейбургская ТМ Баварушка с ароматными пряностями в в/у 0,06 кг нарезка.  Поком</v>
          </cell>
          <cell r="D81">
            <v>401</v>
          </cell>
        </row>
        <row r="82">
          <cell r="A82" t="str">
            <v>473 Колбаса Филейбургская ТМ Баварушка зернистая в вакуумной упаковке 0,06 кг нарезка.  Поком</v>
          </cell>
          <cell r="D82">
            <v>399</v>
          </cell>
        </row>
        <row r="83">
          <cell r="A83" t="str">
            <v>ПОКОМ Логистический Партнер Заморозка</v>
          </cell>
          <cell r="D83">
            <v>34933</v>
          </cell>
        </row>
        <row r="84">
          <cell r="A84" t="str">
            <v>Готовые бельмеши сочные с мясом ТМ Горячая штучка 0,3кг зам  ПОКОМ</v>
          </cell>
          <cell r="D84">
            <v>552</v>
          </cell>
        </row>
        <row r="85">
          <cell r="A85" t="str">
            <v>Готовые чебупели острые с мясом Горячая штучка 0,3 кг зам  ПОКОМ</v>
          </cell>
          <cell r="D85">
            <v>688</v>
          </cell>
        </row>
        <row r="86">
          <cell r="A86" t="str">
            <v>Готовые чебупели с ветчиной и сыром Горячая штучка 0,3кг зам  ПОКОМ</v>
          </cell>
          <cell r="D86">
            <v>917</v>
          </cell>
        </row>
        <row r="87">
          <cell r="A87" t="str">
            <v>Готовые чебупели с мясом ТМ Горячая штучка Без свинины 0,3 кг  ПОКОМ</v>
          </cell>
          <cell r="D87">
            <v>936</v>
          </cell>
        </row>
        <row r="88">
          <cell r="A88" t="str">
            <v>Готовые чебупели сочные с мясом ТМ Горячая штучка  0,3кг зам  ПОКОМ</v>
          </cell>
          <cell r="D88">
            <v>193</v>
          </cell>
        </row>
        <row r="89">
          <cell r="A89" t="str">
            <v>Готовые чебуреки с мясом ТМ Горячая штучка 0,09 кг флоу-пак ПОКОМ</v>
          </cell>
          <cell r="D89">
            <v>1496</v>
          </cell>
        </row>
        <row r="90">
          <cell r="A90" t="str">
            <v>Готовые чебуреки со свининой и говядиной ТМ Горячая штучка ТС Базовый ассортимент 0,36 кг  ПОКОМ</v>
          </cell>
          <cell r="D90">
            <v>1130</v>
          </cell>
        </row>
        <row r="91">
          <cell r="A91" t="str">
            <v>Жар-ладушки с клубникой и вишней ТМ Зареченские ТС Зареченские продукты.  Поком</v>
          </cell>
          <cell r="D91">
            <v>13.7</v>
          </cell>
        </row>
        <row r="92">
          <cell r="A92" t="str">
            <v>Жар-ладушки с яблоком и грушей. Изделия хлебобулочные жареные с начинкой зам  ПОКОМ</v>
          </cell>
          <cell r="D92">
            <v>3.7</v>
          </cell>
        </row>
        <row r="93">
          <cell r="A93" t="str">
            <v>Жар-мени с картофелем и сочной грудинкой. ВЕС  ПОКОМ</v>
          </cell>
          <cell r="D93">
            <v>255.5</v>
          </cell>
        </row>
        <row r="94">
          <cell r="A94" t="str">
            <v>Круггетсы с сырным соусом ТМ Горячая штучка 0,25 кг зам  ПОКОМ</v>
          </cell>
          <cell r="D94">
            <v>1018</v>
          </cell>
        </row>
        <row r="95">
          <cell r="A95" t="str">
            <v>Круггетсы сочные ТМ Горячая штучка ТС Круггетсы 0,25 кг зам  ПОКОМ</v>
          </cell>
          <cell r="D95">
            <v>715</v>
          </cell>
        </row>
        <row r="96">
          <cell r="A96" t="str">
            <v>Мини-сосиски в тесте "Фрайпики" 1,8кг ВЕС,  ПОКОМ</v>
          </cell>
          <cell r="D96">
            <v>12.7</v>
          </cell>
        </row>
        <row r="97">
          <cell r="A97" t="str">
            <v>Мини-сосиски в тесте "Фрайпики" 3,7кг ВЕС,  ПОКОМ</v>
          </cell>
          <cell r="D97">
            <v>270.10000000000002</v>
          </cell>
        </row>
        <row r="98">
          <cell r="A98" t="str">
            <v>Мини-сосиски в тесте "Фрайпики" 3,7кг ВЕС, ТМ Зареченские  ПОКОМ</v>
          </cell>
          <cell r="D98">
            <v>81.400000000000006</v>
          </cell>
        </row>
        <row r="99">
          <cell r="A99" t="str">
            <v>Наггетсы из печи 0,25кг ТМ Вязанка ТС Няняггетсы Сливушки замор.  ПОКОМ</v>
          </cell>
          <cell r="D99">
            <v>1992</v>
          </cell>
        </row>
        <row r="100">
          <cell r="A100" t="str">
            <v>Наггетсы Нагетосы Сочная курочка в хруст панир со сметаной и зеленью ТМ Горячая штучка 0,25 ПОКОМ</v>
          </cell>
          <cell r="D100">
            <v>1074</v>
          </cell>
        </row>
        <row r="101">
          <cell r="A101" t="str">
            <v>Наггетсы Нагетосы Сочная курочка со сладкой паприкой ТМ Горячая штучка ф/в 0,25 кг  ПОКОМ</v>
          </cell>
          <cell r="D101">
            <v>846</v>
          </cell>
        </row>
        <row r="102">
          <cell r="A102" t="str">
            <v>Наггетсы Нагетосы Сочная курочка ТМ Горячая штучка 0,25 кг зам  ПОКОМ</v>
          </cell>
          <cell r="D102">
            <v>1428</v>
          </cell>
        </row>
        <row r="103">
          <cell r="A103" t="str">
            <v>Наггетсы с индейкой 0,25кг ТМ Вязанка ТС Няняггетсы Сливушки НД2 замор.  ПОКОМ</v>
          </cell>
          <cell r="D103">
            <v>296</v>
          </cell>
        </row>
        <row r="104">
          <cell r="A104" t="str">
            <v>Наггетсы с куриным филе и сыром ТМ Вязанка ТС Из печи Сливушки 0,25 кг.  Поком</v>
          </cell>
          <cell r="D104">
            <v>36</v>
          </cell>
        </row>
        <row r="105">
          <cell r="A105" t="str">
            <v>Наггетсы хрустящие п/ф ВЕС ПОКОМ</v>
          </cell>
          <cell r="D105">
            <v>12</v>
          </cell>
        </row>
        <row r="106">
          <cell r="A106" t="str">
            <v>Наггетсы Хрустящие ТМ Зареченские ТС Зареченские продукты. Поком</v>
          </cell>
          <cell r="D106">
            <v>136</v>
          </cell>
        </row>
        <row r="107">
          <cell r="A107" t="str">
            <v>Пекерсы с индейкой в сливочном соусе ТМ Горячая штучка 0,25 кг зам  ПОКОМ</v>
          </cell>
          <cell r="D107">
            <v>636</v>
          </cell>
        </row>
        <row r="108">
          <cell r="A108" t="str">
            <v>Пельмени Grandmeni с говядиной в сливочном соусе ТМ Горячая штучка флоупак сфера 0,75 кг.  ПОКОМ</v>
          </cell>
          <cell r="D108">
            <v>864</v>
          </cell>
        </row>
        <row r="109">
          <cell r="A109" t="str">
            <v>Пельмени Grandmeni с говядиной ТМ Горячая штучка флоупак сфера 0,75 кг. ПОКОМ</v>
          </cell>
          <cell r="D109">
            <v>768</v>
          </cell>
        </row>
        <row r="110">
          <cell r="A110" t="str">
            <v>Пельмени Grandmeni со сливочным маслом Горячая штучка 0,75 кг ПОКОМ</v>
          </cell>
          <cell r="D110">
            <v>971</v>
          </cell>
        </row>
        <row r="111">
          <cell r="A111" t="str">
            <v>Пельмени Бигбули #МЕГАВКУСИЩЕ с сочной грудинкой ТМ Горячая шту БУЛЬМЕНИ ТС Бигбули  сфера 0,9 ПОКОМ</v>
          </cell>
          <cell r="D111">
            <v>1384</v>
          </cell>
        </row>
        <row r="112">
          <cell r="A112" t="str">
            <v>Пельмени Бигбули #МЕГАВКУСИЩЕ с сочной грудинкой ТМ Горячая штучка ТС Бигбули  сфера 0,43  ПОКОМ</v>
          </cell>
          <cell r="D112">
            <v>928</v>
          </cell>
        </row>
        <row r="113">
          <cell r="A113" t="str">
            <v>Пельмени Бигбули с мясом, Горячая штучка 0,9кг  ПОКОМ</v>
          </cell>
          <cell r="D113">
            <v>88</v>
          </cell>
        </row>
        <row r="114">
          <cell r="A114" t="str">
            <v>Пельмени Бигбули со слив.маслом 0,9 кг   Поком</v>
          </cell>
          <cell r="D114">
            <v>93</v>
          </cell>
        </row>
        <row r="115">
          <cell r="A115" t="str">
            <v>Пельмени Бигбули со сливочным маслом ТМ Горячая штучка ТС Бигбули ГШ флоу-пак сфера 0,43 УВС.  ПОКОМ</v>
          </cell>
          <cell r="D115">
            <v>23</v>
          </cell>
        </row>
        <row r="116">
          <cell r="A116" t="str">
            <v>Пельмени Бугбули со сливочным маслом ТМ Горячая штучка БУЛЬМЕНИ 0,43 кг  ПОКОМ</v>
          </cell>
          <cell r="D116">
            <v>1008</v>
          </cell>
        </row>
        <row r="117">
          <cell r="A117" t="str">
            <v>Пельмени Бульмени с говядиной и свининой Горячая шт. 0,9 кг  ПОКОМ</v>
          </cell>
          <cell r="D117">
            <v>1978</v>
          </cell>
        </row>
        <row r="118">
          <cell r="A118" t="str">
            <v>Пельмени Бульмени с говядиной и свининой Горячая штучка 0,43  ПОКОМ</v>
          </cell>
          <cell r="D118">
            <v>1328</v>
          </cell>
        </row>
        <row r="119">
          <cell r="A119" t="str">
            <v>Пельмени Бульмени с говядиной и свининой Наваристые Горячая штучка ВЕС  ПОКОМ</v>
          </cell>
          <cell r="D119">
            <v>505</v>
          </cell>
        </row>
        <row r="120">
          <cell r="A120" t="str">
            <v>Пельмени Бульмени со сливочным маслом Горячая штучка 0,9 кг  ПОКОМ</v>
          </cell>
          <cell r="D120">
            <v>1623</v>
          </cell>
        </row>
        <row r="121">
          <cell r="A121" t="str">
            <v>Пельмени Бульмени со сливочным маслом ТМ Горячая шт. 0,43 кг  ПОКОМ</v>
          </cell>
          <cell r="D121">
            <v>1201</v>
          </cell>
        </row>
        <row r="122">
          <cell r="A122" t="str">
            <v>Пельмени Мясорубские с рубленой грудинкой ТМ Стародворье фоу-пак классическая форма 0,7 кг.  Поком</v>
          </cell>
          <cell r="D122">
            <v>47</v>
          </cell>
        </row>
        <row r="123">
          <cell r="A123" t="str">
            <v>Пельмени Мясорубские ТМ Стародворье фоу-пак равиоли 0,7 кг.  Поком</v>
          </cell>
          <cell r="D123">
            <v>86</v>
          </cell>
        </row>
        <row r="124">
          <cell r="A124" t="str">
            <v>Пельмени отборные  с говядиной и свининой 0,43кг ушко  Поком</v>
          </cell>
          <cell r="D124">
            <v>15</v>
          </cell>
        </row>
        <row r="125">
          <cell r="A125" t="str">
            <v>Пельмени Отборные из свинины и говядины 0,9 кг ТМ Стародворье ТС Медвежье ушко  ПОКОМ</v>
          </cell>
          <cell r="D125">
            <v>109</v>
          </cell>
        </row>
        <row r="126">
          <cell r="A126" t="str">
            <v>Пельмени отборные с говядиной 0,43кг Поком</v>
          </cell>
          <cell r="D126">
            <v>12</v>
          </cell>
        </row>
        <row r="127">
          <cell r="A127" t="str">
            <v>Пельмени Отборные с говядиной 0,9 кг НОВА ТМ Стародворье ТС Медвежье ушко  ПОКОМ</v>
          </cell>
          <cell r="D127">
            <v>85</v>
          </cell>
        </row>
        <row r="128">
          <cell r="A128" t="str">
            <v>Пельмени С говядиной и свининой, ВЕС, ТМ Славница сфера пуговки  ПОКОМ</v>
          </cell>
          <cell r="D128">
            <v>450</v>
          </cell>
        </row>
        <row r="129">
          <cell r="A129" t="str">
            <v>Пельмени Со свининой и говядиной ТМ Особый рецепт Любимая ложка 1,0 кг  ПОКОМ</v>
          </cell>
          <cell r="D129">
            <v>30</v>
          </cell>
        </row>
        <row r="130">
          <cell r="A130" t="str">
            <v>Пельмени Сочные стародв. сфера 0,43кг  Поком</v>
          </cell>
        </row>
        <row r="131">
          <cell r="A131" t="str">
            <v>Пельмени Сочные сфера 0,9 кг ТМ Стародворье ПОКОМ</v>
          </cell>
          <cell r="D131">
            <v>4</v>
          </cell>
        </row>
        <row r="132">
          <cell r="A132" t="str">
            <v>У_Жар-боллы с курочкой и сыром. Кулинарные изделия рубленые в тесте куриные жареные  ПОКОМ</v>
          </cell>
          <cell r="D132">
            <v>21.7</v>
          </cell>
        </row>
        <row r="133">
          <cell r="A133" t="str">
            <v>У_Круггетсы сочные ТМ Горячая штучка ТС Круггетсы 3 кг. Изделия кулинарные рубленые в тесте куриные</v>
          </cell>
          <cell r="D133">
            <v>6</v>
          </cell>
        </row>
        <row r="134">
          <cell r="A134" t="str">
            <v>У_Пельмени Быстромени рубл. в тесте из мяса кур. вареные сфера "Мясная галерея" ВЕС</v>
          </cell>
          <cell r="D134">
            <v>35</v>
          </cell>
        </row>
        <row r="135">
          <cell r="A135" t="str">
            <v>Фрай-пицца с ветчиной и грибами 3,0 кг. ВЕС.  ПОКОМ</v>
          </cell>
          <cell r="D135">
            <v>12</v>
          </cell>
        </row>
        <row r="136">
          <cell r="A136" t="str">
            <v>Фрай-пицца с ветчиной и грибами ТМ Зареченские ТС Зареченские продукты.  Поком</v>
          </cell>
          <cell r="D136">
            <v>3</v>
          </cell>
        </row>
        <row r="137">
          <cell r="A137" t="str">
            <v>Хотстеры ТМ Горячая штучка ТС Хотстеры 0,25 кг зам  ПОКОМ</v>
          </cell>
          <cell r="D137">
            <v>1203</v>
          </cell>
        </row>
        <row r="138">
          <cell r="A138" t="str">
            <v>Хрустящие крылышки острые к пиву ТМ Горячая штучка 0,3кг зам  ПОКОМ</v>
          </cell>
          <cell r="D138">
            <v>824</v>
          </cell>
        </row>
        <row r="139">
          <cell r="A139" t="str">
            <v>Хрустящие крылышки ТМ Горячая штучка 0,3 кг зам  ПОКОМ</v>
          </cell>
          <cell r="D139">
            <v>920</v>
          </cell>
        </row>
        <row r="140">
          <cell r="A140" t="str">
            <v>Хрустящие крылышки ТМ Зареченские ТС Зареченские продукты.   Поком</v>
          </cell>
          <cell r="D140">
            <v>32.4</v>
          </cell>
        </row>
        <row r="141">
          <cell r="A141" t="str">
            <v>Чебупай сочное яблоко ТМ Горячая штучка ТС Чебупай 0,2 кг УВС.  зам  ПОКОМ</v>
          </cell>
          <cell r="D141">
            <v>31</v>
          </cell>
        </row>
        <row r="142">
          <cell r="A142" t="str">
            <v>Чебупай спелая вишня ТМ Горячая штучка ТС Чебупай 0,2 кг УВС. зам  ПОКОМ</v>
          </cell>
          <cell r="D142">
            <v>52</v>
          </cell>
        </row>
        <row r="143">
          <cell r="A143" t="str">
            <v>Чебупели с мясом Базовый ассортимент Фикс.вес 0,48 Лоток Горячая штучка ХХЛ  Поком</v>
          </cell>
          <cell r="D143">
            <v>5</v>
          </cell>
        </row>
        <row r="144">
          <cell r="A144" t="str">
            <v>Чебупицца курочка по-итальянски Горячая штучка 0,25 кг зам  ПОКОМ</v>
          </cell>
          <cell r="D144">
            <v>1482</v>
          </cell>
        </row>
        <row r="145">
          <cell r="A145" t="str">
            <v>Чебупицца Пепперони ТМ Горячая штучка ТС Чебупицца 0.25кг зам  ПОКОМ</v>
          </cell>
          <cell r="D145">
            <v>1630</v>
          </cell>
        </row>
        <row r="146">
          <cell r="A146" t="str">
            <v>Чебуреки Мясные вес 2,7 кг ТМ Зареченские ТС Зареченские продукты   Поком</v>
          </cell>
          <cell r="D146">
            <v>22</v>
          </cell>
        </row>
        <row r="147">
          <cell r="A147" t="str">
            <v>Чебуреки сочные ТМ Зареченские ТС Зареченские продукты.  Поком</v>
          </cell>
          <cell r="D147">
            <v>195.8</v>
          </cell>
        </row>
        <row r="148">
          <cell r="A148" t="str">
            <v>Чебуречище горячая штучка 0,14кг Поком</v>
          </cell>
          <cell r="D148">
            <v>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05.01.2024 - 11.01.2024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ООО, 283023, ДНР, г. Донецк, Калининский район, ул. П...; ГЕРМЕС СТК ООО, 283023, ДНР, г. Донецк, Калининский район, ул. С..."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Готовые бельмеши сочные с мясом ТМ Горячая штучка 0,3кг зам  ПОКОМ</v>
          </cell>
          <cell r="D7">
            <v>165.6</v>
          </cell>
          <cell r="F7">
            <v>552</v>
          </cell>
        </row>
        <row r="8">
          <cell r="A8" t="str">
            <v>Готовые чебупели острые с мясом Горячая штучка 0,3 кг зам  ПОКОМ</v>
          </cell>
          <cell r="D8">
            <v>183.6</v>
          </cell>
          <cell r="F8">
            <v>612</v>
          </cell>
        </row>
        <row r="9">
          <cell r="A9" t="str">
            <v>Готовые чебупели с ветчиной и сыром Горячая штучка 0,3кг зам  ПОКОМ</v>
          </cell>
          <cell r="D9">
            <v>255.6</v>
          </cell>
          <cell r="F9">
            <v>852</v>
          </cell>
        </row>
        <row r="10">
          <cell r="A10" t="str">
            <v>Готовые чебупели с мясом ТМ Горячая штучка Без свинины 0,3 кг  ПОКОМ</v>
          </cell>
          <cell r="D10">
            <v>280.8</v>
          </cell>
          <cell r="F10">
            <v>936</v>
          </cell>
        </row>
        <row r="11">
          <cell r="A11" t="str">
            <v>Готовые чебуреки с мясом ТМ Горячая штучка 0,09 кг флоу-пак ПОКОМ</v>
          </cell>
          <cell r="D11">
            <v>129.6</v>
          </cell>
          <cell r="F11">
            <v>1440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D12">
            <v>406.8</v>
          </cell>
          <cell r="F12">
            <v>1130</v>
          </cell>
        </row>
        <row r="13">
          <cell r="A13" t="str">
            <v>Жар-мени с картофелем и сочной грудинкой. ВЕС  ПОКОМ</v>
          </cell>
          <cell r="D13">
            <v>255.5</v>
          </cell>
          <cell r="F13">
            <v>255.5</v>
          </cell>
        </row>
        <row r="14">
          <cell r="A14" t="str">
            <v>Круггетсы с сырным соусом ТМ Горячая штучка 0,25 кг зам  ПОКОМ</v>
          </cell>
          <cell r="D14">
            <v>243</v>
          </cell>
          <cell r="F14">
            <v>972</v>
          </cell>
        </row>
        <row r="15">
          <cell r="A15" t="str">
            <v>Круггетсы сочные ТМ Горячая штучка ТС Круггетсы 0,25 кг зам  ПОКОМ</v>
          </cell>
          <cell r="D15">
            <v>162</v>
          </cell>
          <cell r="F15">
            <v>648</v>
          </cell>
        </row>
        <row r="16">
          <cell r="A16" t="str">
            <v>Мини-сосиски в тесте "Фрайпики" 3,7кг ВЕС,  ПОКОМ</v>
          </cell>
          <cell r="D16">
            <v>270.10000000000002</v>
          </cell>
          <cell r="F16">
            <v>270.10000000000002</v>
          </cell>
        </row>
        <row r="17">
          <cell r="A17" t="str">
            <v>Наггетсы из печи 0,25кг ТМ Вязанка ТС Няняггетсы Сливушки замор.  ПОКОМ</v>
          </cell>
          <cell r="D17">
            <v>498</v>
          </cell>
          <cell r="F17">
            <v>1992</v>
          </cell>
        </row>
        <row r="18">
          <cell r="A18" t="str">
            <v>Наггетсы Нагетосы Сочная курочка в хруст панир со сметаной и зеленью ТМ Горячая штучка 0,25 ПОКОМ</v>
          </cell>
          <cell r="D18">
            <v>268.5</v>
          </cell>
          <cell r="F18">
            <v>1074</v>
          </cell>
        </row>
        <row r="19">
          <cell r="A19" t="str">
            <v>Наггетсы Нагетосы Сочная курочка со сладкой паприкой ТМ Горячая штучка ф/в 0,25 кг  ПОКОМ</v>
          </cell>
          <cell r="D19">
            <v>211.5</v>
          </cell>
          <cell r="F19">
            <v>846</v>
          </cell>
        </row>
        <row r="20">
          <cell r="A20" t="str">
            <v>Наггетсы Нагетосы Сочная курочка ТМ Горячая штучка 0,25 кг зам  ПОКОМ</v>
          </cell>
          <cell r="D20">
            <v>279</v>
          </cell>
          <cell r="F20">
            <v>1116</v>
          </cell>
        </row>
        <row r="21">
          <cell r="A21" t="str">
            <v>Пекерсы с индейкой в сливочном соусе ТМ Горячая штучка 0,25 кг зам  ПОКОМ</v>
          </cell>
          <cell r="D21">
            <v>159</v>
          </cell>
          <cell r="F21">
            <v>636</v>
          </cell>
        </row>
        <row r="22">
          <cell r="A22" t="str">
            <v>Пельмени Grandmeni с говядиной в сливочном соусе ТМ Горячая штучка флоупак сфера 0,75 кг.  ПОКОМ</v>
          </cell>
          <cell r="D22">
            <v>648</v>
          </cell>
          <cell r="F22">
            <v>864</v>
          </cell>
        </row>
        <row r="23">
          <cell r="A23" t="str">
            <v>Пельмени Grandmeni с говядиной ТМ Горячая штучка флоупак сфера 0,75 кг. ПОКОМ</v>
          </cell>
          <cell r="D23">
            <v>576</v>
          </cell>
          <cell r="F23">
            <v>768</v>
          </cell>
        </row>
        <row r="24">
          <cell r="A24" t="str">
            <v>Пельмени Grandmeni со сливочным маслом Горячая штучка 0,75 кг ПОКОМ</v>
          </cell>
          <cell r="D24">
            <v>666</v>
          </cell>
          <cell r="F24">
            <v>888</v>
          </cell>
        </row>
        <row r="25">
          <cell r="A25" t="str">
            <v>Пельмени Бигбули #МЕГАВКУСИЩЕ с сочной грудинкой ТМ Горячая шту БУЛЬМЕНИ ТС Бигбули  сфера 0,9 ПОКОМ</v>
          </cell>
          <cell r="D25">
            <v>1245.5999999999999</v>
          </cell>
          <cell r="F25">
            <v>1384</v>
          </cell>
        </row>
        <row r="26">
          <cell r="A26" t="str">
            <v>Пельмени Бигбули #МЕГАВКУСИЩЕ с сочной грудинкой ТМ Горячая штучка ТС Бигбули  сфера 0,43  ПОКОМ</v>
          </cell>
          <cell r="D26">
            <v>399.04</v>
          </cell>
          <cell r="F26">
            <v>928</v>
          </cell>
        </row>
        <row r="27">
          <cell r="A27" t="str">
            <v>Пельмени Бугбули со сливочным маслом ТМ Горячая штучка БУЛЬМЕНИ 0,43 кг  ПОКОМ</v>
          </cell>
          <cell r="D27">
            <v>433.44</v>
          </cell>
          <cell r="F27">
            <v>1008</v>
          </cell>
        </row>
        <row r="28">
          <cell r="A28" t="str">
            <v>Пельмени Бульмени с говядиной и свининой Горячая шт. 0,9 кг  ПОКОМ</v>
          </cell>
          <cell r="D28">
            <v>1670.4</v>
          </cell>
          <cell r="F28">
            <v>1856</v>
          </cell>
        </row>
        <row r="29">
          <cell r="A29" t="str">
            <v>Пельмени Бульмени с говядиной и свининой Горячая штучка 0,43  ПОКОМ</v>
          </cell>
          <cell r="D29">
            <v>557.28</v>
          </cell>
          <cell r="F29">
            <v>1296</v>
          </cell>
        </row>
        <row r="30">
          <cell r="A30" t="str">
            <v>Пельмени Бульмени со сливочным маслом Горячая штучка 0,9 кг  ПОКОМ</v>
          </cell>
          <cell r="D30">
            <v>1296</v>
          </cell>
          <cell r="F30">
            <v>1440</v>
          </cell>
        </row>
        <row r="31">
          <cell r="A31" t="str">
            <v>Пельмени Бульмени со сливочным маслом ТМ Горячая шт. 0,43 кг  ПОКОМ</v>
          </cell>
          <cell r="D31">
            <v>495.36</v>
          </cell>
          <cell r="F31">
            <v>1152</v>
          </cell>
        </row>
        <row r="32">
          <cell r="A32" t="str">
            <v>Хотстеры ТМ Горячая штучка ТС Хотстеры 0,25 кг зам  ПОКОМ</v>
          </cell>
          <cell r="D32">
            <v>270</v>
          </cell>
          <cell r="F32">
            <v>1080</v>
          </cell>
        </row>
        <row r="33">
          <cell r="A33" t="str">
            <v>Хрустящие крылышки острые к пиву ТМ Горячая штучка 0,3кг зам  ПОКОМ</v>
          </cell>
          <cell r="D33">
            <v>226.8</v>
          </cell>
          <cell r="F33">
            <v>756</v>
          </cell>
        </row>
        <row r="34">
          <cell r="A34" t="str">
            <v>Хрустящие крылышки ТМ Горячая штучка 0,3 кг зам  ПОКОМ</v>
          </cell>
          <cell r="D34">
            <v>248.4</v>
          </cell>
          <cell r="F34">
            <v>828</v>
          </cell>
        </row>
        <row r="35">
          <cell r="A35" t="str">
            <v>Чебупицца курочка по-итальянски Горячая штучка 0,25 кг зам  ПОКОМ</v>
          </cell>
          <cell r="D35">
            <v>330</v>
          </cell>
          <cell r="F35">
            <v>1320</v>
          </cell>
        </row>
        <row r="36">
          <cell r="A36" t="str">
            <v>Чебупицца Пепперони ТМ Горячая штучка ТС Чебупицца 0.25кг зам  ПОКОМ</v>
          </cell>
          <cell r="D36">
            <v>366</v>
          </cell>
          <cell r="F36">
            <v>1464</v>
          </cell>
        </row>
        <row r="37">
          <cell r="A37" t="str">
            <v>Итого</v>
          </cell>
          <cell r="D37">
            <v>13196.92</v>
          </cell>
          <cell r="F37">
            <v>30363.599999999999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28.12.2023 - 04.01.2024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прод без опта</v>
          </cell>
          <cell r="K3" t="str">
            <v>прод опт</v>
          </cell>
          <cell r="L3" t="str">
            <v>заказ в дороге</v>
          </cell>
          <cell r="M3" t="str">
            <v>заказ в дороге</v>
          </cell>
          <cell r="N3" t="str">
            <v>ср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  <cell r="X3" t="str">
            <v>вес</v>
          </cell>
          <cell r="Z3" t="str">
            <v>заказ кор.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02,01,</v>
          </cell>
          <cell r="N4" t="str">
            <v>04,01,</v>
          </cell>
          <cell r="P4" t="str">
            <v>от филиала</v>
          </cell>
          <cell r="Q4" t="str">
            <v>комментарий филиала</v>
          </cell>
          <cell r="T4" t="str">
            <v>14,12,</v>
          </cell>
          <cell r="U4" t="str">
            <v>21,12,</v>
          </cell>
          <cell r="V4" t="str">
            <v>26,12,</v>
          </cell>
        </row>
        <row r="5">
          <cell r="E5">
            <v>1780.6</v>
          </cell>
          <cell r="F5">
            <v>4120.8999999999996</v>
          </cell>
          <cell r="H5">
            <v>1813.9</v>
          </cell>
          <cell r="I5">
            <v>-33.300000000000011</v>
          </cell>
          <cell r="J5">
            <v>0</v>
          </cell>
          <cell r="K5">
            <v>0</v>
          </cell>
          <cell r="L5">
            <v>2532.4</v>
          </cell>
          <cell r="M5">
            <v>0</v>
          </cell>
          <cell r="N5">
            <v>593.53333333333319</v>
          </cell>
          <cell r="O5">
            <v>2404.1999999999998</v>
          </cell>
          <cell r="P5">
            <v>0</v>
          </cell>
          <cell r="T5">
            <v>689.31999999999994</v>
          </cell>
          <cell r="U5">
            <v>692.3000000000003</v>
          </cell>
          <cell r="V5">
            <v>735.22000000000025</v>
          </cell>
          <cell r="X5">
            <v>842.99333333333334</v>
          </cell>
          <cell r="Y5" t="str">
            <v>крат кор</v>
          </cell>
          <cell r="Z5">
            <v>304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15</v>
          </cell>
          <cell r="D6">
            <v>58</v>
          </cell>
          <cell r="E6">
            <v>52</v>
          </cell>
          <cell r="F6">
            <v>12</v>
          </cell>
          <cell r="G6">
            <v>0.3</v>
          </cell>
          <cell r="H6">
            <v>51</v>
          </cell>
          <cell r="I6">
            <v>1</v>
          </cell>
          <cell r="L6">
            <v>60</v>
          </cell>
          <cell r="N6">
            <v>17.333333333333332</v>
          </cell>
          <cell r="O6">
            <v>118.66666666666666</v>
          </cell>
          <cell r="R6">
            <v>11</v>
          </cell>
          <cell r="S6">
            <v>4.1538461538461542</v>
          </cell>
          <cell r="T6">
            <v>9.4</v>
          </cell>
          <cell r="U6">
            <v>5.4</v>
          </cell>
          <cell r="V6">
            <v>8.8000000000000007</v>
          </cell>
          <cell r="X6">
            <v>35.599999999999994</v>
          </cell>
          <cell r="Y6">
            <v>12</v>
          </cell>
          <cell r="Z6">
            <v>10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91</v>
          </cell>
          <cell r="E7">
            <v>63</v>
          </cell>
          <cell r="G7">
            <v>0.3</v>
          </cell>
          <cell r="H7">
            <v>75</v>
          </cell>
          <cell r="I7">
            <v>-12</v>
          </cell>
          <cell r="L7">
            <v>48</v>
          </cell>
          <cell r="N7">
            <v>21</v>
          </cell>
          <cell r="O7">
            <v>141</v>
          </cell>
          <cell r="R7">
            <v>9</v>
          </cell>
          <cell r="S7">
            <v>2.2857142857142856</v>
          </cell>
          <cell r="T7">
            <v>13.6</v>
          </cell>
          <cell r="U7">
            <v>8</v>
          </cell>
          <cell r="V7">
            <v>13.6</v>
          </cell>
          <cell r="X7">
            <v>42.3</v>
          </cell>
          <cell r="Y7">
            <v>12</v>
          </cell>
          <cell r="Z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>
            <v>30</v>
          </cell>
          <cell r="D8">
            <v>155</v>
          </cell>
          <cell r="E8">
            <v>60</v>
          </cell>
          <cell r="F8">
            <v>101</v>
          </cell>
          <cell r="G8">
            <v>0.3</v>
          </cell>
          <cell r="H8">
            <v>58</v>
          </cell>
          <cell r="I8">
            <v>2</v>
          </cell>
          <cell r="L8">
            <v>48</v>
          </cell>
          <cell r="N8">
            <v>20</v>
          </cell>
          <cell r="O8">
            <v>91</v>
          </cell>
          <cell r="R8">
            <v>12</v>
          </cell>
          <cell r="S8">
            <v>7.45</v>
          </cell>
          <cell r="T8">
            <v>17.2</v>
          </cell>
          <cell r="U8">
            <v>22.8</v>
          </cell>
          <cell r="V8">
            <v>21.6</v>
          </cell>
          <cell r="X8">
            <v>27.3</v>
          </cell>
          <cell r="Y8">
            <v>12</v>
          </cell>
          <cell r="Z8">
            <v>8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C9">
            <v>259</v>
          </cell>
          <cell r="E9">
            <v>14</v>
          </cell>
          <cell r="F9">
            <v>238</v>
          </cell>
          <cell r="G9">
            <v>0.09</v>
          </cell>
          <cell r="H9">
            <v>14</v>
          </cell>
          <cell r="I9">
            <v>0</v>
          </cell>
          <cell r="N9">
            <v>4.666666666666667</v>
          </cell>
          <cell r="R9">
            <v>51</v>
          </cell>
          <cell r="S9">
            <v>51</v>
          </cell>
          <cell r="T9">
            <v>9</v>
          </cell>
          <cell r="U9">
            <v>2</v>
          </cell>
          <cell r="V9">
            <v>2.6</v>
          </cell>
          <cell r="W9" t="str">
            <v>необходимо увеличить продажи</v>
          </cell>
          <cell r="X9">
            <v>0</v>
          </cell>
          <cell r="Y9">
            <v>24</v>
          </cell>
          <cell r="Z9">
            <v>0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C10">
            <v>-6</v>
          </cell>
          <cell r="D10">
            <v>9</v>
          </cell>
          <cell r="E10">
            <v>3</v>
          </cell>
          <cell r="G10">
            <v>1</v>
          </cell>
          <cell r="H10">
            <v>3</v>
          </cell>
          <cell r="I10">
            <v>0</v>
          </cell>
          <cell r="N10">
            <v>1</v>
          </cell>
          <cell r="O10">
            <v>7</v>
          </cell>
          <cell r="R10">
            <v>7</v>
          </cell>
          <cell r="S10">
            <v>0</v>
          </cell>
          <cell r="T10">
            <v>5.54</v>
          </cell>
          <cell r="U10">
            <v>1.8</v>
          </cell>
          <cell r="V10">
            <v>0.6</v>
          </cell>
          <cell r="X10">
            <v>7</v>
          </cell>
          <cell r="Y10">
            <v>3</v>
          </cell>
          <cell r="Z10">
            <v>3</v>
          </cell>
        </row>
        <row r="11">
          <cell r="A11" t="str">
            <v>Жар-ладушки с клубникой и вишней ТМ Зареченские ТС Зареченские продукты.  Поком</v>
          </cell>
          <cell r="B11" t="str">
            <v>кг</v>
          </cell>
          <cell r="C11">
            <v>40.700000000000003</v>
          </cell>
          <cell r="E11">
            <v>3.7</v>
          </cell>
          <cell r="F11">
            <v>37</v>
          </cell>
          <cell r="G11">
            <v>1</v>
          </cell>
          <cell r="H11">
            <v>7.4</v>
          </cell>
          <cell r="I11">
            <v>-3.7</v>
          </cell>
          <cell r="N11">
            <v>1.2333333333333334</v>
          </cell>
          <cell r="R11">
            <v>30</v>
          </cell>
          <cell r="S11">
            <v>30</v>
          </cell>
          <cell r="T11">
            <v>0</v>
          </cell>
          <cell r="U11">
            <v>0.74</v>
          </cell>
          <cell r="V11">
            <v>2.2199999999999998</v>
          </cell>
          <cell r="X11">
            <v>0</v>
          </cell>
          <cell r="Y11">
            <v>3.7</v>
          </cell>
          <cell r="Z11">
            <v>0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C12">
            <v>22.2</v>
          </cell>
          <cell r="D12">
            <v>7.4</v>
          </cell>
          <cell r="E12">
            <v>3.7</v>
          </cell>
          <cell r="F12">
            <v>25.9</v>
          </cell>
          <cell r="G12">
            <v>1</v>
          </cell>
          <cell r="H12">
            <v>3.7</v>
          </cell>
          <cell r="I12">
            <v>0</v>
          </cell>
          <cell r="L12">
            <v>14.8</v>
          </cell>
          <cell r="N12">
            <v>1.2333333333333334</v>
          </cell>
          <cell r="R12">
            <v>33</v>
          </cell>
          <cell r="S12">
            <v>33</v>
          </cell>
          <cell r="T12">
            <v>6.6599999999999993</v>
          </cell>
          <cell r="U12">
            <v>2.96</v>
          </cell>
          <cell r="V12">
            <v>2.96</v>
          </cell>
          <cell r="W12" t="str">
            <v>необходимо увеличить продажи</v>
          </cell>
          <cell r="X12">
            <v>0</v>
          </cell>
          <cell r="Y12">
            <v>3.7</v>
          </cell>
          <cell r="Z12">
            <v>0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41</v>
          </cell>
          <cell r="D13">
            <v>96</v>
          </cell>
          <cell r="E13">
            <v>77</v>
          </cell>
          <cell r="F13">
            <v>41</v>
          </cell>
          <cell r="G13">
            <v>0.25</v>
          </cell>
          <cell r="H13">
            <v>77</v>
          </cell>
          <cell r="I13">
            <v>0</v>
          </cell>
          <cell r="N13">
            <v>25.666666666666668</v>
          </cell>
          <cell r="O13">
            <v>190</v>
          </cell>
          <cell r="R13">
            <v>9</v>
          </cell>
          <cell r="S13">
            <v>1.5974025974025974</v>
          </cell>
          <cell r="T13">
            <v>11</v>
          </cell>
          <cell r="U13">
            <v>15</v>
          </cell>
          <cell r="V13">
            <v>12.4</v>
          </cell>
          <cell r="X13">
            <v>47.5</v>
          </cell>
          <cell r="Y13">
            <v>12</v>
          </cell>
          <cell r="Z13">
            <v>16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48</v>
          </cell>
          <cell r="D14">
            <v>61</v>
          </cell>
          <cell r="E14">
            <v>35</v>
          </cell>
          <cell r="F14">
            <v>55</v>
          </cell>
          <cell r="G14">
            <v>0.25</v>
          </cell>
          <cell r="H14">
            <v>35</v>
          </cell>
          <cell r="I14">
            <v>0</v>
          </cell>
          <cell r="L14">
            <v>24</v>
          </cell>
          <cell r="N14">
            <v>11.666666666666666</v>
          </cell>
          <cell r="O14">
            <v>61</v>
          </cell>
          <cell r="R14">
            <v>12</v>
          </cell>
          <cell r="S14">
            <v>6.7714285714285714</v>
          </cell>
          <cell r="T14">
            <v>8</v>
          </cell>
          <cell r="U14">
            <v>11.8</v>
          </cell>
          <cell r="V14">
            <v>11.8</v>
          </cell>
          <cell r="X14">
            <v>15.25</v>
          </cell>
          <cell r="Y14">
            <v>12</v>
          </cell>
          <cell r="Z14">
            <v>5</v>
          </cell>
        </row>
        <row r="15">
          <cell r="A15" t="str">
            <v>Мини-сосиски в тесте "Фрайпики" 3,7кг ВЕС, ТМ Зареченские  ПОКОМ</v>
          </cell>
          <cell r="B15" t="str">
            <v>кг</v>
          </cell>
          <cell r="D15">
            <v>99.9</v>
          </cell>
          <cell r="E15">
            <v>7.4</v>
          </cell>
          <cell r="F15">
            <v>88.8</v>
          </cell>
          <cell r="G15">
            <v>1</v>
          </cell>
          <cell r="H15">
            <v>7.4</v>
          </cell>
          <cell r="I15">
            <v>0</v>
          </cell>
          <cell r="N15">
            <v>2.4666666666666668</v>
          </cell>
          <cell r="R15">
            <v>36</v>
          </cell>
          <cell r="S15">
            <v>36</v>
          </cell>
          <cell r="T15">
            <v>0</v>
          </cell>
          <cell r="U15">
            <v>0</v>
          </cell>
          <cell r="V15">
            <v>0</v>
          </cell>
          <cell r="X15">
            <v>0</v>
          </cell>
          <cell r="Y15">
            <v>3.7</v>
          </cell>
          <cell r="Z15">
            <v>0</v>
          </cell>
        </row>
        <row r="16">
          <cell r="A16" t="str">
            <v>Мини-сосиски в тесте Фрайпики 1,8кг ВЕС ТМ Зареченские  Поком</v>
          </cell>
          <cell r="B16" t="str">
            <v>кг</v>
          </cell>
          <cell r="C16">
            <v>1.8</v>
          </cell>
          <cell r="G16">
            <v>1</v>
          </cell>
          <cell r="I16">
            <v>0</v>
          </cell>
          <cell r="L16">
            <v>36</v>
          </cell>
          <cell r="N16">
            <v>0</v>
          </cell>
          <cell r="R16" t="e">
            <v>#DIV/0!</v>
          </cell>
          <cell r="S16" t="e">
            <v>#DIV/0!</v>
          </cell>
          <cell r="T16">
            <v>5.4</v>
          </cell>
          <cell r="U16">
            <v>0</v>
          </cell>
          <cell r="V16">
            <v>0</v>
          </cell>
          <cell r="X16">
            <v>0</v>
          </cell>
          <cell r="Y16">
            <v>1.8</v>
          </cell>
          <cell r="Z16">
            <v>0</v>
          </cell>
        </row>
        <row r="17">
          <cell r="A17" t="str">
            <v>Наггетсы из печи 0,25кг ТМ Вязанка ТС Няняггетсы Сливушки замор.  ПОКОМ</v>
          </cell>
          <cell r="B17" t="str">
            <v>шт</v>
          </cell>
          <cell r="C17">
            <v>-7</v>
          </cell>
          <cell r="D17">
            <v>7</v>
          </cell>
          <cell r="G17">
            <v>0</v>
          </cell>
          <cell r="I17">
            <v>0</v>
          </cell>
          <cell r="N17">
            <v>0</v>
          </cell>
          <cell r="R17" t="e">
            <v>#DIV/0!</v>
          </cell>
          <cell r="S17" t="e">
            <v>#DIV/0!</v>
          </cell>
          <cell r="T17">
            <v>1</v>
          </cell>
          <cell r="U17">
            <v>0</v>
          </cell>
          <cell r="V17">
            <v>0.4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C18">
            <v>121</v>
          </cell>
          <cell r="D18">
            <v>324</v>
          </cell>
          <cell r="E18">
            <v>140</v>
          </cell>
          <cell r="F18">
            <v>239</v>
          </cell>
          <cell r="G18">
            <v>0.25</v>
          </cell>
          <cell r="H18">
            <v>126</v>
          </cell>
          <cell r="I18">
            <v>14</v>
          </cell>
          <cell r="L18">
            <v>60</v>
          </cell>
          <cell r="N18">
            <v>46.666666666666664</v>
          </cell>
          <cell r="O18">
            <v>261</v>
          </cell>
          <cell r="R18">
            <v>12</v>
          </cell>
          <cell r="S18">
            <v>6.4071428571428575</v>
          </cell>
          <cell r="T18">
            <v>41.8</v>
          </cell>
          <cell r="U18">
            <v>56</v>
          </cell>
          <cell r="V18">
            <v>47.6</v>
          </cell>
          <cell r="X18">
            <v>65.25</v>
          </cell>
          <cell r="Y18">
            <v>6</v>
          </cell>
          <cell r="Z18">
            <v>44</v>
          </cell>
        </row>
        <row r="19">
          <cell r="A19" t="str">
            <v>Наггетсы с индейкой 0,25кг ТМ Вязанка ТС Няняггетсы Сливушки НД2 замор.  ПОКОМ</v>
          </cell>
          <cell r="B19" t="str">
            <v>шт</v>
          </cell>
          <cell r="C19">
            <v>270</v>
          </cell>
          <cell r="E19">
            <v>180</v>
          </cell>
          <cell r="F19">
            <v>14</v>
          </cell>
          <cell r="G19">
            <v>0.25</v>
          </cell>
          <cell r="H19">
            <v>175</v>
          </cell>
          <cell r="I19">
            <v>5</v>
          </cell>
          <cell r="L19">
            <v>204</v>
          </cell>
          <cell r="N19">
            <v>60</v>
          </cell>
          <cell r="O19">
            <v>442</v>
          </cell>
          <cell r="R19">
            <v>11</v>
          </cell>
          <cell r="S19">
            <v>3.6333333333333333</v>
          </cell>
          <cell r="T19">
            <v>53</v>
          </cell>
          <cell r="U19">
            <v>38.799999999999997</v>
          </cell>
          <cell r="V19">
            <v>43.8</v>
          </cell>
          <cell r="X19">
            <v>110.5</v>
          </cell>
          <cell r="Y19">
            <v>12</v>
          </cell>
          <cell r="Z19">
            <v>37</v>
          </cell>
        </row>
        <row r="20">
          <cell r="A20" t="str">
            <v>Наггетсы хрустящие п/ф ВЕС ПОКОМ</v>
          </cell>
          <cell r="B20" t="str">
            <v>кг</v>
          </cell>
          <cell r="C20">
            <v>-18</v>
          </cell>
          <cell r="D20">
            <v>24</v>
          </cell>
          <cell r="E20">
            <v>6</v>
          </cell>
          <cell r="G20">
            <v>0</v>
          </cell>
          <cell r="I20">
            <v>6</v>
          </cell>
          <cell r="N20">
            <v>2</v>
          </cell>
          <cell r="R20">
            <v>0</v>
          </cell>
          <cell r="S20">
            <v>0</v>
          </cell>
          <cell r="T20">
            <v>1.2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Наггетсы Хрустящие ТМ Зареченские ТС Зареченские продукты. Поком</v>
          </cell>
          <cell r="B21" t="str">
            <v>кг</v>
          </cell>
          <cell r="C21">
            <v>80</v>
          </cell>
          <cell r="D21">
            <v>60</v>
          </cell>
          <cell r="E21">
            <v>41</v>
          </cell>
          <cell r="F21">
            <v>55</v>
          </cell>
          <cell r="G21">
            <v>1</v>
          </cell>
          <cell r="H21">
            <v>41</v>
          </cell>
          <cell r="I21">
            <v>0</v>
          </cell>
          <cell r="L21">
            <v>132</v>
          </cell>
          <cell r="N21">
            <v>13.666666666666666</v>
          </cell>
          <cell r="R21">
            <v>13.682926829268293</v>
          </cell>
          <cell r="S21">
            <v>13.682926829268293</v>
          </cell>
          <cell r="T21">
            <v>19.2</v>
          </cell>
          <cell r="U21">
            <v>20</v>
          </cell>
          <cell r="V21">
            <v>22.8</v>
          </cell>
          <cell r="X21">
            <v>0</v>
          </cell>
          <cell r="Y21">
            <v>6</v>
          </cell>
          <cell r="Z21">
            <v>0</v>
          </cell>
        </row>
        <row r="22">
          <cell r="A22" t="str">
            <v>Пельмени Grandmeni с говядиной в сливочном соусе ТМ Горячая штучка флоупак сфера 0,75 кг.  ПОКОМ</v>
          </cell>
          <cell r="B22" t="str">
            <v>шт</v>
          </cell>
          <cell r="C22">
            <v>-1</v>
          </cell>
          <cell r="D22">
            <v>1</v>
          </cell>
          <cell r="G22">
            <v>0</v>
          </cell>
          <cell r="I22">
            <v>0</v>
          </cell>
          <cell r="N22">
            <v>0</v>
          </cell>
          <cell r="R22" t="e">
            <v>#DIV/0!</v>
          </cell>
          <cell r="S22" t="e">
            <v>#DIV/0!</v>
          </cell>
          <cell r="T22">
            <v>0</v>
          </cell>
          <cell r="U22">
            <v>0</v>
          </cell>
          <cell r="V22">
            <v>0.2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Пельмени Grandmeni со сливочным маслом Горячая штучка 0,75 кг ПОКОМ</v>
          </cell>
          <cell r="B23" t="str">
            <v>шт</v>
          </cell>
          <cell r="C23">
            <v>48</v>
          </cell>
          <cell r="G23">
            <v>0.75</v>
          </cell>
          <cell r="H23">
            <v>12</v>
          </cell>
          <cell r="I23">
            <v>-12</v>
          </cell>
          <cell r="L23">
            <v>136</v>
          </cell>
          <cell r="N23">
            <v>0</v>
          </cell>
          <cell r="R23" t="e">
            <v>#DIV/0!</v>
          </cell>
          <cell r="S23" t="e">
            <v>#DIV/0!</v>
          </cell>
          <cell r="T23">
            <v>13.2</v>
          </cell>
          <cell r="U23">
            <v>12.2</v>
          </cell>
          <cell r="V23">
            <v>17</v>
          </cell>
          <cell r="X23">
            <v>0</v>
          </cell>
          <cell r="Y23">
            <v>8</v>
          </cell>
          <cell r="Z23">
            <v>0</v>
          </cell>
        </row>
        <row r="24">
          <cell r="A24" t="str">
            <v>Пельмени Бигбули #МЕГАВКУСИЩЕ с сочной грудинкой ТМ Горячая штучка ТС Бигбули  сфера 0,43  ПОКОМ</v>
          </cell>
          <cell r="B24" t="str">
            <v>шт</v>
          </cell>
          <cell r="C24">
            <v>2</v>
          </cell>
          <cell r="G24">
            <v>0</v>
          </cell>
          <cell r="I24">
            <v>0</v>
          </cell>
          <cell r="N24">
            <v>0</v>
          </cell>
          <cell r="R24" t="e">
            <v>#DIV/0!</v>
          </cell>
          <cell r="S24" t="e">
            <v>#DIV/0!</v>
          </cell>
          <cell r="T24">
            <v>0.4</v>
          </cell>
          <cell r="U24">
            <v>0.8</v>
          </cell>
          <cell r="V24">
            <v>0.4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Пельмени Бигбули с мясом, Горячая штучка 0,9кг  ПОКОМ</v>
          </cell>
          <cell r="B25" t="str">
            <v>шт</v>
          </cell>
          <cell r="C25">
            <v>-3</v>
          </cell>
          <cell r="D25">
            <v>123</v>
          </cell>
          <cell r="E25">
            <v>21</v>
          </cell>
          <cell r="F25">
            <v>99</v>
          </cell>
          <cell r="G25">
            <v>0.9</v>
          </cell>
          <cell r="H25">
            <v>16</v>
          </cell>
          <cell r="I25">
            <v>5</v>
          </cell>
          <cell r="L25">
            <v>56</v>
          </cell>
          <cell r="N25">
            <v>7</v>
          </cell>
          <cell r="R25">
            <v>22.142857142857142</v>
          </cell>
          <cell r="S25">
            <v>22.142857142857142</v>
          </cell>
          <cell r="T25">
            <v>3.8</v>
          </cell>
          <cell r="U25">
            <v>10.4</v>
          </cell>
          <cell r="V25">
            <v>10.4</v>
          </cell>
          <cell r="X25">
            <v>0</v>
          </cell>
          <cell r="Y25">
            <v>8</v>
          </cell>
          <cell r="Z25">
            <v>0</v>
          </cell>
        </row>
        <row r="26">
          <cell r="A26" t="str">
            <v>Пельмени Бигбули со слив.маслом 0,9 кг   Поком</v>
          </cell>
          <cell r="B26" t="str">
            <v>шт</v>
          </cell>
          <cell r="C26">
            <v>11</v>
          </cell>
          <cell r="D26">
            <v>112</v>
          </cell>
          <cell r="E26">
            <v>24</v>
          </cell>
          <cell r="F26">
            <v>88</v>
          </cell>
          <cell r="G26">
            <v>0.9</v>
          </cell>
          <cell r="H26">
            <v>26</v>
          </cell>
          <cell r="I26">
            <v>-2</v>
          </cell>
          <cell r="N26">
            <v>8</v>
          </cell>
          <cell r="O26">
            <v>8</v>
          </cell>
          <cell r="R26">
            <v>12</v>
          </cell>
          <cell r="S26">
            <v>11</v>
          </cell>
          <cell r="T26">
            <v>6.8</v>
          </cell>
          <cell r="U26">
            <v>13</v>
          </cell>
          <cell r="V26">
            <v>7.8</v>
          </cell>
          <cell r="X26">
            <v>7.2</v>
          </cell>
          <cell r="Y26">
            <v>8</v>
          </cell>
          <cell r="Z26">
            <v>1</v>
          </cell>
        </row>
        <row r="27">
          <cell r="A27" t="str">
            <v>Пельмени Бигбули со сливочным маслом ТМ Горячая штучка ТС Бигбули ГШ флоу-пак сфера 0,43 УВС.  ПОКОМ</v>
          </cell>
          <cell r="B27" t="str">
            <v>шт</v>
          </cell>
          <cell r="C27">
            <v>80</v>
          </cell>
          <cell r="D27">
            <v>8</v>
          </cell>
          <cell r="E27">
            <v>9</v>
          </cell>
          <cell r="F27">
            <v>71</v>
          </cell>
          <cell r="G27">
            <v>0</v>
          </cell>
          <cell r="H27">
            <v>9</v>
          </cell>
          <cell r="I27">
            <v>0</v>
          </cell>
          <cell r="N27">
            <v>3</v>
          </cell>
          <cell r="R27">
            <v>23.666666666666668</v>
          </cell>
          <cell r="S27">
            <v>23.666666666666668</v>
          </cell>
          <cell r="T27">
            <v>1.6</v>
          </cell>
          <cell r="U27">
            <v>3.8</v>
          </cell>
          <cell r="V27">
            <v>6.8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Пельмени Бульмени с говядиной и свининой Горячая шт. 0,9 кг  ПОКОМ</v>
          </cell>
          <cell r="B28" t="str">
            <v>шт</v>
          </cell>
          <cell r="C28">
            <v>56</v>
          </cell>
          <cell r="E28">
            <v>26</v>
          </cell>
          <cell r="F28">
            <v>4</v>
          </cell>
          <cell r="G28">
            <v>0.9</v>
          </cell>
          <cell r="H28">
            <v>26</v>
          </cell>
          <cell r="I28">
            <v>0</v>
          </cell>
          <cell r="L28">
            <v>176</v>
          </cell>
          <cell r="N28">
            <v>8.6666666666666661</v>
          </cell>
          <cell r="R28">
            <v>20.76923076923077</v>
          </cell>
          <cell r="S28">
            <v>20.76923076923077</v>
          </cell>
          <cell r="T28">
            <v>12.2</v>
          </cell>
          <cell r="U28">
            <v>10.6</v>
          </cell>
          <cell r="V28">
            <v>19.600000000000001</v>
          </cell>
          <cell r="X28">
            <v>0</v>
          </cell>
          <cell r="Y28">
            <v>8</v>
          </cell>
          <cell r="Z28">
            <v>0</v>
          </cell>
        </row>
        <row r="29">
          <cell r="A29" t="str">
            <v>Пельмени Бульмени с говядиной и свининой Горячая штучка 0,43  ПОКОМ</v>
          </cell>
          <cell r="B29" t="str">
            <v>шт</v>
          </cell>
          <cell r="C29">
            <v>-1</v>
          </cell>
          <cell r="D29">
            <v>200</v>
          </cell>
          <cell r="E29">
            <v>10</v>
          </cell>
          <cell r="F29">
            <v>189</v>
          </cell>
          <cell r="G29">
            <v>0.43</v>
          </cell>
          <cell r="H29">
            <v>10</v>
          </cell>
          <cell r="I29">
            <v>0</v>
          </cell>
          <cell r="N29">
            <v>3.3333333333333335</v>
          </cell>
          <cell r="R29">
            <v>56.699999999999996</v>
          </cell>
          <cell r="S29">
            <v>56.699999999999996</v>
          </cell>
          <cell r="T29">
            <v>3</v>
          </cell>
          <cell r="U29">
            <v>1.8</v>
          </cell>
          <cell r="V29">
            <v>0</v>
          </cell>
          <cell r="X29">
            <v>0</v>
          </cell>
          <cell r="Y29">
            <v>16</v>
          </cell>
          <cell r="Z29">
            <v>0</v>
          </cell>
        </row>
        <row r="30">
          <cell r="A30" t="str">
            <v>Пельмени Бульмени с говядиной и свининой Наваристые Горячая штучка ВЕС  ПОКОМ</v>
          </cell>
          <cell r="B30" t="str">
            <v>кг</v>
          </cell>
          <cell r="C30">
            <v>259.2</v>
          </cell>
          <cell r="D30">
            <v>625.79999999999995</v>
          </cell>
          <cell r="E30">
            <v>175</v>
          </cell>
          <cell r="F30">
            <v>615</v>
          </cell>
          <cell r="G30">
            <v>1</v>
          </cell>
          <cell r="H30">
            <v>175</v>
          </cell>
          <cell r="I30">
            <v>0</v>
          </cell>
          <cell r="L30">
            <v>255</v>
          </cell>
          <cell r="N30">
            <v>58.333333333333336</v>
          </cell>
          <cell r="R30">
            <v>14.914285714285713</v>
          </cell>
          <cell r="S30">
            <v>14.914285714285713</v>
          </cell>
          <cell r="T30">
            <v>76.44</v>
          </cell>
          <cell r="U30">
            <v>93.16</v>
          </cell>
          <cell r="V30">
            <v>94</v>
          </cell>
          <cell r="X30">
            <v>0</v>
          </cell>
          <cell r="Y30">
            <v>5</v>
          </cell>
          <cell r="Z30">
            <v>0</v>
          </cell>
        </row>
        <row r="31">
          <cell r="A31" t="str">
            <v>Пельмени Бульмени со сливочным маслом Горячая штучка 0,9 кг  ПОКОМ</v>
          </cell>
          <cell r="B31" t="str">
            <v>шт</v>
          </cell>
          <cell r="C31">
            <v>180</v>
          </cell>
          <cell r="E31">
            <v>61</v>
          </cell>
          <cell r="F31">
            <v>-8</v>
          </cell>
          <cell r="G31">
            <v>0.9</v>
          </cell>
          <cell r="H31">
            <v>76</v>
          </cell>
          <cell r="I31">
            <v>-15</v>
          </cell>
          <cell r="L31">
            <v>304</v>
          </cell>
          <cell r="N31">
            <v>20.333333333333332</v>
          </cell>
          <cell r="R31">
            <v>14.557377049180328</v>
          </cell>
          <cell r="S31">
            <v>14.557377049180328</v>
          </cell>
          <cell r="T31">
            <v>47</v>
          </cell>
          <cell r="U31">
            <v>37.200000000000003</v>
          </cell>
          <cell r="V31">
            <v>41.8</v>
          </cell>
          <cell r="X31">
            <v>0</v>
          </cell>
          <cell r="Y31">
            <v>8</v>
          </cell>
          <cell r="Z31">
            <v>0</v>
          </cell>
        </row>
        <row r="32">
          <cell r="A32" t="str">
            <v>Пельмени Бульмени со сливочным маслом ТМ Горячая шт. 0,43 кг  ПОКОМ</v>
          </cell>
          <cell r="B32" t="str">
            <v>шт</v>
          </cell>
          <cell r="D32">
            <v>117</v>
          </cell>
          <cell r="E32">
            <v>7</v>
          </cell>
          <cell r="F32">
            <v>110</v>
          </cell>
          <cell r="G32">
            <v>0.43</v>
          </cell>
          <cell r="H32">
            <v>7</v>
          </cell>
          <cell r="I32">
            <v>0</v>
          </cell>
          <cell r="N32">
            <v>2.3333333333333335</v>
          </cell>
          <cell r="R32">
            <v>47.142857142857139</v>
          </cell>
          <cell r="S32">
            <v>47.142857142857139</v>
          </cell>
          <cell r="T32">
            <v>6</v>
          </cell>
          <cell r="U32">
            <v>2.6</v>
          </cell>
          <cell r="V32">
            <v>1</v>
          </cell>
          <cell r="X32">
            <v>0</v>
          </cell>
          <cell r="Y32">
            <v>16</v>
          </cell>
          <cell r="Z32">
            <v>0</v>
          </cell>
        </row>
        <row r="33">
          <cell r="A33" t="str">
            <v>Пельмени Мясорубские с рубленой грудинкой ТМ Стародворье фоу-пак классическая форма 0,7 кг.  Поком</v>
          </cell>
          <cell r="B33" t="str">
            <v>шт</v>
          </cell>
          <cell r="C33">
            <v>103</v>
          </cell>
          <cell r="E33">
            <v>26</v>
          </cell>
          <cell r="F33">
            <v>65</v>
          </cell>
          <cell r="G33">
            <v>0</v>
          </cell>
          <cell r="H33">
            <v>26</v>
          </cell>
          <cell r="I33">
            <v>0</v>
          </cell>
          <cell r="N33">
            <v>8.6666666666666661</v>
          </cell>
          <cell r="R33">
            <v>7.5000000000000009</v>
          </cell>
          <cell r="S33">
            <v>7.5000000000000009</v>
          </cell>
          <cell r="T33">
            <v>4.2</v>
          </cell>
          <cell r="U33">
            <v>6.6</v>
          </cell>
          <cell r="V33">
            <v>7.4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Пельмени Мясорубские ТМ Стародворье фоу-пак равиоли 0,7 кг.  Поком</v>
          </cell>
          <cell r="B34" t="str">
            <v>шт</v>
          </cell>
          <cell r="C34">
            <v>82</v>
          </cell>
          <cell r="D34">
            <v>8</v>
          </cell>
          <cell r="E34">
            <v>55</v>
          </cell>
          <cell r="F34">
            <v>24</v>
          </cell>
          <cell r="G34">
            <v>0.7</v>
          </cell>
          <cell r="H34">
            <v>58</v>
          </cell>
          <cell r="I34">
            <v>-3</v>
          </cell>
          <cell r="L34">
            <v>72</v>
          </cell>
          <cell r="N34">
            <v>18.333333333333332</v>
          </cell>
          <cell r="O34">
            <v>124</v>
          </cell>
          <cell r="R34">
            <v>12</v>
          </cell>
          <cell r="S34">
            <v>5.2363636363636363</v>
          </cell>
          <cell r="T34">
            <v>13.6</v>
          </cell>
          <cell r="U34">
            <v>13.4</v>
          </cell>
          <cell r="V34">
            <v>14</v>
          </cell>
          <cell r="X34">
            <v>86.8</v>
          </cell>
          <cell r="Y34">
            <v>8</v>
          </cell>
          <cell r="Z34">
            <v>16</v>
          </cell>
        </row>
        <row r="35">
          <cell r="A35" t="str">
            <v>Пельмени отборные  с говядиной и свининой 0,43кг ушко  Поком</v>
          </cell>
          <cell r="B35" t="str">
            <v>шт</v>
          </cell>
          <cell r="C35">
            <v>172</v>
          </cell>
          <cell r="E35">
            <v>4</v>
          </cell>
          <cell r="F35">
            <v>166</v>
          </cell>
          <cell r="G35">
            <v>0.43</v>
          </cell>
          <cell r="H35">
            <v>4</v>
          </cell>
          <cell r="I35">
            <v>0</v>
          </cell>
          <cell r="N35">
            <v>1.3333333333333333</v>
          </cell>
          <cell r="R35">
            <v>124.5</v>
          </cell>
          <cell r="S35">
            <v>124.5</v>
          </cell>
          <cell r="T35">
            <v>1.6</v>
          </cell>
          <cell r="U35">
            <v>1.4</v>
          </cell>
          <cell r="V35">
            <v>2.6</v>
          </cell>
          <cell r="W35" t="str">
            <v>необходимо увеличить продажи</v>
          </cell>
          <cell r="X35">
            <v>0</v>
          </cell>
          <cell r="Y35">
            <v>16</v>
          </cell>
          <cell r="Z35">
            <v>0</v>
          </cell>
        </row>
        <row r="36">
          <cell r="A36" t="str">
            <v>Пельмени Отборные из свинины и говядины 0,9 кг ТМ Стародворье ТС Медвежье ушко  ПОКОМ</v>
          </cell>
          <cell r="B36" t="str">
            <v>шт</v>
          </cell>
          <cell r="C36">
            <v>53</v>
          </cell>
          <cell r="D36">
            <v>32</v>
          </cell>
          <cell r="E36">
            <v>37</v>
          </cell>
          <cell r="F36">
            <v>20</v>
          </cell>
          <cell r="G36">
            <v>0.9</v>
          </cell>
          <cell r="H36">
            <v>34</v>
          </cell>
          <cell r="I36">
            <v>3</v>
          </cell>
          <cell r="L36">
            <v>48</v>
          </cell>
          <cell r="N36">
            <v>12.333333333333334</v>
          </cell>
          <cell r="O36">
            <v>80</v>
          </cell>
          <cell r="R36">
            <v>12</v>
          </cell>
          <cell r="S36">
            <v>5.5135135135135132</v>
          </cell>
          <cell r="T36">
            <v>16.600000000000001</v>
          </cell>
          <cell r="U36">
            <v>14.4</v>
          </cell>
          <cell r="V36">
            <v>12.8</v>
          </cell>
          <cell r="X36">
            <v>72</v>
          </cell>
          <cell r="Y36">
            <v>8</v>
          </cell>
          <cell r="Z36">
            <v>10</v>
          </cell>
        </row>
        <row r="37">
          <cell r="A37" t="str">
            <v>Пельмени отборные с говядиной 0,43кг Поком</v>
          </cell>
          <cell r="B37" t="str">
            <v>шт</v>
          </cell>
          <cell r="C37">
            <v>71</v>
          </cell>
          <cell r="D37">
            <v>5</v>
          </cell>
          <cell r="E37">
            <v>5</v>
          </cell>
          <cell r="F37">
            <v>71</v>
          </cell>
          <cell r="G37">
            <v>0.43</v>
          </cell>
          <cell r="H37">
            <v>5</v>
          </cell>
          <cell r="I37">
            <v>0</v>
          </cell>
          <cell r="N37">
            <v>1.6666666666666667</v>
          </cell>
          <cell r="R37">
            <v>42.6</v>
          </cell>
          <cell r="S37">
            <v>42.6</v>
          </cell>
          <cell r="T37">
            <v>2.6</v>
          </cell>
          <cell r="U37">
            <v>0</v>
          </cell>
          <cell r="V37">
            <v>2.8</v>
          </cell>
          <cell r="W37" t="str">
            <v>необходимо увеличить продажи</v>
          </cell>
          <cell r="X37">
            <v>0</v>
          </cell>
          <cell r="Y37">
            <v>16</v>
          </cell>
          <cell r="Z37">
            <v>0</v>
          </cell>
        </row>
        <row r="38">
          <cell r="A38" t="str">
            <v>Пельмени Отборные с говядиной 0,9 кг НОВА ТМ Стародворье ТС Медвежье ушко  ПОКОМ</v>
          </cell>
          <cell r="B38" t="str">
            <v>шт</v>
          </cell>
          <cell r="C38">
            <v>52</v>
          </cell>
          <cell r="D38">
            <v>16</v>
          </cell>
          <cell r="E38">
            <v>16</v>
          </cell>
          <cell r="F38">
            <v>51</v>
          </cell>
          <cell r="G38">
            <v>0.9</v>
          </cell>
          <cell r="H38">
            <v>16</v>
          </cell>
          <cell r="I38">
            <v>0</v>
          </cell>
          <cell r="L38">
            <v>72</v>
          </cell>
          <cell r="N38">
            <v>5.333333333333333</v>
          </cell>
          <cell r="R38">
            <v>23.0625</v>
          </cell>
          <cell r="S38">
            <v>23.0625</v>
          </cell>
          <cell r="T38">
            <v>9.1999999999999993</v>
          </cell>
          <cell r="U38">
            <v>5.2</v>
          </cell>
          <cell r="V38">
            <v>11.2</v>
          </cell>
          <cell r="X38">
            <v>0</v>
          </cell>
          <cell r="Y38">
            <v>8</v>
          </cell>
          <cell r="Z38">
            <v>0</v>
          </cell>
        </row>
        <row r="39">
          <cell r="A39" t="str">
            <v>Пельмени С говядиной и свининой, ВЕС, ТМ Славница сфера пуговки  ПОКОМ</v>
          </cell>
          <cell r="B39" t="str">
            <v>кг</v>
          </cell>
          <cell r="C39">
            <v>379</v>
          </cell>
          <cell r="D39">
            <v>400</v>
          </cell>
          <cell r="E39">
            <v>105</v>
          </cell>
          <cell r="F39">
            <v>610</v>
          </cell>
          <cell r="G39">
            <v>1</v>
          </cell>
          <cell r="H39">
            <v>105</v>
          </cell>
          <cell r="I39">
            <v>0</v>
          </cell>
          <cell r="N39">
            <v>35</v>
          </cell>
          <cell r="R39">
            <v>17.428571428571427</v>
          </cell>
          <cell r="S39">
            <v>17.428571428571427</v>
          </cell>
          <cell r="T39">
            <v>74</v>
          </cell>
          <cell r="U39">
            <v>78</v>
          </cell>
          <cell r="V39">
            <v>68.72</v>
          </cell>
          <cell r="X39">
            <v>0</v>
          </cell>
          <cell r="Y39">
            <v>5</v>
          </cell>
          <cell r="Z39">
            <v>0</v>
          </cell>
        </row>
        <row r="40">
          <cell r="A40" t="str">
            <v>Пельмени Со свининой и говядиной ТМ Особый рецепт Любимая ложка 1,0 кг  ПОКОМ</v>
          </cell>
          <cell r="B40" t="str">
            <v>шт</v>
          </cell>
          <cell r="C40">
            <v>307</v>
          </cell>
          <cell r="E40">
            <v>5</v>
          </cell>
          <cell r="F40">
            <v>302</v>
          </cell>
          <cell r="G40">
            <v>0</v>
          </cell>
          <cell r="H40">
            <v>5</v>
          </cell>
          <cell r="I40">
            <v>0</v>
          </cell>
          <cell r="N40">
            <v>1.6666666666666667</v>
          </cell>
          <cell r="R40">
            <v>181.2</v>
          </cell>
          <cell r="S40">
            <v>181.2</v>
          </cell>
          <cell r="T40">
            <v>0</v>
          </cell>
          <cell r="U40">
            <v>0</v>
          </cell>
          <cell r="V40">
            <v>0.4</v>
          </cell>
          <cell r="W40" t="str">
            <v>необходимо увеличить продажи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Пельмени Сочные стародв. сфера 0,43кг  Поком</v>
          </cell>
          <cell r="B41" t="str">
            <v>шт</v>
          </cell>
          <cell r="C41">
            <v>66</v>
          </cell>
          <cell r="D41">
            <v>3</v>
          </cell>
          <cell r="E41">
            <v>1</v>
          </cell>
          <cell r="F41">
            <v>68</v>
          </cell>
          <cell r="G41">
            <v>0.43</v>
          </cell>
          <cell r="H41">
            <v>1</v>
          </cell>
          <cell r="I41">
            <v>0</v>
          </cell>
          <cell r="N41">
            <v>0.33333333333333331</v>
          </cell>
          <cell r="R41">
            <v>204</v>
          </cell>
          <cell r="S41">
            <v>204</v>
          </cell>
          <cell r="T41">
            <v>0</v>
          </cell>
          <cell r="U41">
            <v>0.6</v>
          </cell>
          <cell r="V41">
            <v>0.6</v>
          </cell>
          <cell r="W41" t="str">
            <v>необходимо увеличить продажи</v>
          </cell>
          <cell r="X41">
            <v>0</v>
          </cell>
          <cell r="Y41">
            <v>16</v>
          </cell>
          <cell r="Z41">
            <v>0</v>
          </cell>
        </row>
        <row r="42">
          <cell r="A42" t="str">
            <v>Пельмени Сочные сфера 0,9 кг ТМ Стародворье ПОКОМ</v>
          </cell>
          <cell r="B42" t="str">
            <v>шт</v>
          </cell>
          <cell r="C42">
            <v>55</v>
          </cell>
          <cell r="D42">
            <v>2</v>
          </cell>
          <cell r="E42">
            <v>1</v>
          </cell>
          <cell r="F42">
            <v>55</v>
          </cell>
          <cell r="G42">
            <v>0.9</v>
          </cell>
          <cell r="H42">
            <v>1</v>
          </cell>
          <cell r="I42">
            <v>0</v>
          </cell>
          <cell r="N42">
            <v>0.33333333333333331</v>
          </cell>
          <cell r="R42">
            <v>165</v>
          </cell>
          <cell r="S42">
            <v>165</v>
          </cell>
          <cell r="T42">
            <v>0</v>
          </cell>
          <cell r="U42">
            <v>0.6</v>
          </cell>
          <cell r="V42">
            <v>0.8</v>
          </cell>
          <cell r="W42" t="str">
            <v>необходимо увеличить продажи</v>
          </cell>
          <cell r="X42">
            <v>0</v>
          </cell>
          <cell r="Y42">
            <v>8</v>
          </cell>
          <cell r="Z42">
            <v>0</v>
          </cell>
        </row>
        <row r="43">
          <cell r="A43" t="str">
            <v>Сосиски Оригинальные заморож. ТМ Стародворье в вак 0,33 кг  Поком</v>
          </cell>
          <cell r="B43" t="str">
            <v>шт</v>
          </cell>
          <cell r="C43">
            <v>76</v>
          </cell>
          <cell r="F43">
            <v>76</v>
          </cell>
          <cell r="G43">
            <v>0.33</v>
          </cell>
          <cell r="I43">
            <v>0</v>
          </cell>
          <cell r="N43">
            <v>0</v>
          </cell>
          <cell r="R43" t="e">
            <v>#DIV/0!</v>
          </cell>
          <cell r="S43" t="e">
            <v>#DIV/0!</v>
          </cell>
          <cell r="T43">
            <v>0</v>
          </cell>
          <cell r="U43">
            <v>0</v>
          </cell>
          <cell r="V43">
            <v>0</v>
          </cell>
          <cell r="W43" t="str">
            <v>необходимо продавать</v>
          </cell>
          <cell r="X43">
            <v>0</v>
          </cell>
          <cell r="Y43">
            <v>6</v>
          </cell>
          <cell r="Z43">
            <v>0</v>
          </cell>
        </row>
        <row r="44">
          <cell r="A44" t="str">
            <v>Фрай-пицца с ветчиной и грибами 3,0 кг. ВЕС.  ПОКОМ</v>
          </cell>
          <cell r="B44" t="str">
            <v>кг</v>
          </cell>
          <cell r="C44">
            <v>87</v>
          </cell>
          <cell r="F44">
            <v>60</v>
          </cell>
          <cell r="G44">
            <v>0</v>
          </cell>
          <cell r="I44">
            <v>0</v>
          </cell>
          <cell r="N44">
            <v>0</v>
          </cell>
          <cell r="R44" t="e">
            <v>#DIV/0!</v>
          </cell>
          <cell r="S44" t="e">
            <v>#DIV/0!</v>
          </cell>
          <cell r="T44">
            <v>1.94</v>
          </cell>
          <cell r="U44">
            <v>0.6</v>
          </cell>
          <cell r="V44">
            <v>3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Фрай-пицца с ветчиной и грибами ТМ Зареченские ТС Зареченские продукты.  Поком</v>
          </cell>
          <cell r="B45" t="str">
            <v>кг</v>
          </cell>
          <cell r="C45">
            <v>42</v>
          </cell>
          <cell r="D45">
            <v>6</v>
          </cell>
          <cell r="F45">
            <v>48</v>
          </cell>
          <cell r="G45">
            <v>1</v>
          </cell>
          <cell r="I45">
            <v>0</v>
          </cell>
          <cell r="N45">
            <v>0</v>
          </cell>
          <cell r="R45" t="e">
            <v>#DIV/0!</v>
          </cell>
          <cell r="S45" t="e">
            <v>#DIV/0!</v>
          </cell>
          <cell r="T45">
            <v>0.6</v>
          </cell>
          <cell r="U45">
            <v>0</v>
          </cell>
          <cell r="V45">
            <v>0.6</v>
          </cell>
          <cell r="W45" t="str">
            <v>необходимо продавать</v>
          </cell>
          <cell r="X45">
            <v>0</v>
          </cell>
          <cell r="Y45">
            <v>3</v>
          </cell>
          <cell r="Z45">
            <v>0</v>
          </cell>
        </row>
        <row r="46">
          <cell r="A46" t="str">
            <v>Хотстеры ТМ Горячая штучка ТС Хотстеры 0,25 кг зам  ПОКОМ</v>
          </cell>
          <cell r="B46" t="str">
            <v>шт</v>
          </cell>
          <cell r="C46">
            <v>102</v>
          </cell>
          <cell r="E46">
            <v>41</v>
          </cell>
          <cell r="F46">
            <v>40</v>
          </cell>
          <cell r="G46">
            <v>0.25</v>
          </cell>
          <cell r="H46">
            <v>41</v>
          </cell>
          <cell r="I46">
            <v>0</v>
          </cell>
          <cell r="L46">
            <v>72</v>
          </cell>
          <cell r="N46">
            <v>13.666666666666666</v>
          </cell>
          <cell r="O46">
            <v>52</v>
          </cell>
          <cell r="R46">
            <v>12</v>
          </cell>
          <cell r="S46">
            <v>8.1951219512195124</v>
          </cell>
          <cell r="T46">
            <v>16</v>
          </cell>
          <cell r="U46">
            <v>10.6</v>
          </cell>
          <cell r="V46">
            <v>16.399999999999999</v>
          </cell>
          <cell r="X46">
            <v>13</v>
          </cell>
          <cell r="Y46">
            <v>12</v>
          </cell>
          <cell r="Z46">
            <v>5</v>
          </cell>
        </row>
        <row r="47">
          <cell r="A47" t="str">
            <v>Хрустящие крылышки острые к пиву ТМ Горячая штучка 0,3кг зам  ПОКОМ</v>
          </cell>
          <cell r="B47" t="str">
            <v>шт</v>
          </cell>
          <cell r="C47">
            <v>20</v>
          </cell>
          <cell r="D47">
            <v>36</v>
          </cell>
          <cell r="E47">
            <v>27</v>
          </cell>
          <cell r="F47">
            <v>9</v>
          </cell>
          <cell r="G47">
            <v>0.3</v>
          </cell>
          <cell r="H47">
            <v>28</v>
          </cell>
          <cell r="I47">
            <v>-1</v>
          </cell>
          <cell r="L47">
            <v>72</v>
          </cell>
          <cell r="N47">
            <v>9</v>
          </cell>
          <cell r="O47">
            <v>27</v>
          </cell>
          <cell r="R47">
            <v>12</v>
          </cell>
          <cell r="S47">
            <v>9</v>
          </cell>
          <cell r="T47">
            <v>9</v>
          </cell>
          <cell r="U47">
            <v>9.1999999999999993</v>
          </cell>
          <cell r="V47">
            <v>13</v>
          </cell>
          <cell r="X47">
            <v>8.1</v>
          </cell>
          <cell r="Y47">
            <v>12</v>
          </cell>
          <cell r="Z47">
            <v>3</v>
          </cell>
        </row>
        <row r="48">
          <cell r="A48" t="str">
            <v>Хрустящие крылышки ТМ Горячая штучка 0,3 кг зам  ПОКОМ</v>
          </cell>
          <cell r="B48" t="str">
            <v>шт</v>
          </cell>
          <cell r="C48">
            <v>52</v>
          </cell>
          <cell r="D48">
            <v>58</v>
          </cell>
          <cell r="E48">
            <v>55</v>
          </cell>
          <cell r="F48">
            <v>31</v>
          </cell>
          <cell r="G48">
            <v>0.3</v>
          </cell>
          <cell r="H48">
            <v>54</v>
          </cell>
          <cell r="I48">
            <v>1</v>
          </cell>
          <cell r="L48">
            <v>60</v>
          </cell>
          <cell r="N48">
            <v>18.333333333333332</v>
          </cell>
          <cell r="O48">
            <v>129</v>
          </cell>
          <cell r="R48">
            <v>12</v>
          </cell>
          <cell r="S48">
            <v>4.9636363636363638</v>
          </cell>
          <cell r="T48">
            <v>12.8</v>
          </cell>
          <cell r="U48">
            <v>13.4</v>
          </cell>
          <cell r="V48">
            <v>15.4</v>
          </cell>
          <cell r="X48">
            <v>38.699999999999996</v>
          </cell>
          <cell r="Y48">
            <v>12</v>
          </cell>
          <cell r="Z48">
            <v>11</v>
          </cell>
        </row>
        <row r="49">
          <cell r="A49" t="str">
            <v>Хрустящие крылышки ТМ Зареченские ТС Зареченские продукты.   Поком</v>
          </cell>
          <cell r="B49" t="str">
            <v>кг</v>
          </cell>
          <cell r="C49">
            <v>31.4</v>
          </cell>
          <cell r="D49">
            <v>50.6</v>
          </cell>
          <cell r="E49">
            <v>38.799999999999997</v>
          </cell>
          <cell r="F49">
            <v>34.200000000000003</v>
          </cell>
          <cell r="G49">
            <v>1</v>
          </cell>
          <cell r="H49">
            <v>36.200000000000003</v>
          </cell>
          <cell r="I49">
            <v>2.5999999999999943</v>
          </cell>
          <cell r="N49">
            <v>12.933333333333332</v>
          </cell>
          <cell r="O49">
            <v>95.133333333333312</v>
          </cell>
          <cell r="R49">
            <v>10</v>
          </cell>
          <cell r="S49">
            <v>2.6443298969072169</v>
          </cell>
          <cell r="T49">
            <v>8.52</v>
          </cell>
          <cell r="U49">
            <v>9.32</v>
          </cell>
          <cell r="V49">
            <v>6.8400000000000007</v>
          </cell>
          <cell r="X49">
            <v>95.133333333333312</v>
          </cell>
          <cell r="Y49">
            <v>1.8</v>
          </cell>
          <cell r="Z49">
            <v>53</v>
          </cell>
        </row>
        <row r="50">
          <cell r="A50" t="str">
            <v>Чебупай сочное яблоко ТМ Горячая штучка ТС Чебупай 0,2 кг УВС.  зам  ПОКОМ</v>
          </cell>
          <cell r="B50" t="str">
            <v>шт</v>
          </cell>
          <cell r="C50">
            <v>71</v>
          </cell>
          <cell r="E50">
            <v>20</v>
          </cell>
          <cell r="F50">
            <v>30</v>
          </cell>
          <cell r="G50">
            <v>0.2</v>
          </cell>
          <cell r="H50">
            <v>18</v>
          </cell>
          <cell r="I50">
            <v>2</v>
          </cell>
          <cell r="N50">
            <v>6.666666666666667</v>
          </cell>
          <cell r="O50">
            <v>50</v>
          </cell>
          <cell r="R50">
            <v>12</v>
          </cell>
          <cell r="S50">
            <v>4.5</v>
          </cell>
          <cell r="T50">
            <v>11.8</v>
          </cell>
          <cell r="U50">
            <v>6.4</v>
          </cell>
          <cell r="V50">
            <v>4</v>
          </cell>
          <cell r="X50">
            <v>10</v>
          </cell>
          <cell r="Y50">
            <v>6</v>
          </cell>
          <cell r="Z50">
            <v>9</v>
          </cell>
        </row>
        <row r="51">
          <cell r="A51" t="str">
            <v>Чебупай спелая вишня ТМ Горячая штучка ТС Чебупай 0,2 кг УВС. зам  ПОКОМ</v>
          </cell>
          <cell r="B51" t="str">
            <v>шт</v>
          </cell>
          <cell r="C51">
            <v>124</v>
          </cell>
          <cell r="E51">
            <v>27</v>
          </cell>
          <cell r="F51">
            <v>69</v>
          </cell>
          <cell r="G51">
            <v>0.2</v>
          </cell>
          <cell r="H51">
            <v>25</v>
          </cell>
          <cell r="I51">
            <v>2</v>
          </cell>
          <cell r="N51">
            <v>9</v>
          </cell>
          <cell r="O51">
            <v>39</v>
          </cell>
          <cell r="R51">
            <v>12</v>
          </cell>
          <cell r="S51">
            <v>7.666666666666667</v>
          </cell>
          <cell r="T51">
            <v>14.2</v>
          </cell>
          <cell r="U51">
            <v>1.8</v>
          </cell>
          <cell r="V51">
            <v>4.5999999999999996</v>
          </cell>
          <cell r="X51">
            <v>7.8000000000000007</v>
          </cell>
          <cell r="Y51">
            <v>6</v>
          </cell>
          <cell r="Z51">
            <v>7</v>
          </cell>
        </row>
        <row r="52">
          <cell r="A52" t="str">
            <v>Чебупели с мясом Базовый ассортимент Фикс.вес 0,48 Лоток Горячая штучка ХХЛ  Поком</v>
          </cell>
          <cell r="B52" t="str">
            <v>шт</v>
          </cell>
          <cell r="C52">
            <v>-1</v>
          </cell>
          <cell r="D52">
            <v>8</v>
          </cell>
          <cell r="E52">
            <v>2</v>
          </cell>
          <cell r="F52">
            <v>5</v>
          </cell>
          <cell r="G52">
            <v>0</v>
          </cell>
          <cell r="H52">
            <v>2</v>
          </cell>
          <cell r="I52">
            <v>0</v>
          </cell>
          <cell r="N52">
            <v>0.66666666666666663</v>
          </cell>
          <cell r="R52">
            <v>7.5</v>
          </cell>
          <cell r="S52">
            <v>7.5</v>
          </cell>
          <cell r="T52">
            <v>0</v>
          </cell>
          <cell r="U52">
            <v>0</v>
          </cell>
          <cell r="V52">
            <v>0.2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Чебупицца курочка по-итальянски Горячая штучка 0,25 кг зам  ПОКОМ</v>
          </cell>
          <cell r="B53" t="str">
            <v>шт</v>
          </cell>
          <cell r="C53">
            <v>125</v>
          </cell>
          <cell r="D53">
            <v>39</v>
          </cell>
          <cell r="E53">
            <v>82</v>
          </cell>
          <cell r="F53">
            <v>41</v>
          </cell>
          <cell r="G53">
            <v>0.25</v>
          </cell>
          <cell r="H53">
            <v>82</v>
          </cell>
          <cell r="I53">
            <v>0</v>
          </cell>
          <cell r="L53">
            <v>144</v>
          </cell>
          <cell r="N53">
            <v>27.333333333333332</v>
          </cell>
          <cell r="O53">
            <v>143</v>
          </cell>
          <cell r="R53">
            <v>12</v>
          </cell>
          <cell r="S53">
            <v>6.7682926829268295</v>
          </cell>
          <cell r="T53">
            <v>29.8</v>
          </cell>
          <cell r="U53">
            <v>21.4</v>
          </cell>
          <cell r="V53">
            <v>26.4</v>
          </cell>
          <cell r="X53">
            <v>35.75</v>
          </cell>
          <cell r="Y53">
            <v>12</v>
          </cell>
          <cell r="Z53">
            <v>12</v>
          </cell>
        </row>
        <row r="54">
          <cell r="A54" t="str">
            <v>Чебупицца Пепперони ТМ Горячая штучка ТС Чебупицца 0.25кг зам  ПОКОМ</v>
          </cell>
          <cell r="B54" t="str">
            <v>шт</v>
          </cell>
          <cell r="C54">
            <v>124</v>
          </cell>
          <cell r="D54">
            <v>63</v>
          </cell>
          <cell r="E54">
            <v>90</v>
          </cell>
          <cell r="F54">
            <v>61</v>
          </cell>
          <cell r="G54">
            <v>0.25</v>
          </cell>
          <cell r="H54">
            <v>90</v>
          </cell>
          <cell r="I54">
            <v>0</v>
          </cell>
          <cell r="L54">
            <v>132</v>
          </cell>
          <cell r="N54">
            <v>30</v>
          </cell>
          <cell r="O54">
            <v>167</v>
          </cell>
          <cell r="R54">
            <v>12</v>
          </cell>
          <cell r="S54">
            <v>6.4333333333333336</v>
          </cell>
          <cell r="T54">
            <v>30.4</v>
          </cell>
          <cell r="U54">
            <v>27</v>
          </cell>
          <cell r="V54">
            <v>31</v>
          </cell>
          <cell r="X54">
            <v>41.75</v>
          </cell>
          <cell r="Y54">
            <v>12</v>
          </cell>
          <cell r="Z54">
            <v>14</v>
          </cell>
        </row>
        <row r="55">
          <cell r="A55" t="str">
            <v>Чебуреки Мясные вес 2,7 кг ТМ Зареченские ТС Зареченские продукты   Поком</v>
          </cell>
          <cell r="B55" t="str">
            <v>кг</v>
          </cell>
          <cell r="C55">
            <v>13.5</v>
          </cell>
          <cell r="D55">
            <v>13.5</v>
          </cell>
          <cell r="E55">
            <v>27</v>
          </cell>
          <cell r="G55">
            <v>1</v>
          </cell>
          <cell r="H55">
            <v>51.2</v>
          </cell>
          <cell r="I55">
            <v>-24.200000000000003</v>
          </cell>
          <cell r="L55">
            <v>48.6</v>
          </cell>
          <cell r="N55">
            <v>9</v>
          </cell>
          <cell r="O55">
            <v>59.4</v>
          </cell>
          <cell r="R55">
            <v>12</v>
          </cell>
          <cell r="S55">
            <v>5.4</v>
          </cell>
          <cell r="T55">
            <v>5.9399999999999995</v>
          </cell>
          <cell r="U55">
            <v>4.32</v>
          </cell>
          <cell r="V55">
            <v>5.9399999999999995</v>
          </cell>
          <cell r="X55">
            <v>59.4</v>
          </cell>
          <cell r="Y55">
            <v>2.7</v>
          </cell>
          <cell r="Z55">
            <v>22</v>
          </cell>
        </row>
        <row r="56">
          <cell r="A56" t="str">
            <v>Чебуреки сочные ТМ Зареченские ТС Зареченские продукты.  Поком</v>
          </cell>
          <cell r="B56" t="str">
            <v>кг</v>
          </cell>
          <cell r="C56">
            <v>31.3</v>
          </cell>
          <cell r="D56">
            <v>8.6999999999999993</v>
          </cell>
          <cell r="E56">
            <v>5</v>
          </cell>
          <cell r="G56">
            <v>1</v>
          </cell>
          <cell r="H56">
            <v>10</v>
          </cell>
          <cell r="I56">
            <v>-5</v>
          </cell>
          <cell r="L56">
            <v>180</v>
          </cell>
          <cell r="N56">
            <v>1.6666666666666667</v>
          </cell>
          <cell r="R56">
            <v>108</v>
          </cell>
          <cell r="S56">
            <v>108</v>
          </cell>
          <cell r="T56">
            <v>44.28</v>
          </cell>
          <cell r="U56">
            <v>45.2</v>
          </cell>
          <cell r="V56">
            <v>47.54</v>
          </cell>
          <cell r="X56">
            <v>0</v>
          </cell>
          <cell r="Y56">
            <v>5</v>
          </cell>
          <cell r="Z56">
            <v>0</v>
          </cell>
        </row>
        <row r="57">
          <cell r="A57" t="str">
            <v>Чебуречище горячая штучка 0,14кг Поком</v>
          </cell>
          <cell r="B57" t="str">
            <v>шт</v>
          </cell>
          <cell r="C57">
            <v>55</v>
          </cell>
          <cell r="D57">
            <v>22</v>
          </cell>
          <cell r="E57">
            <v>51</v>
          </cell>
          <cell r="F57">
            <v>19</v>
          </cell>
          <cell r="G57">
            <v>0.14000000000000001</v>
          </cell>
          <cell r="H57">
            <v>47</v>
          </cell>
          <cell r="I57">
            <v>4</v>
          </cell>
          <cell r="L57">
            <v>66</v>
          </cell>
          <cell r="N57">
            <v>17</v>
          </cell>
          <cell r="O57">
            <v>119</v>
          </cell>
          <cell r="R57">
            <v>12</v>
          </cell>
          <cell r="S57">
            <v>5</v>
          </cell>
          <cell r="T57">
            <v>9.8000000000000007</v>
          </cell>
          <cell r="U57">
            <v>17.2</v>
          </cell>
          <cell r="V57">
            <v>18.2</v>
          </cell>
          <cell r="X57">
            <v>16.66</v>
          </cell>
          <cell r="Y57">
            <v>22</v>
          </cell>
          <cell r="Z57">
            <v>6</v>
          </cell>
        </row>
        <row r="58">
          <cell r="A58" t="str">
            <v>У_Готовые чебупели острые с мясом Горячая штучка 0,3 кг зам  ПОКОМ</v>
          </cell>
          <cell r="B58" t="str">
            <v>шт</v>
          </cell>
          <cell r="C58">
            <v>60</v>
          </cell>
          <cell r="G58">
            <v>0</v>
          </cell>
          <cell r="H58">
            <v>1</v>
          </cell>
          <cell r="I58">
            <v>-1</v>
          </cell>
          <cell r="N58">
            <v>0</v>
          </cell>
          <cell r="R58" t="e">
            <v>#DIV/0!</v>
          </cell>
          <cell r="S58" t="e">
            <v>#DIV/0!</v>
          </cell>
          <cell r="T58">
            <v>0</v>
          </cell>
          <cell r="U58">
            <v>0</v>
          </cell>
          <cell r="V58">
            <v>0.2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У_Жар-боллы с курочкой и сыром. Кулинарные изделия рубленые в тесте куриные жареные  ПОКОМ</v>
          </cell>
          <cell r="B59" t="str">
            <v>кг</v>
          </cell>
          <cell r="C59">
            <v>3</v>
          </cell>
          <cell r="D59">
            <v>45</v>
          </cell>
          <cell r="F59">
            <v>48</v>
          </cell>
          <cell r="G59">
            <v>0</v>
          </cell>
          <cell r="I59">
            <v>0</v>
          </cell>
          <cell r="N59">
            <v>0</v>
          </cell>
          <cell r="R59" t="e">
            <v>#DIV/0!</v>
          </cell>
          <cell r="S59" t="e">
            <v>#DIV/0!</v>
          </cell>
          <cell r="T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У_Круггетсы сочные ТМ Горячая штучка ТС Круггетсы 3 кг. Изделия кулинарные рубленые в тесте куриные</v>
          </cell>
          <cell r="B60" t="str">
            <v>кг</v>
          </cell>
          <cell r="C60">
            <v>9</v>
          </cell>
          <cell r="E60">
            <v>3</v>
          </cell>
          <cell r="F60">
            <v>6</v>
          </cell>
          <cell r="G60">
            <v>0</v>
          </cell>
          <cell r="H60">
            <v>3</v>
          </cell>
          <cell r="I60">
            <v>0</v>
          </cell>
          <cell r="N60">
            <v>1</v>
          </cell>
          <cell r="R60">
            <v>6</v>
          </cell>
          <cell r="S60">
            <v>6</v>
          </cell>
          <cell r="T60">
            <v>0</v>
          </cell>
          <cell r="U60">
            <v>1.8</v>
          </cell>
          <cell r="V60">
            <v>3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У_Пельмени Бульмени с говядиной и свининой Горячая штучка 0,43  ПОКОМ</v>
          </cell>
          <cell r="B61" t="str">
            <v>шт</v>
          </cell>
          <cell r="C61">
            <v>199</v>
          </cell>
          <cell r="G61">
            <v>0</v>
          </cell>
          <cell r="H61">
            <v>1</v>
          </cell>
          <cell r="I61">
            <v>-1</v>
          </cell>
          <cell r="N61">
            <v>0</v>
          </cell>
          <cell r="R61" t="e">
            <v>#DIV/0!</v>
          </cell>
          <cell r="S61" t="e">
            <v>#DIV/0!</v>
          </cell>
          <cell r="T61">
            <v>0</v>
          </cell>
          <cell r="U61">
            <v>4.2</v>
          </cell>
          <cell r="V61">
            <v>12.2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У_Пельмени Бульмени со сливочным маслом ТМ Горячая шт. 0,43 кг  ПОКОМ</v>
          </cell>
          <cell r="B62" t="str">
            <v>шт</v>
          </cell>
          <cell r="C62">
            <v>44</v>
          </cell>
          <cell r="E62">
            <v>32</v>
          </cell>
          <cell r="G62">
            <v>0</v>
          </cell>
          <cell r="H62">
            <v>33</v>
          </cell>
          <cell r="I62">
            <v>-1</v>
          </cell>
          <cell r="N62">
            <v>10.666666666666666</v>
          </cell>
          <cell r="R62">
            <v>0</v>
          </cell>
          <cell r="S62">
            <v>0</v>
          </cell>
          <cell r="T62">
            <v>0</v>
          </cell>
          <cell r="U62">
            <v>18.600000000000001</v>
          </cell>
          <cell r="V62">
            <v>8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У_Пельмени Быстромени рубл. в тесте из мяса кур. вареные сфера "Мясная галерея" ВЕС</v>
          </cell>
          <cell r="B63" t="str">
            <v>кг</v>
          </cell>
          <cell r="C63">
            <v>35</v>
          </cell>
          <cell r="E63">
            <v>5</v>
          </cell>
          <cell r="F63">
            <v>30</v>
          </cell>
          <cell r="G63">
            <v>0</v>
          </cell>
          <cell r="H63">
            <v>5</v>
          </cell>
          <cell r="I63">
            <v>0</v>
          </cell>
          <cell r="N63">
            <v>1.6666666666666667</v>
          </cell>
          <cell r="R63">
            <v>18</v>
          </cell>
          <cell r="S63">
            <v>18</v>
          </cell>
          <cell r="T63">
            <v>0</v>
          </cell>
          <cell r="U63">
            <v>7</v>
          </cell>
          <cell r="V63">
            <v>4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У_Пельмени Вл.Стандарт с говядиной и свининой шт. 0,8 кг ТМ Владимирский стандарт   ПОКОМ</v>
          </cell>
          <cell r="B64" t="str">
            <v>шт</v>
          </cell>
          <cell r="C64">
            <v>8</v>
          </cell>
          <cell r="E64">
            <v>1</v>
          </cell>
          <cell r="F64">
            <v>7</v>
          </cell>
          <cell r="G64">
            <v>0</v>
          </cell>
          <cell r="H64">
            <v>1</v>
          </cell>
          <cell r="I64">
            <v>0</v>
          </cell>
          <cell r="N64">
            <v>0.33333333333333331</v>
          </cell>
          <cell r="R64">
            <v>21</v>
          </cell>
          <cell r="S64">
            <v>21</v>
          </cell>
          <cell r="T64">
            <v>0</v>
          </cell>
          <cell r="U64">
            <v>3.2</v>
          </cell>
          <cell r="V64">
            <v>3.2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Наггетсы «с куриным филе и сыром» ф/в 0,25 ТМ «Вязанка»</v>
          </cell>
          <cell r="B65" t="str">
            <v>шт</v>
          </cell>
          <cell r="G65">
            <v>0.25</v>
          </cell>
          <cell r="I65">
            <v>0</v>
          </cell>
          <cell r="L65">
            <v>12</v>
          </cell>
          <cell r="N65">
            <v>0</v>
          </cell>
          <cell r="R65" t="e">
            <v>#DIV/0!</v>
          </cell>
          <cell r="S65" t="e">
            <v>#DIV/0!</v>
          </cell>
          <cell r="T65">
            <v>0</v>
          </cell>
          <cell r="U65">
            <v>0</v>
          </cell>
          <cell r="V65">
            <v>0</v>
          </cell>
          <cell r="W65" t="str">
            <v>согласовал Химич</v>
          </cell>
          <cell r="X65">
            <v>0</v>
          </cell>
          <cell r="Y65">
            <v>12</v>
          </cell>
          <cell r="Z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73"/>
  <sheetViews>
    <sheetView tabSelected="1" workbookViewId="0">
      <pane ySplit="5" topLeftCell="A6" activePane="bottomLeft" state="frozen"/>
      <selection pane="bottomLeft" activeCell="W11" sqref="W11"/>
    </sheetView>
  </sheetViews>
  <sheetFormatPr defaultColWidth="10.5" defaultRowHeight="11.45" customHeight="1" outlineLevelRow="1" x14ac:dyDescent="0.2"/>
  <cols>
    <col min="1" max="1" width="65.6640625" style="1" customWidth="1"/>
    <col min="2" max="2" width="3.83203125" style="1" customWidth="1"/>
    <col min="3" max="6" width="7.6640625" style="1" customWidth="1"/>
    <col min="7" max="7" width="5" style="22" customWidth="1"/>
    <col min="8" max="12" width="7.83203125" style="7" customWidth="1"/>
    <col min="13" max="13" width="1" style="7" customWidth="1"/>
    <col min="14" max="16" width="7.83203125" style="7" customWidth="1"/>
    <col min="17" max="17" width="21" style="7" customWidth="1"/>
    <col min="18" max="19" width="5.1640625" style="7" customWidth="1"/>
    <col min="20" max="22" width="7.6640625" style="7" customWidth="1"/>
    <col min="23" max="23" width="30" style="7" customWidth="1"/>
    <col min="24" max="24" width="8.33203125" style="7" customWidth="1"/>
    <col min="25" max="25" width="8.33203125" style="22" customWidth="1"/>
    <col min="26" max="26" width="8.33203125" style="23" customWidth="1"/>
    <col min="27" max="27" width="8.33203125" style="7" customWidth="1"/>
    <col min="28" max="16384" width="10.5" style="7"/>
  </cols>
  <sheetData>
    <row r="1" spans="1:27" ht="12.95" customHeight="1" outlineLevel="1" x14ac:dyDescent="0.2">
      <c r="A1" s="3" t="s">
        <v>0</v>
      </c>
      <c r="B1" s="3"/>
      <c r="C1" s="3"/>
    </row>
    <row r="2" spans="1:27" ht="12.95" customHeight="1" outlineLevel="1" x14ac:dyDescent="0.2">
      <c r="B2" s="3"/>
      <c r="C2" s="3"/>
    </row>
    <row r="3" spans="1:27" ht="26.1" customHeight="1" x14ac:dyDescent="0.2">
      <c r="A3" s="8" t="s">
        <v>1</v>
      </c>
      <c r="B3" s="8" t="s">
        <v>2</v>
      </c>
      <c r="C3" s="6" t="s">
        <v>3</v>
      </c>
      <c r="D3" s="6"/>
      <c r="E3" s="6"/>
      <c r="F3" s="6"/>
      <c r="G3" s="13" t="s">
        <v>77</v>
      </c>
      <c r="H3" s="2" t="s">
        <v>78</v>
      </c>
      <c r="I3" s="2" t="s">
        <v>79</v>
      </c>
      <c r="J3" s="2" t="s">
        <v>80</v>
      </c>
      <c r="K3" s="2" t="s">
        <v>81</v>
      </c>
      <c r="L3" s="14" t="s">
        <v>82</v>
      </c>
      <c r="M3" s="14" t="s">
        <v>82</v>
      </c>
      <c r="N3" s="2" t="s">
        <v>83</v>
      </c>
      <c r="O3" s="14" t="s">
        <v>96</v>
      </c>
      <c r="P3" s="15" t="s">
        <v>97</v>
      </c>
      <c r="Q3" s="16"/>
      <c r="R3" s="2" t="s">
        <v>84</v>
      </c>
      <c r="S3" s="2" t="s">
        <v>85</v>
      </c>
      <c r="T3" s="2" t="s">
        <v>83</v>
      </c>
      <c r="U3" s="2" t="s">
        <v>83</v>
      </c>
      <c r="V3" s="2" t="s">
        <v>83</v>
      </c>
      <c r="W3" s="2" t="s">
        <v>86</v>
      </c>
      <c r="X3" s="2" t="s">
        <v>87</v>
      </c>
      <c r="Y3" s="13"/>
      <c r="Z3" s="17" t="s">
        <v>88</v>
      </c>
      <c r="AA3" s="2" t="s">
        <v>89</v>
      </c>
    </row>
    <row r="4" spans="1:27" ht="26.1" customHeight="1" x14ac:dyDescent="0.2">
      <c r="A4" s="9"/>
      <c r="B4" s="10"/>
      <c r="C4" s="6" t="s">
        <v>4</v>
      </c>
      <c r="D4" s="6" t="s">
        <v>5</v>
      </c>
      <c r="E4" s="6" t="s">
        <v>6</v>
      </c>
      <c r="F4" s="6" t="s">
        <v>7</v>
      </c>
      <c r="G4" s="13"/>
      <c r="H4" s="2"/>
      <c r="I4" s="2"/>
      <c r="J4" s="2"/>
      <c r="K4" s="14"/>
      <c r="L4" s="14" t="s">
        <v>98</v>
      </c>
      <c r="M4" s="2"/>
      <c r="N4" s="14" t="s">
        <v>95</v>
      </c>
      <c r="O4" s="18"/>
      <c r="P4" s="15"/>
      <c r="Q4" s="16" t="s">
        <v>91</v>
      </c>
      <c r="R4" s="2"/>
      <c r="S4" s="2"/>
      <c r="T4" s="14" t="s">
        <v>92</v>
      </c>
      <c r="U4" s="14" t="s">
        <v>93</v>
      </c>
      <c r="V4" s="14" t="s">
        <v>90</v>
      </c>
      <c r="W4" s="2"/>
      <c r="X4" s="2"/>
      <c r="Y4" s="13"/>
      <c r="Z4" s="17"/>
      <c r="AA4" s="2"/>
    </row>
    <row r="5" spans="1:27" ht="12" customHeight="1" x14ac:dyDescent="0.2">
      <c r="A5" s="9"/>
      <c r="B5" s="10"/>
      <c r="C5" s="12"/>
      <c r="D5" s="6"/>
      <c r="E5" s="19">
        <f t="shared" ref="E5:F5" si="0">SUM(E6:E192)</f>
        <v>34691.599999999999</v>
      </c>
      <c r="F5" s="19">
        <f t="shared" si="0"/>
        <v>2343.2999999999997</v>
      </c>
      <c r="G5" s="13"/>
      <c r="H5" s="19">
        <f t="shared" ref="H5:P5" si="1">SUM(H6:H192)</f>
        <v>34933</v>
      </c>
      <c r="I5" s="19">
        <f t="shared" si="1"/>
        <v>-241.40000000000003</v>
      </c>
      <c r="J5" s="19">
        <f t="shared" si="1"/>
        <v>4328</v>
      </c>
      <c r="K5" s="19">
        <f t="shared" si="1"/>
        <v>30363.599999999999</v>
      </c>
      <c r="L5" s="19">
        <f t="shared" si="1"/>
        <v>2467.8000000000002</v>
      </c>
      <c r="M5" s="19">
        <f t="shared" si="1"/>
        <v>0</v>
      </c>
      <c r="N5" s="19">
        <f t="shared" si="1"/>
        <v>865.60000000000025</v>
      </c>
      <c r="O5" s="19">
        <f t="shared" si="1"/>
        <v>6041.8200000000006</v>
      </c>
      <c r="P5" s="19">
        <f t="shared" si="1"/>
        <v>0</v>
      </c>
      <c r="Q5" s="20"/>
      <c r="R5" s="2"/>
      <c r="S5" s="2"/>
      <c r="T5" s="19">
        <f>SUM(T6:T192)</f>
        <v>669.50000000000023</v>
      </c>
      <c r="U5" s="19">
        <f>SUM(U6:U192)</f>
        <v>714.82000000000016</v>
      </c>
      <c r="V5" s="19">
        <f>SUM(V6:V192)</f>
        <v>582.86666666666656</v>
      </c>
      <c r="W5" s="2"/>
      <c r="X5" s="19">
        <f>SUM(X6:X192)</f>
        <v>4227.1779999999999</v>
      </c>
      <c r="Y5" s="13" t="s">
        <v>94</v>
      </c>
      <c r="Z5" s="21">
        <f>SUM(Z6:Z192)</f>
        <v>0</v>
      </c>
      <c r="AA5" s="19">
        <f>SUM(AA6:AA192)</f>
        <v>0</v>
      </c>
    </row>
    <row r="6" spans="1:27" ht="11.1" customHeight="1" x14ac:dyDescent="0.2">
      <c r="A6" s="11" t="s">
        <v>8</v>
      </c>
      <c r="B6" s="11" t="s">
        <v>9</v>
      </c>
      <c r="C6" s="4"/>
      <c r="D6" s="5">
        <v>552</v>
      </c>
      <c r="E6" s="5">
        <v>552</v>
      </c>
      <c r="F6" s="5"/>
      <c r="G6" s="22">
        <v>0</v>
      </c>
      <c r="H6" s="7">
        <f>VLOOKUP(A6,[1]TDSheet!$A:$E,4,0)</f>
        <v>552</v>
      </c>
      <c r="I6" s="7">
        <f>E6-H6</f>
        <v>0</v>
      </c>
      <c r="J6" s="7">
        <f>E6-K6</f>
        <v>0</v>
      </c>
      <c r="K6" s="7">
        <f>VLOOKUP(A6,[2]TDSheet!$A:$V,6,0)</f>
        <v>552</v>
      </c>
      <c r="N6" s="7">
        <f>J6/5</f>
        <v>0</v>
      </c>
      <c r="O6" s="24"/>
      <c r="P6" s="24"/>
      <c r="R6" s="7" t="e">
        <f>(F6+L6+O6)/N6</f>
        <v>#DIV/0!</v>
      </c>
      <c r="S6" s="7" t="e">
        <f>(F6+L6)/N6</f>
        <v>#DIV/0!</v>
      </c>
      <c r="T6" s="7">
        <v>0</v>
      </c>
      <c r="U6" s="7">
        <v>0</v>
      </c>
      <c r="V6" s="7">
        <v>0</v>
      </c>
      <c r="X6" s="7">
        <f>O6*G6</f>
        <v>0</v>
      </c>
      <c r="Y6" s="22">
        <v>0</v>
      </c>
    </row>
    <row r="7" spans="1:27" ht="11.1" customHeight="1" x14ac:dyDescent="0.2">
      <c r="A7" s="11" t="s">
        <v>10</v>
      </c>
      <c r="B7" s="11" t="s">
        <v>9</v>
      </c>
      <c r="C7" s="5">
        <v>55</v>
      </c>
      <c r="D7" s="5">
        <v>672</v>
      </c>
      <c r="E7" s="5">
        <v>685</v>
      </c>
      <c r="F7" s="5">
        <v>1</v>
      </c>
      <c r="G7" s="22">
        <f>VLOOKUP(A7,[3]TDSheet!$A:$G,7,0)</f>
        <v>0.3</v>
      </c>
      <c r="H7" s="7">
        <f>VLOOKUP(A7,[1]TDSheet!$A:$E,4,0)</f>
        <v>688</v>
      </c>
      <c r="I7" s="7">
        <f t="shared" ref="I7:I70" si="2">E7-H7</f>
        <v>-3</v>
      </c>
      <c r="J7" s="7">
        <f t="shared" ref="J7:J70" si="3">E7-K7</f>
        <v>73</v>
      </c>
      <c r="K7" s="7">
        <f>VLOOKUP(A7,[2]TDSheet!$A:$V,6,0)</f>
        <v>612</v>
      </c>
      <c r="L7" s="7">
        <f>VLOOKUP(A7,[3]TDSheet!$A:$Z,26,0)*Y7</f>
        <v>120</v>
      </c>
      <c r="N7" s="7">
        <f t="shared" ref="N7:N70" si="4">J7/5</f>
        <v>14.6</v>
      </c>
      <c r="O7" s="24">
        <f>13*N7-L7-F7</f>
        <v>68.799999999999983</v>
      </c>
      <c r="P7" s="24"/>
      <c r="R7" s="7">
        <f t="shared" ref="R7:R70" si="5">(F7+L7+O7)/N7</f>
        <v>13</v>
      </c>
      <c r="S7" s="7">
        <f t="shared" ref="S7:S70" si="6">(F7+L7)/N7</f>
        <v>8.287671232876713</v>
      </c>
      <c r="T7" s="7">
        <f>VLOOKUP(A7,[3]TDSheet!$A:$U,21,0)</f>
        <v>5.4</v>
      </c>
      <c r="U7" s="7">
        <f>VLOOKUP(A7,[3]TDSheet!$A:$V,22,0)</f>
        <v>8.8000000000000007</v>
      </c>
      <c r="V7" s="7">
        <f>VLOOKUP(A7,[3]TDSheet!$A:$N,14,0)</f>
        <v>17.333333333333332</v>
      </c>
      <c r="X7" s="7">
        <f t="shared" ref="X7:X70" si="7">O7*G7</f>
        <v>20.639999999999993</v>
      </c>
      <c r="Y7" s="22">
        <f>VLOOKUP(A7,[3]TDSheet!$A:$Y,25,0)</f>
        <v>12</v>
      </c>
    </row>
    <row r="8" spans="1:27" ht="11.1" customHeight="1" x14ac:dyDescent="0.2">
      <c r="A8" s="11" t="s">
        <v>11</v>
      </c>
      <c r="B8" s="11" t="s">
        <v>9</v>
      </c>
      <c r="C8" s="5">
        <v>49</v>
      </c>
      <c r="D8" s="5">
        <v>900</v>
      </c>
      <c r="E8" s="5">
        <v>898</v>
      </c>
      <c r="F8" s="5">
        <v>2</v>
      </c>
      <c r="G8" s="22">
        <f>VLOOKUP(A8,[3]TDSheet!$A:$G,7,0)</f>
        <v>0.3</v>
      </c>
      <c r="H8" s="7">
        <f>VLOOKUP(A8,[1]TDSheet!$A:$E,4,0)</f>
        <v>917</v>
      </c>
      <c r="I8" s="7">
        <f t="shared" si="2"/>
        <v>-19</v>
      </c>
      <c r="J8" s="7">
        <f t="shared" si="3"/>
        <v>46</v>
      </c>
      <c r="K8" s="7">
        <f>VLOOKUP(A8,[2]TDSheet!$A:$V,6,0)</f>
        <v>852</v>
      </c>
      <c r="L8" s="7">
        <f>VLOOKUP(A8,[3]TDSheet!$A:$Z,26,0)*Y8</f>
        <v>144</v>
      </c>
      <c r="N8" s="7">
        <f t="shared" si="4"/>
        <v>9.1999999999999993</v>
      </c>
      <c r="O8" s="24"/>
      <c r="P8" s="24"/>
      <c r="R8" s="7">
        <f t="shared" si="5"/>
        <v>15.869565217391306</v>
      </c>
      <c r="S8" s="7">
        <f t="shared" si="6"/>
        <v>15.869565217391306</v>
      </c>
      <c r="T8" s="7">
        <f>VLOOKUP(A8,[3]TDSheet!$A:$U,21,0)</f>
        <v>8</v>
      </c>
      <c r="U8" s="7">
        <f>VLOOKUP(A8,[3]TDSheet!$A:$V,22,0)</f>
        <v>13.6</v>
      </c>
      <c r="V8" s="7">
        <f>VLOOKUP(A8,[3]TDSheet!$A:$N,14,0)</f>
        <v>21</v>
      </c>
      <c r="X8" s="7">
        <f t="shared" si="7"/>
        <v>0</v>
      </c>
      <c r="Y8" s="22">
        <f>VLOOKUP(A8,[3]TDSheet!$A:$Y,25,0)</f>
        <v>12</v>
      </c>
    </row>
    <row r="9" spans="1:27" ht="11.1" customHeight="1" x14ac:dyDescent="0.2">
      <c r="A9" s="11" t="s">
        <v>12</v>
      </c>
      <c r="B9" s="11" t="s">
        <v>9</v>
      </c>
      <c r="C9" s="4"/>
      <c r="D9" s="5">
        <v>936</v>
      </c>
      <c r="E9" s="5">
        <v>936</v>
      </c>
      <c r="F9" s="5"/>
      <c r="G9" s="22">
        <v>0</v>
      </c>
      <c r="H9" s="7">
        <f>VLOOKUP(A9,[1]TDSheet!$A:$E,4,0)</f>
        <v>936</v>
      </c>
      <c r="I9" s="7">
        <f t="shared" si="2"/>
        <v>0</v>
      </c>
      <c r="J9" s="7">
        <f t="shared" si="3"/>
        <v>0</v>
      </c>
      <c r="K9" s="7">
        <f>VLOOKUP(A9,[2]TDSheet!$A:$V,6,0)</f>
        <v>936</v>
      </c>
      <c r="N9" s="7">
        <f t="shared" si="4"/>
        <v>0</v>
      </c>
      <c r="O9" s="24"/>
      <c r="P9" s="24"/>
      <c r="R9" s="7" t="e">
        <f t="shared" si="5"/>
        <v>#DIV/0!</v>
      </c>
      <c r="S9" s="7" t="e">
        <f t="shared" si="6"/>
        <v>#DIV/0!</v>
      </c>
      <c r="T9" s="7">
        <v>0</v>
      </c>
      <c r="U9" s="7">
        <v>0</v>
      </c>
      <c r="V9" s="7">
        <v>0</v>
      </c>
      <c r="X9" s="7">
        <f t="shared" si="7"/>
        <v>0</v>
      </c>
      <c r="Y9" s="22">
        <v>0</v>
      </c>
    </row>
    <row r="10" spans="1:27" ht="11.1" customHeight="1" x14ac:dyDescent="0.2">
      <c r="A10" s="11" t="s">
        <v>13</v>
      </c>
      <c r="B10" s="11" t="s">
        <v>9</v>
      </c>
      <c r="C10" s="5">
        <v>150</v>
      </c>
      <c r="D10" s="5">
        <v>48</v>
      </c>
      <c r="E10" s="5">
        <v>115</v>
      </c>
      <c r="F10" s="5">
        <v>37</v>
      </c>
      <c r="G10" s="22">
        <f>VLOOKUP(A10,[3]TDSheet!$A:$G,7,0)</f>
        <v>0.3</v>
      </c>
      <c r="H10" s="7">
        <f>VLOOKUP(A10,[1]TDSheet!$A:$E,4,0)</f>
        <v>193</v>
      </c>
      <c r="I10" s="7">
        <f t="shared" si="2"/>
        <v>-78</v>
      </c>
      <c r="J10" s="7">
        <f t="shared" si="3"/>
        <v>115</v>
      </c>
      <c r="L10" s="7">
        <f>VLOOKUP(A10,[3]TDSheet!$A:$Z,26,0)*Y10</f>
        <v>96</v>
      </c>
      <c r="N10" s="7">
        <f t="shared" si="4"/>
        <v>23</v>
      </c>
      <c r="O10" s="24">
        <f t="shared" ref="O10" si="8">13*N10-L10-F10</f>
        <v>166</v>
      </c>
      <c r="P10" s="24"/>
      <c r="R10" s="7">
        <f t="shared" si="5"/>
        <v>13</v>
      </c>
      <c r="S10" s="7">
        <f t="shared" si="6"/>
        <v>5.7826086956521738</v>
      </c>
      <c r="T10" s="7">
        <f>VLOOKUP(A10,[3]TDSheet!$A:$U,21,0)</f>
        <v>22.8</v>
      </c>
      <c r="U10" s="7">
        <f>VLOOKUP(A10,[3]TDSheet!$A:$V,22,0)</f>
        <v>21.6</v>
      </c>
      <c r="V10" s="7">
        <f>VLOOKUP(A10,[3]TDSheet!$A:$N,14,0)</f>
        <v>20</v>
      </c>
      <c r="X10" s="7">
        <f t="shared" si="7"/>
        <v>49.8</v>
      </c>
      <c r="Y10" s="22">
        <f>VLOOKUP(A10,[3]TDSheet!$A:$Y,25,0)</f>
        <v>12</v>
      </c>
    </row>
    <row r="11" spans="1:27" ht="11.1" customHeight="1" x14ac:dyDescent="0.2">
      <c r="A11" s="11" t="s">
        <v>14</v>
      </c>
      <c r="B11" s="11" t="s">
        <v>9</v>
      </c>
      <c r="C11" s="5">
        <v>243</v>
      </c>
      <c r="D11" s="5">
        <v>1440</v>
      </c>
      <c r="E11" s="5">
        <v>1496</v>
      </c>
      <c r="F11" s="5">
        <v>182</v>
      </c>
      <c r="G11" s="22">
        <f>VLOOKUP(A11,[3]TDSheet!$A:$G,7,0)</f>
        <v>0.09</v>
      </c>
      <c r="H11" s="7">
        <f>VLOOKUP(A11,[1]TDSheet!$A:$E,4,0)</f>
        <v>1496</v>
      </c>
      <c r="I11" s="7">
        <f t="shared" si="2"/>
        <v>0</v>
      </c>
      <c r="J11" s="7">
        <f t="shared" si="3"/>
        <v>56</v>
      </c>
      <c r="K11" s="7">
        <f>VLOOKUP(A11,[2]TDSheet!$A:$V,6,0)</f>
        <v>1440</v>
      </c>
      <c r="N11" s="7">
        <f t="shared" si="4"/>
        <v>11.2</v>
      </c>
      <c r="O11" s="24"/>
      <c r="P11" s="24"/>
      <c r="R11" s="7">
        <f t="shared" si="5"/>
        <v>16.25</v>
      </c>
      <c r="S11" s="7">
        <f t="shared" si="6"/>
        <v>16.25</v>
      </c>
      <c r="T11" s="7">
        <f>VLOOKUP(A11,[3]TDSheet!$A:$U,21,0)</f>
        <v>2</v>
      </c>
      <c r="U11" s="7">
        <f>VLOOKUP(A11,[3]TDSheet!$A:$V,22,0)</f>
        <v>2.6</v>
      </c>
      <c r="V11" s="7">
        <f>VLOOKUP(A11,[3]TDSheet!$A:$N,14,0)</f>
        <v>4.666666666666667</v>
      </c>
      <c r="X11" s="7">
        <f t="shared" si="7"/>
        <v>0</v>
      </c>
      <c r="Y11" s="22">
        <f>VLOOKUP(A11,[3]TDSheet!$A:$Y,25,0)</f>
        <v>24</v>
      </c>
    </row>
    <row r="12" spans="1:27" ht="21.95" customHeight="1" x14ac:dyDescent="0.2">
      <c r="A12" s="11" t="s">
        <v>15</v>
      </c>
      <c r="B12" s="11" t="s">
        <v>9</v>
      </c>
      <c r="C12" s="4"/>
      <c r="D12" s="5">
        <v>1130</v>
      </c>
      <c r="E12" s="5">
        <v>1130</v>
      </c>
      <c r="F12" s="5"/>
      <c r="G12" s="22">
        <v>0</v>
      </c>
      <c r="H12" s="7">
        <f>VLOOKUP(A12,[1]TDSheet!$A:$E,4,0)</f>
        <v>1130</v>
      </c>
      <c r="I12" s="7">
        <f t="shared" si="2"/>
        <v>0</v>
      </c>
      <c r="J12" s="7">
        <f t="shared" si="3"/>
        <v>0</v>
      </c>
      <c r="K12" s="7">
        <f>VLOOKUP(A12,[2]TDSheet!$A:$V,6,0)</f>
        <v>1130</v>
      </c>
      <c r="N12" s="7">
        <f t="shared" si="4"/>
        <v>0</v>
      </c>
      <c r="O12" s="24"/>
      <c r="P12" s="24"/>
      <c r="R12" s="7" t="e">
        <f t="shared" si="5"/>
        <v>#DIV/0!</v>
      </c>
      <c r="S12" s="7" t="e">
        <f t="shared" si="6"/>
        <v>#DIV/0!</v>
      </c>
      <c r="T12" s="7">
        <v>0</v>
      </c>
      <c r="U12" s="7">
        <v>0</v>
      </c>
      <c r="V12" s="7">
        <v>0</v>
      </c>
      <c r="X12" s="7">
        <f t="shared" si="7"/>
        <v>0</v>
      </c>
      <c r="Y12" s="22">
        <v>0</v>
      </c>
    </row>
    <row r="13" spans="1:27" ht="21.95" customHeight="1" x14ac:dyDescent="0.2">
      <c r="A13" s="28" t="s">
        <v>99</v>
      </c>
      <c r="B13" s="11" t="s">
        <v>17</v>
      </c>
      <c r="C13" s="4"/>
      <c r="D13" s="5"/>
      <c r="E13" s="5"/>
      <c r="F13" s="5"/>
      <c r="G13" s="22">
        <f>VLOOKUP(A13,[3]TDSheet!$A:$G,7,0)</f>
        <v>1</v>
      </c>
      <c r="I13" s="7">
        <f t="shared" si="2"/>
        <v>0</v>
      </c>
      <c r="J13" s="7">
        <f t="shared" si="3"/>
        <v>0</v>
      </c>
      <c r="L13" s="7">
        <f>VLOOKUP(A13,[3]TDSheet!$A:$Z,26,0)*Y13</f>
        <v>9</v>
      </c>
      <c r="N13" s="7">
        <f t="shared" si="4"/>
        <v>0</v>
      </c>
      <c r="O13" s="27">
        <v>9</v>
      </c>
      <c r="P13" s="24"/>
      <c r="R13" s="7" t="e">
        <f t="shared" si="5"/>
        <v>#DIV/0!</v>
      </c>
      <c r="S13" s="7" t="e">
        <f t="shared" si="6"/>
        <v>#DIV/0!</v>
      </c>
      <c r="T13" s="7">
        <f>VLOOKUP(A13,[3]TDSheet!$A:$U,21,0)</f>
        <v>1.8</v>
      </c>
      <c r="U13" s="7">
        <f>VLOOKUP(A13,[3]TDSheet!$A:$V,22,0)</f>
        <v>0.6</v>
      </c>
      <c r="V13" s="7">
        <f>VLOOKUP(A13,[3]TDSheet!$A:$N,14,0)</f>
        <v>1</v>
      </c>
      <c r="X13" s="7">
        <f t="shared" si="7"/>
        <v>9</v>
      </c>
      <c r="Y13" s="22">
        <f>VLOOKUP(A13,[3]TDSheet!$A:$Y,25,0)</f>
        <v>3</v>
      </c>
    </row>
    <row r="14" spans="1:27" ht="21.95" customHeight="1" x14ac:dyDescent="0.2">
      <c r="A14" s="29" t="s">
        <v>16</v>
      </c>
      <c r="B14" s="11" t="s">
        <v>17</v>
      </c>
      <c r="C14" s="5">
        <v>37</v>
      </c>
      <c r="D14" s="5"/>
      <c r="E14" s="5">
        <v>14.8</v>
      </c>
      <c r="F14" s="5">
        <v>22.2</v>
      </c>
      <c r="G14" s="22">
        <f>VLOOKUP(A14,[3]TDSheet!$A:$G,7,0)</f>
        <v>1</v>
      </c>
      <c r="H14" s="7">
        <f>VLOOKUP(A14,[1]TDSheet!$A:$E,4,0)</f>
        <v>13.7</v>
      </c>
      <c r="I14" s="7">
        <f t="shared" si="2"/>
        <v>1.1000000000000014</v>
      </c>
      <c r="J14" s="7">
        <f t="shared" si="3"/>
        <v>14.8</v>
      </c>
      <c r="N14" s="7">
        <f t="shared" si="4"/>
        <v>2.96</v>
      </c>
      <c r="O14" s="24">
        <f t="shared" ref="O14" si="9">13*N14-L14-F14</f>
        <v>16.279999999999998</v>
      </c>
      <c r="P14" s="24"/>
      <c r="R14" s="7">
        <f t="shared" si="5"/>
        <v>12.999999999999998</v>
      </c>
      <c r="S14" s="7">
        <f t="shared" si="6"/>
        <v>7.5</v>
      </c>
      <c r="T14" s="7">
        <f>VLOOKUP(A14,[3]TDSheet!$A:$U,21,0)</f>
        <v>0.74</v>
      </c>
      <c r="U14" s="7">
        <f>VLOOKUP(A14,[3]TDSheet!$A:$V,22,0)</f>
        <v>2.2199999999999998</v>
      </c>
      <c r="V14" s="7">
        <f>VLOOKUP(A14,[3]TDSheet!$A:$N,14,0)</f>
        <v>1.2333333333333334</v>
      </c>
      <c r="X14" s="7">
        <f t="shared" si="7"/>
        <v>16.279999999999998</v>
      </c>
      <c r="Y14" s="22">
        <f>VLOOKUP(A14,[3]TDSheet!$A:$Y,25,0)</f>
        <v>3.7</v>
      </c>
    </row>
    <row r="15" spans="1:27" ht="21.95" customHeight="1" x14ac:dyDescent="0.2">
      <c r="A15" s="29" t="s">
        <v>18</v>
      </c>
      <c r="B15" s="11" t="s">
        <v>17</v>
      </c>
      <c r="C15" s="5">
        <v>25.9</v>
      </c>
      <c r="D15" s="5">
        <v>14.8</v>
      </c>
      <c r="E15" s="5">
        <v>3.7</v>
      </c>
      <c r="F15" s="5">
        <v>37</v>
      </c>
      <c r="G15" s="22">
        <f>VLOOKUP(A15,[3]TDSheet!$A:$G,7,0)</f>
        <v>1</v>
      </c>
      <c r="H15" s="7">
        <f>VLOOKUP(A15,[1]TDSheet!$A:$E,4,0)</f>
        <v>3.7</v>
      </c>
      <c r="I15" s="7">
        <f t="shared" si="2"/>
        <v>0</v>
      </c>
      <c r="J15" s="7">
        <f t="shared" si="3"/>
        <v>3.7</v>
      </c>
      <c r="N15" s="7">
        <f t="shared" si="4"/>
        <v>0.74</v>
      </c>
      <c r="O15" s="24"/>
      <c r="P15" s="24"/>
      <c r="R15" s="7">
        <f t="shared" si="5"/>
        <v>50</v>
      </c>
      <c r="S15" s="7">
        <f t="shared" si="6"/>
        <v>50</v>
      </c>
      <c r="T15" s="7">
        <f>VLOOKUP(A15,[3]TDSheet!$A:$U,21,0)</f>
        <v>2.96</v>
      </c>
      <c r="U15" s="7">
        <f>VLOOKUP(A15,[3]TDSheet!$A:$V,22,0)</f>
        <v>2.96</v>
      </c>
      <c r="V15" s="7">
        <f>VLOOKUP(A15,[3]TDSheet!$A:$N,14,0)</f>
        <v>1.2333333333333334</v>
      </c>
      <c r="W15" s="25" t="str">
        <f>VLOOKUP(A15,[3]TDSheet!$A:$W,23,0)</f>
        <v>необходимо увеличить продажи</v>
      </c>
      <c r="X15" s="7">
        <f t="shared" si="7"/>
        <v>0</v>
      </c>
      <c r="Y15" s="22">
        <f>VLOOKUP(A15,[3]TDSheet!$A:$Y,25,0)</f>
        <v>3.7</v>
      </c>
    </row>
    <row r="16" spans="1:27" ht="11.1" customHeight="1" x14ac:dyDescent="0.2">
      <c r="A16" s="11" t="s">
        <v>19</v>
      </c>
      <c r="B16" s="11" t="s">
        <v>17</v>
      </c>
      <c r="C16" s="4"/>
      <c r="D16" s="5">
        <v>255.5</v>
      </c>
      <c r="E16" s="5">
        <v>255.5</v>
      </c>
      <c r="F16" s="5"/>
      <c r="G16" s="22">
        <v>0</v>
      </c>
      <c r="H16" s="7">
        <f>VLOOKUP(A16,[1]TDSheet!$A:$E,4,0)</f>
        <v>255.5</v>
      </c>
      <c r="I16" s="7">
        <f t="shared" si="2"/>
        <v>0</v>
      </c>
      <c r="J16" s="7">
        <f t="shared" si="3"/>
        <v>0</v>
      </c>
      <c r="K16" s="7">
        <f>VLOOKUP(A16,[2]TDSheet!$A:$V,6,0)</f>
        <v>255.5</v>
      </c>
      <c r="N16" s="7">
        <f t="shared" si="4"/>
        <v>0</v>
      </c>
      <c r="O16" s="24"/>
      <c r="P16" s="24"/>
      <c r="R16" s="7" t="e">
        <f t="shared" si="5"/>
        <v>#DIV/0!</v>
      </c>
      <c r="S16" s="7" t="e">
        <f t="shared" si="6"/>
        <v>#DIV/0!</v>
      </c>
      <c r="T16" s="7">
        <v>0</v>
      </c>
      <c r="U16" s="7">
        <v>0</v>
      </c>
      <c r="V16" s="7">
        <v>0</v>
      </c>
      <c r="X16" s="7">
        <f t="shared" si="7"/>
        <v>0</v>
      </c>
      <c r="Y16" s="22">
        <v>0</v>
      </c>
    </row>
    <row r="17" spans="1:25" ht="11.1" customHeight="1" x14ac:dyDescent="0.2">
      <c r="A17" s="29" t="s">
        <v>20</v>
      </c>
      <c r="B17" s="11" t="s">
        <v>9</v>
      </c>
      <c r="C17" s="5">
        <v>107</v>
      </c>
      <c r="D17" s="5">
        <v>972</v>
      </c>
      <c r="E17" s="5">
        <v>1013</v>
      </c>
      <c r="F17" s="5"/>
      <c r="G17" s="22">
        <f>VLOOKUP(A17,[3]TDSheet!$A:$G,7,0)</f>
        <v>0.25</v>
      </c>
      <c r="H17" s="7">
        <f>VLOOKUP(A17,[1]TDSheet!$A:$E,4,0)</f>
        <v>1018</v>
      </c>
      <c r="I17" s="7">
        <f t="shared" si="2"/>
        <v>-5</v>
      </c>
      <c r="J17" s="7">
        <f t="shared" si="3"/>
        <v>41</v>
      </c>
      <c r="K17" s="7">
        <f>VLOOKUP(A17,[2]TDSheet!$A:$V,6,0)</f>
        <v>972</v>
      </c>
      <c r="L17" s="7">
        <f>VLOOKUP(A17,[3]TDSheet!$A:$Z,26,0)*Y17</f>
        <v>192</v>
      </c>
      <c r="N17" s="7">
        <f t="shared" si="4"/>
        <v>8.1999999999999993</v>
      </c>
      <c r="O17" s="27">
        <v>36</v>
      </c>
      <c r="P17" s="24"/>
      <c r="R17" s="7">
        <f t="shared" si="5"/>
        <v>27.804878048780491</v>
      </c>
      <c r="S17" s="7">
        <f t="shared" si="6"/>
        <v>23.414634146341466</v>
      </c>
      <c r="T17" s="7">
        <f>VLOOKUP(A17,[3]TDSheet!$A:$U,21,0)</f>
        <v>15</v>
      </c>
      <c r="U17" s="7">
        <f>VLOOKUP(A17,[3]TDSheet!$A:$V,22,0)</f>
        <v>12.4</v>
      </c>
      <c r="V17" s="7">
        <f>VLOOKUP(A17,[3]TDSheet!$A:$N,14,0)</f>
        <v>25.666666666666668</v>
      </c>
      <c r="X17" s="7">
        <f t="shared" si="7"/>
        <v>9</v>
      </c>
      <c r="Y17" s="22">
        <f>VLOOKUP(A17,[3]TDSheet!$A:$Y,25,0)</f>
        <v>12</v>
      </c>
    </row>
    <row r="18" spans="1:25" ht="11.1" customHeight="1" x14ac:dyDescent="0.2">
      <c r="A18" s="29" t="s">
        <v>21</v>
      </c>
      <c r="B18" s="11" t="s">
        <v>9</v>
      </c>
      <c r="C18" s="5">
        <v>84</v>
      </c>
      <c r="D18" s="5">
        <v>672</v>
      </c>
      <c r="E18" s="5">
        <v>711</v>
      </c>
      <c r="F18" s="5">
        <v>16</v>
      </c>
      <c r="G18" s="22">
        <f>VLOOKUP(A18,[3]TDSheet!$A:$G,7,0)</f>
        <v>0.25</v>
      </c>
      <c r="H18" s="7">
        <f>VLOOKUP(A18,[1]TDSheet!$A:$E,4,0)</f>
        <v>715</v>
      </c>
      <c r="I18" s="7">
        <f t="shared" si="2"/>
        <v>-4</v>
      </c>
      <c r="J18" s="7">
        <f t="shared" si="3"/>
        <v>63</v>
      </c>
      <c r="K18" s="7">
        <f>VLOOKUP(A18,[2]TDSheet!$A:$V,6,0)</f>
        <v>648</v>
      </c>
      <c r="L18" s="7">
        <f>VLOOKUP(A18,[3]TDSheet!$A:$Z,26,0)*Y18</f>
        <v>60</v>
      </c>
      <c r="N18" s="7">
        <f t="shared" si="4"/>
        <v>12.6</v>
      </c>
      <c r="O18" s="24">
        <f t="shared" ref="O18" si="10">13*N18-L18-F18</f>
        <v>87.799999999999983</v>
      </c>
      <c r="P18" s="24"/>
      <c r="R18" s="7">
        <f t="shared" si="5"/>
        <v>12.999999999999998</v>
      </c>
      <c r="S18" s="7">
        <f t="shared" si="6"/>
        <v>6.0317460317460316</v>
      </c>
      <c r="T18" s="7">
        <f>VLOOKUP(A18,[3]TDSheet!$A:$U,21,0)</f>
        <v>11.8</v>
      </c>
      <c r="U18" s="7">
        <f>VLOOKUP(A18,[3]TDSheet!$A:$V,22,0)</f>
        <v>11.8</v>
      </c>
      <c r="V18" s="7">
        <f>VLOOKUP(A18,[3]TDSheet!$A:$N,14,0)</f>
        <v>11.666666666666666</v>
      </c>
      <c r="X18" s="7">
        <f t="shared" si="7"/>
        <v>21.949999999999996</v>
      </c>
      <c r="Y18" s="22">
        <f>VLOOKUP(A18,[3]TDSheet!$A:$Y,25,0)</f>
        <v>12</v>
      </c>
    </row>
    <row r="19" spans="1:25" ht="11.1" customHeight="1" x14ac:dyDescent="0.2">
      <c r="A19" s="29" t="s">
        <v>22</v>
      </c>
      <c r="B19" s="11" t="s">
        <v>17</v>
      </c>
      <c r="C19" s="4"/>
      <c r="D19" s="5">
        <v>36</v>
      </c>
      <c r="E19" s="5">
        <v>14.5</v>
      </c>
      <c r="F19" s="5">
        <v>21.5</v>
      </c>
      <c r="G19" s="22">
        <v>1</v>
      </c>
      <c r="H19" s="7">
        <f>VLOOKUP(A19,[1]TDSheet!$A:$E,4,0)</f>
        <v>12.7</v>
      </c>
      <c r="I19" s="7">
        <f t="shared" si="2"/>
        <v>1.8000000000000007</v>
      </c>
      <c r="J19" s="7">
        <f t="shared" si="3"/>
        <v>14.5</v>
      </c>
      <c r="N19" s="7">
        <f t="shared" si="4"/>
        <v>2.9</v>
      </c>
      <c r="O19" s="27">
        <v>25</v>
      </c>
      <c r="P19" s="24"/>
      <c r="R19" s="7">
        <f t="shared" si="5"/>
        <v>16.03448275862069</v>
      </c>
      <c r="S19" s="7">
        <f t="shared" si="6"/>
        <v>7.4137931034482758</v>
      </c>
      <c r="T19" s="7">
        <v>0</v>
      </c>
      <c r="U19" s="7">
        <v>0</v>
      </c>
      <c r="V19" s="7">
        <v>0</v>
      </c>
      <c r="X19" s="7">
        <f t="shared" si="7"/>
        <v>25</v>
      </c>
      <c r="Y19" s="22">
        <v>1.8</v>
      </c>
    </row>
    <row r="20" spans="1:25" ht="11.1" customHeight="1" x14ac:dyDescent="0.2">
      <c r="A20" s="11" t="s">
        <v>23</v>
      </c>
      <c r="B20" s="11" t="s">
        <v>17</v>
      </c>
      <c r="C20" s="4"/>
      <c r="D20" s="5">
        <v>270.10000000000002</v>
      </c>
      <c r="E20" s="5">
        <v>270.10000000000002</v>
      </c>
      <c r="F20" s="5"/>
      <c r="G20" s="22">
        <v>0</v>
      </c>
      <c r="H20" s="7">
        <f>VLOOKUP(A20,[1]TDSheet!$A:$E,4,0)</f>
        <v>270.10000000000002</v>
      </c>
      <c r="I20" s="7">
        <f t="shared" si="2"/>
        <v>0</v>
      </c>
      <c r="J20" s="7">
        <f t="shared" si="3"/>
        <v>0</v>
      </c>
      <c r="K20" s="7">
        <f>VLOOKUP(A20,[2]TDSheet!$A:$V,6,0)</f>
        <v>270.10000000000002</v>
      </c>
      <c r="N20" s="7">
        <f t="shared" si="4"/>
        <v>0</v>
      </c>
      <c r="O20" s="24"/>
      <c r="P20" s="24"/>
      <c r="R20" s="7" t="e">
        <f t="shared" si="5"/>
        <v>#DIV/0!</v>
      </c>
      <c r="S20" s="7" t="e">
        <f t="shared" si="6"/>
        <v>#DIV/0!</v>
      </c>
      <c r="T20" s="7">
        <v>0</v>
      </c>
      <c r="U20" s="7">
        <v>0</v>
      </c>
      <c r="V20" s="7">
        <v>0</v>
      </c>
      <c r="X20" s="7">
        <f t="shared" si="7"/>
        <v>0</v>
      </c>
      <c r="Y20" s="22">
        <v>0</v>
      </c>
    </row>
    <row r="21" spans="1:25" ht="11.1" customHeight="1" x14ac:dyDescent="0.2">
      <c r="A21" s="11" t="s">
        <v>24</v>
      </c>
      <c r="B21" s="11" t="s">
        <v>17</v>
      </c>
      <c r="C21" s="5">
        <v>92.5</v>
      </c>
      <c r="D21" s="5"/>
      <c r="E21" s="5">
        <v>81.400000000000006</v>
      </c>
      <c r="F21" s="5">
        <v>7.4</v>
      </c>
      <c r="G21" s="22">
        <f>VLOOKUP(A21,[3]TDSheet!$A:$G,7,0)</f>
        <v>1</v>
      </c>
      <c r="H21" s="7">
        <f>VLOOKUP(A21,[1]TDSheet!$A:$E,4,0)</f>
        <v>81.400000000000006</v>
      </c>
      <c r="I21" s="7">
        <f t="shared" si="2"/>
        <v>0</v>
      </c>
      <c r="J21" s="7">
        <f t="shared" si="3"/>
        <v>81.400000000000006</v>
      </c>
      <c r="N21" s="7">
        <f t="shared" si="4"/>
        <v>16.28</v>
      </c>
      <c r="O21" s="24">
        <f>8*N21-L21-F21</f>
        <v>122.84</v>
      </c>
      <c r="P21" s="24"/>
      <c r="R21" s="7">
        <f t="shared" si="5"/>
        <v>8</v>
      </c>
      <c r="S21" s="7">
        <f t="shared" si="6"/>
        <v>0.45454545454545453</v>
      </c>
      <c r="T21" s="7">
        <f>VLOOKUP(A21,[3]TDSheet!$A:$U,21,0)</f>
        <v>0</v>
      </c>
      <c r="U21" s="7">
        <f>VLOOKUP(A21,[3]TDSheet!$A:$V,22,0)</f>
        <v>0</v>
      </c>
      <c r="V21" s="7">
        <f>VLOOKUP(A21,[3]TDSheet!$A:$N,14,0)</f>
        <v>2.4666666666666668</v>
      </c>
      <c r="X21" s="7">
        <f t="shared" si="7"/>
        <v>122.84</v>
      </c>
      <c r="Y21" s="22">
        <f>VLOOKUP(A21,[3]TDSheet!$A:$Y,25,0)</f>
        <v>3.7</v>
      </c>
    </row>
    <row r="22" spans="1:25" ht="11.1" customHeight="1" x14ac:dyDescent="0.2">
      <c r="A22" s="11" t="s">
        <v>25</v>
      </c>
      <c r="B22" s="11" t="s">
        <v>9</v>
      </c>
      <c r="C22" s="4"/>
      <c r="D22" s="5">
        <v>1992</v>
      </c>
      <c r="E22" s="5">
        <v>1992</v>
      </c>
      <c r="F22" s="5"/>
      <c r="G22" s="22">
        <f>VLOOKUP(A22,[3]TDSheet!$A:$G,7,0)</f>
        <v>0</v>
      </c>
      <c r="H22" s="7">
        <f>VLOOKUP(A22,[1]TDSheet!$A:$E,4,0)</f>
        <v>1992</v>
      </c>
      <c r="I22" s="7">
        <f t="shared" si="2"/>
        <v>0</v>
      </c>
      <c r="J22" s="7">
        <f t="shared" si="3"/>
        <v>0</v>
      </c>
      <c r="K22" s="7">
        <f>VLOOKUP(A22,[2]TDSheet!$A:$V,6,0)</f>
        <v>1992</v>
      </c>
      <c r="N22" s="7">
        <f t="shared" si="4"/>
        <v>0</v>
      </c>
      <c r="O22" s="24"/>
      <c r="P22" s="24"/>
      <c r="R22" s="7" t="e">
        <f t="shared" si="5"/>
        <v>#DIV/0!</v>
      </c>
      <c r="S22" s="7" t="e">
        <f t="shared" si="6"/>
        <v>#DIV/0!</v>
      </c>
      <c r="T22" s="7">
        <f>VLOOKUP(A22,[3]TDSheet!$A:$U,21,0)</f>
        <v>0</v>
      </c>
      <c r="U22" s="7">
        <f>VLOOKUP(A22,[3]TDSheet!$A:$V,22,0)</f>
        <v>0.4</v>
      </c>
      <c r="V22" s="7">
        <f>VLOOKUP(A22,[3]TDSheet!$A:$N,14,0)</f>
        <v>0</v>
      </c>
      <c r="X22" s="7">
        <f t="shared" si="7"/>
        <v>0</v>
      </c>
      <c r="Y22" s="22">
        <f>VLOOKUP(A22,[3]TDSheet!$A:$Y,25,0)</f>
        <v>0</v>
      </c>
    </row>
    <row r="23" spans="1:25" ht="21.95" customHeight="1" x14ac:dyDescent="0.2">
      <c r="A23" s="11" t="s">
        <v>26</v>
      </c>
      <c r="B23" s="11" t="s">
        <v>9</v>
      </c>
      <c r="C23" s="4"/>
      <c r="D23" s="5">
        <v>1074</v>
      </c>
      <c r="E23" s="5">
        <v>1074</v>
      </c>
      <c r="F23" s="5"/>
      <c r="G23" s="22">
        <v>0</v>
      </c>
      <c r="H23" s="7">
        <f>VLOOKUP(A23,[1]TDSheet!$A:$E,4,0)</f>
        <v>1074</v>
      </c>
      <c r="I23" s="7">
        <f t="shared" si="2"/>
        <v>0</v>
      </c>
      <c r="J23" s="7">
        <f t="shared" si="3"/>
        <v>0</v>
      </c>
      <c r="K23" s="7">
        <f>VLOOKUP(A23,[2]TDSheet!$A:$V,6,0)</f>
        <v>1074</v>
      </c>
      <c r="N23" s="7">
        <f t="shared" si="4"/>
        <v>0</v>
      </c>
      <c r="O23" s="24"/>
      <c r="P23" s="24"/>
      <c r="R23" s="7" t="e">
        <f t="shared" si="5"/>
        <v>#DIV/0!</v>
      </c>
      <c r="S23" s="7" t="e">
        <f t="shared" si="6"/>
        <v>#DIV/0!</v>
      </c>
      <c r="T23" s="7">
        <v>0</v>
      </c>
      <c r="U23" s="7">
        <v>0</v>
      </c>
      <c r="V23" s="7">
        <v>0</v>
      </c>
      <c r="X23" s="7">
        <f t="shared" si="7"/>
        <v>0</v>
      </c>
      <c r="Y23" s="22">
        <v>0</v>
      </c>
    </row>
    <row r="24" spans="1:25" ht="21.95" customHeight="1" x14ac:dyDescent="0.2">
      <c r="A24" s="11" t="s">
        <v>27</v>
      </c>
      <c r="B24" s="11" t="s">
        <v>9</v>
      </c>
      <c r="C24" s="4"/>
      <c r="D24" s="5">
        <v>846</v>
      </c>
      <c r="E24" s="5">
        <v>846</v>
      </c>
      <c r="F24" s="5"/>
      <c r="G24" s="22">
        <v>0</v>
      </c>
      <c r="H24" s="7">
        <f>VLOOKUP(A24,[1]TDSheet!$A:$E,4,0)</f>
        <v>846</v>
      </c>
      <c r="I24" s="7">
        <f t="shared" si="2"/>
        <v>0</v>
      </c>
      <c r="J24" s="7">
        <f t="shared" si="3"/>
        <v>0</v>
      </c>
      <c r="K24" s="7">
        <f>VLOOKUP(A24,[2]TDSheet!$A:$V,6,0)</f>
        <v>846</v>
      </c>
      <c r="N24" s="7">
        <f t="shared" si="4"/>
        <v>0</v>
      </c>
      <c r="O24" s="24"/>
      <c r="P24" s="24"/>
      <c r="R24" s="7" t="e">
        <f t="shared" si="5"/>
        <v>#DIV/0!</v>
      </c>
      <c r="S24" s="7" t="e">
        <f t="shared" si="6"/>
        <v>#DIV/0!</v>
      </c>
      <c r="T24" s="7">
        <v>0</v>
      </c>
      <c r="U24" s="7">
        <v>0</v>
      </c>
      <c r="V24" s="7">
        <v>0</v>
      </c>
      <c r="X24" s="7">
        <f t="shared" si="7"/>
        <v>0</v>
      </c>
      <c r="Y24" s="22">
        <v>0</v>
      </c>
    </row>
    <row r="25" spans="1:25" ht="11.1" customHeight="1" x14ac:dyDescent="0.2">
      <c r="A25" s="11" t="s">
        <v>28</v>
      </c>
      <c r="B25" s="11" t="s">
        <v>9</v>
      </c>
      <c r="C25" s="5">
        <v>299</v>
      </c>
      <c r="D25" s="5">
        <v>1176</v>
      </c>
      <c r="E25" s="5">
        <v>1403</v>
      </c>
      <c r="F25" s="5">
        <v>11</v>
      </c>
      <c r="G25" s="22">
        <f>VLOOKUP(A25,[3]TDSheet!$A:$G,7,0)</f>
        <v>0.25</v>
      </c>
      <c r="H25" s="7">
        <f>VLOOKUP(A25,[1]TDSheet!$A:$E,4,0)</f>
        <v>1428</v>
      </c>
      <c r="I25" s="7">
        <f t="shared" si="2"/>
        <v>-25</v>
      </c>
      <c r="J25" s="7">
        <f t="shared" si="3"/>
        <v>287</v>
      </c>
      <c r="K25" s="7">
        <f>VLOOKUP(A25,[2]TDSheet!$A:$V,6,0)</f>
        <v>1116</v>
      </c>
      <c r="L25" s="7">
        <f>VLOOKUP(A25,[3]TDSheet!$A:$Z,26,0)*Y25</f>
        <v>264</v>
      </c>
      <c r="N25" s="7">
        <f t="shared" si="4"/>
        <v>57.4</v>
      </c>
      <c r="O25" s="24">
        <f t="shared" ref="O25:O26" si="11">13*N25-L25-F25</f>
        <v>471.19999999999993</v>
      </c>
      <c r="P25" s="24"/>
      <c r="R25" s="7">
        <f t="shared" si="5"/>
        <v>13</v>
      </c>
      <c r="S25" s="7">
        <f t="shared" si="6"/>
        <v>4.7909407665505226</v>
      </c>
      <c r="T25" s="7">
        <f>VLOOKUP(A25,[3]TDSheet!$A:$U,21,0)</f>
        <v>56</v>
      </c>
      <c r="U25" s="7">
        <f>VLOOKUP(A25,[3]TDSheet!$A:$V,22,0)</f>
        <v>47.6</v>
      </c>
      <c r="V25" s="7">
        <f>VLOOKUP(A25,[3]TDSheet!$A:$N,14,0)</f>
        <v>46.666666666666664</v>
      </c>
      <c r="X25" s="7">
        <f t="shared" si="7"/>
        <v>117.79999999999998</v>
      </c>
      <c r="Y25" s="22">
        <f>VLOOKUP(A25,[3]TDSheet!$A:$Y,25,0)</f>
        <v>6</v>
      </c>
    </row>
    <row r="26" spans="1:25" ht="11.1" customHeight="1" x14ac:dyDescent="0.2">
      <c r="A26" s="11" t="s">
        <v>29</v>
      </c>
      <c r="B26" s="11" t="s">
        <v>9</v>
      </c>
      <c r="C26" s="5">
        <v>85</v>
      </c>
      <c r="D26" s="5">
        <v>204</v>
      </c>
      <c r="E26" s="5">
        <v>231</v>
      </c>
      <c r="F26" s="5">
        <v>1</v>
      </c>
      <c r="G26" s="22">
        <f>VLOOKUP(A26,[3]TDSheet!$A:$G,7,0)</f>
        <v>0.25</v>
      </c>
      <c r="H26" s="7">
        <f>VLOOKUP(A26,[1]TDSheet!$A:$E,4,0)</f>
        <v>296</v>
      </c>
      <c r="I26" s="7">
        <f t="shared" si="2"/>
        <v>-65</v>
      </c>
      <c r="J26" s="7">
        <f t="shared" si="3"/>
        <v>231</v>
      </c>
      <c r="L26" s="7">
        <f>VLOOKUP(A26,[3]TDSheet!$A:$Z,26,0)*Y26</f>
        <v>444</v>
      </c>
      <c r="N26" s="7">
        <f t="shared" si="4"/>
        <v>46.2</v>
      </c>
      <c r="O26" s="24">
        <f t="shared" si="11"/>
        <v>155.60000000000002</v>
      </c>
      <c r="P26" s="24"/>
      <c r="R26" s="7">
        <f t="shared" si="5"/>
        <v>13</v>
      </c>
      <c r="S26" s="7">
        <f t="shared" si="6"/>
        <v>9.6320346320346317</v>
      </c>
      <c r="T26" s="7">
        <f>VLOOKUP(A26,[3]TDSheet!$A:$U,21,0)</f>
        <v>38.799999999999997</v>
      </c>
      <c r="U26" s="7">
        <f>VLOOKUP(A26,[3]TDSheet!$A:$V,22,0)</f>
        <v>43.8</v>
      </c>
      <c r="V26" s="7">
        <f>VLOOKUP(A26,[3]TDSheet!$A:$N,14,0)</f>
        <v>60</v>
      </c>
      <c r="X26" s="7">
        <f t="shared" si="7"/>
        <v>38.900000000000006</v>
      </c>
      <c r="Y26" s="22">
        <f>VLOOKUP(A26,[3]TDSheet!$A:$Y,25,0)</f>
        <v>12</v>
      </c>
    </row>
    <row r="27" spans="1:25" ht="11.1" customHeight="1" x14ac:dyDescent="0.2">
      <c r="A27" s="11" t="s">
        <v>30</v>
      </c>
      <c r="B27" s="11" t="s">
        <v>9</v>
      </c>
      <c r="C27" s="4"/>
      <c r="D27" s="5">
        <v>12</v>
      </c>
      <c r="E27" s="5">
        <v>12</v>
      </c>
      <c r="F27" s="5"/>
      <c r="G27" s="22">
        <v>0</v>
      </c>
      <c r="H27" s="7">
        <f>VLOOKUP(A27,[1]TDSheet!$A:$E,4,0)</f>
        <v>36</v>
      </c>
      <c r="I27" s="7">
        <f t="shared" si="2"/>
        <v>-24</v>
      </c>
      <c r="J27" s="7">
        <f t="shared" si="3"/>
        <v>12</v>
      </c>
      <c r="N27" s="7">
        <f t="shared" si="4"/>
        <v>2.4</v>
      </c>
      <c r="O27" s="24"/>
      <c r="P27" s="24"/>
      <c r="R27" s="7">
        <f t="shared" si="5"/>
        <v>0</v>
      </c>
      <c r="S27" s="7">
        <f t="shared" si="6"/>
        <v>0</v>
      </c>
      <c r="T27" s="7">
        <v>0</v>
      </c>
      <c r="U27" s="7">
        <v>0</v>
      </c>
      <c r="V27" s="7">
        <v>0</v>
      </c>
      <c r="W27" s="26" t="s">
        <v>100</v>
      </c>
      <c r="X27" s="7">
        <f t="shared" si="7"/>
        <v>0</v>
      </c>
      <c r="Y27" s="22">
        <v>12</v>
      </c>
    </row>
    <row r="28" spans="1:25" ht="11.1" customHeight="1" x14ac:dyDescent="0.2">
      <c r="A28" s="11" t="s">
        <v>31</v>
      </c>
      <c r="B28" s="11" t="s">
        <v>17</v>
      </c>
      <c r="C28" s="4"/>
      <c r="D28" s="5"/>
      <c r="E28" s="5">
        <v>18</v>
      </c>
      <c r="F28" s="5">
        <v>-18</v>
      </c>
      <c r="G28" s="22">
        <f>VLOOKUP(A28,[3]TDSheet!$A:$G,7,0)</f>
        <v>0</v>
      </c>
      <c r="H28" s="7">
        <f>VLOOKUP(A28,[1]TDSheet!$A:$E,4,0)</f>
        <v>12</v>
      </c>
      <c r="I28" s="7">
        <f t="shared" si="2"/>
        <v>6</v>
      </c>
      <c r="J28" s="7">
        <f t="shared" si="3"/>
        <v>18</v>
      </c>
      <c r="N28" s="7">
        <f t="shared" si="4"/>
        <v>3.6</v>
      </c>
      <c r="O28" s="24"/>
      <c r="P28" s="24"/>
      <c r="R28" s="7">
        <f t="shared" si="5"/>
        <v>-5</v>
      </c>
      <c r="S28" s="7">
        <f t="shared" si="6"/>
        <v>-5</v>
      </c>
      <c r="T28" s="7">
        <f>VLOOKUP(A28,[3]TDSheet!$A:$U,21,0)</f>
        <v>0</v>
      </c>
      <c r="U28" s="7">
        <f>VLOOKUP(A28,[3]TDSheet!$A:$V,22,0)</f>
        <v>0</v>
      </c>
      <c r="V28" s="7">
        <f>VLOOKUP(A28,[3]TDSheet!$A:$N,14,0)</f>
        <v>2</v>
      </c>
      <c r="X28" s="7">
        <f t="shared" si="7"/>
        <v>0</v>
      </c>
      <c r="Y28" s="22">
        <f>VLOOKUP(A28,[3]TDSheet!$A:$Y,25,0)</f>
        <v>0</v>
      </c>
    </row>
    <row r="29" spans="1:25" ht="11.1" customHeight="1" x14ac:dyDescent="0.2">
      <c r="A29" s="11" t="s">
        <v>32</v>
      </c>
      <c r="B29" s="11" t="s">
        <v>17</v>
      </c>
      <c r="C29" s="5">
        <v>66</v>
      </c>
      <c r="D29" s="5">
        <v>132</v>
      </c>
      <c r="E29" s="5">
        <v>138</v>
      </c>
      <c r="F29" s="5">
        <v>49</v>
      </c>
      <c r="G29" s="22">
        <f>VLOOKUP(A29,[3]TDSheet!$A:$G,7,0)</f>
        <v>1</v>
      </c>
      <c r="H29" s="7">
        <f>VLOOKUP(A29,[1]TDSheet!$A:$E,4,0)</f>
        <v>136</v>
      </c>
      <c r="I29" s="7">
        <f t="shared" si="2"/>
        <v>2</v>
      </c>
      <c r="J29" s="7">
        <f t="shared" si="3"/>
        <v>138</v>
      </c>
      <c r="N29" s="7">
        <f t="shared" si="4"/>
        <v>27.6</v>
      </c>
      <c r="O29" s="24">
        <f>10*N29-L29-F29</f>
        <v>227</v>
      </c>
      <c r="P29" s="24"/>
      <c r="R29" s="7">
        <f t="shared" si="5"/>
        <v>10</v>
      </c>
      <c r="S29" s="7">
        <f t="shared" si="6"/>
        <v>1.7753623188405796</v>
      </c>
      <c r="T29" s="7">
        <f>VLOOKUP(A29,[3]TDSheet!$A:$U,21,0)</f>
        <v>20</v>
      </c>
      <c r="U29" s="7">
        <f>VLOOKUP(A29,[3]TDSheet!$A:$V,22,0)</f>
        <v>22.8</v>
      </c>
      <c r="V29" s="7">
        <f>VLOOKUP(A29,[3]TDSheet!$A:$N,14,0)</f>
        <v>13.666666666666666</v>
      </c>
      <c r="X29" s="7">
        <f t="shared" si="7"/>
        <v>227</v>
      </c>
      <c r="Y29" s="22">
        <f>VLOOKUP(A29,[3]TDSheet!$A:$Y,25,0)</f>
        <v>6</v>
      </c>
    </row>
    <row r="30" spans="1:25" ht="11.1" customHeight="1" x14ac:dyDescent="0.2">
      <c r="A30" s="11" t="s">
        <v>33</v>
      </c>
      <c r="B30" s="11" t="s">
        <v>9</v>
      </c>
      <c r="C30" s="4"/>
      <c r="D30" s="5">
        <v>636</v>
      </c>
      <c r="E30" s="5">
        <v>636</v>
      </c>
      <c r="F30" s="5"/>
      <c r="G30" s="22">
        <v>0</v>
      </c>
      <c r="H30" s="7">
        <f>VLOOKUP(A30,[1]TDSheet!$A:$E,4,0)</f>
        <v>636</v>
      </c>
      <c r="I30" s="7">
        <f t="shared" si="2"/>
        <v>0</v>
      </c>
      <c r="J30" s="7">
        <f t="shared" si="3"/>
        <v>0</v>
      </c>
      <c r="K30" s="7">
        <f>VLOOKUP(A30,[2]TDSheet!$A:$V,6,0)</f>
        <v>636</v>
      </c>
      <c r="N30" s="7">
        <f t="shared" si="4"/>
        <v>0</v>
      </c>
      <c r="O30" s="24"/>
      <c r="P30" s="24"/>
      <c r="R30" s="7" t="e">
        <f t="shared" si="5"/>
        <v>#DIV/0!</v>
      </c>
      <c r="S30" s="7" t="e">
        <f t="shared" si="6"/>
        <v>#DIV/0!</v>
      </c>
      <c r="T30" s="7">
        <v>0</v>
      </c>
      <c r="U30" s="7">
        <v>0</v>
      </c>
      <c r="V30" s="7">
        <v>0</v>
      </c>
      <c r="X30" s="7">
        <f t="shared" si="7"/>
        <v>0</v>
      </c>
      <c r="Y30" s="22">
        <v>0</v>
      </c>
    </row>
    <row r="31" spans="1:25" ht="21.95" customHeight="1" x14ac:dyDescent="0.2">
      <c r="A31" s="11" t="s">
        <v>34</v>
      </c>
      <c r="B31" s="11" t="s">
        <v>9</v>
      </c>
      <c r="C31" s="4"/>
      <c r="D31" s="5">
        <v>864</v>
      </c>
      <c r="E31" s="5">
        <v>864</v>
      </c>
      <c r="F31" s="5"/>
      <c r="G31" s="22">
        <f>VLOOKUP(A31,[3]TDSheet!$A:$G,7,0)</f>
        <v>0</v>
      </c>
      <c r="H31" s="7">
        <f>VLOOKUP(A31,[1]TDSheet!$A:$E,4,0)</f>
        <v>864</v>
      </c>
      <c r="I31" s="7">
        <f t="shared" si="2"/>
        <v>0</v>
      </c>
      <c r="J31" s="7">
        <f t="shared" si="3"/>
        <v>0</v>
      </c>
      <c r="K31" s="7">
        <f>VLOOKUP(A31,[2]TDSheet!$A:$V,6,0)</f>
        <v>864</v>
      </c>
      <c r="N31" s="7">
        <f t="shared" si="4"/>
        <v>0</v>
      </c>
      <c r="O31" s="24"/>
      <c r="P31" s="24"/>
      <c r="R31" s="7" t="e">
        <f t="shared" si="5"/>
        <v>#DIV/0!</v>
      </c>
      <c r="S31" s="7" t="e">
        <f t="shared" si="6"/>
        <v>#DIV/0!</v>
      </c>
      <c r="T31" s="7">
        <f>VLOOKUP(A31,[3]TDSheet!$A:$U,21,0)</f>
        <v>0</v>
      </c>
      <c r="U31" s="7">
        <f>VLOOKUP(A31,[3]TDSheet!$A:$V,22,0)</f>
        <v>0.2</v>
      </c>
      <c r="V31" s="7">
        <f>VLOOKUP(A31,[3]TDSheet!$A:$N,14,0)</f>
        <v>0</v>
      </c>
      <c r="X31" s="7">
        <f t="shared" si="7"/>
        <v>0</v>
      </c>
      <c r="Y31" s="22">
        <f>VLOOKUP(A31,[3]TDSheet!$A:$Y,25,0)</f>
        <v>0</v>
      </c>
    </row>
    <row r="32" spans="1:25" ht="11.1" customHeight="1" x14ac:dyDescent="0.2">
      <c r="A32" s="11" t="s">
        <v>35</v>
      </c>
      <c r="B32" s="11" t="s">
        <v>9</v>
      </c>
      <c r="C32" s="4"/>
      <c r="D32" s="5">
        <v>768</v>
      </c>
      <c r="E32" s="5">
        <v>768</v>
      </c>
      <c r="F32" s="5"/>
      <c r="G32" s="22">
        <v>0</v>
      </c>
      <c r="H32" s="7">
        <f>VLOOKUP(A32,[1]TDSheet!$A:$E,4,0)</f>
        <v>768</v>
      </c>
      <c r="I32" s="7">
        <f t="shared" si="2"/>
        <v>0</v>
      </c>
      <c r="J32" s="7">
        <f t="shared" si="3"/>
        <v>0</v>
      </c>
      <c r="K32" s="7">
        <f>VLOOKUP(A32,[2]TDSheet!$A:$V,6,0)</f>
        <v>768</v>
      </c>
      <c r="N32" s="7">
        <f t="shared" si="4"/>
        <v>0</v>
      </c>
      <c r="O32" s="24"/>
      <c r="P32" s="24"/>
      <c r="R32" s="7" t="e">
        <f t="shared" si="5"/>
        <v>#DIV/0!</v>
      </c>
      <c r="S32" s="7" t="e">
        <f t="shared" si="6"/>
        <v>#DIV/0!</v>
      </c>
      <c r="T32" s="7">
        <v>0</v>
      </c>
      <c r="U32" s="7">
        <v>0</v>
      </c>
      <c r="V32" s="7">
        <v>0</v>
      </c>
      <c r="X32" s="7">
        <f t="shared" si="7"/>
        <v>0</v>
      </c>
      <c r="Y32" s="22">
        <v>0</v>
      </c>
    </row>
    <row r="33" spans="1:25" ht="11.1" customHeight="1" x14ac:dyDescent="0.2">
      <c r="A33" s="11" t="s">
        <v>36</v>
      </c>
      <c r="B33" s="11" t="s">
        <v>9</v>
      </c>
      <c r="C33" s="4"/>
      <c r="D33" s="5">
        <v>1024</v>
      </c>
      <c r="E33" s="5">
        <v>971</v>
      </c>
      <c r="F33" s="5">
        <v>53</v>
      </c>
      <c r="G33" s="22">
        <f>VLOOKUP(A33,[3]TDSheet!$A:$G,7,0)</f>
        <v>0.75</v>
      </c>
      <c r="H33" s="7">
        <f>VLOOKUP(A33,[1]TDSheet!$A:$E,4,0)</f>
        <v>971</v>
      </c>
      <c r="I33" s="7">
        <f t="shared" si="2"/>
        <v>0</v>
      </c>
      <c r="J33" s="7">
        <f t="shared" si="3"/>
        <v>83</v>
      </c>
      <c r="K33" s="7">
        <f>VLOOKUP(A33,[2]TDSheet!$A:$V,6,0)</f>
        <v>888</v>
      </c>
      <c r="N33" s="7">
        <f t="shared" si="4"/>
        <v>16.600000000000001</v>
      </c>
      <c r="O33" s="24">
        <f>11*N33-L33-F33</f>
        <v>129.60000000000002</v>
      </c>
      <c r="P33" s="24"/>
      <c r="R33" s="7">
        <f t="shared" si="5"/>
        <v>11</v>
      </c>
      <c r="S33" s="7">
        <f t="shared" si="6"/>
        <v>3.1927710843373491</v>
      </c>
      <c r="T33" s="7">
        <f>VLOOKUP(A33,[3]TDSheet!$A:$U,21,0)</f>
        <v>12.2</v>
      </c>
      <c r="U33" s="7">
        <f>VLOOKUP(A33,[3]TDSheet!$A:$V,22,0)</f>
        <v>17</v>
      </c>
      <c r="V33" s="7">
        <f>VLOOKUP(A33,[3]TDSheet!$A:$N,14,0)</f>
        <v>0</v>
      </c>
      <c r="X33" s="7">
        <f t="shared" si="7"/>
        <v>97.200000000000017</v>
      </c>
      <c r="Y33" s="22">
        <f>VLOOKUP(A33,[3]TDSheet!$A:$Y,25,0)</f>
        <v>8</v>
      </c>
    </row>
    <row r="34" spans="1:25" ht="21.95" customHeight="1" x14ac:dyDescent="0.2">
      <c r="A34" s="11" t="s">
        <v>37</v>
      </c>
      <c r="B34" s="11" t="s">
        <v>9</v>
      </c>
      <c r="C34" s="4"/>
      <c r="D34" s="5">
        <v>1384</v>
      </c>
      <c r="E34" s="5">
        <v>1384</v>
      </c>
      <c r="F34" s="5"/>
      <c r="G34" s="22">
        <v>0</v>
      </c>
      <c r="H34" s="7">
        <f>VLOOKUP(A34,[1]TDSheet!$A:$E,4,0)</f>
        <v>1384</v>
      </c>
      <c r="I34" s="7">
        <f t="shared" si="2"/>
        <v>0</v>
      </c>
      <c r="J34" s="7">
        <f t="shared" si="3"/>
        <v>0</v>
      </c>
      <c r="K34" s="7">
        <f>VLOOKUP(A34,[2]TDSheet!$A:$V,6,0)</f>
        <v>1384</v>
      </c>
      <c r="N34" s="7">
        <f t="shared" si="4"/>
        <v>0</v>
      </c>
      <c r="O34" s="24"/>
      <c r="P34" s="24"/>
      <c r="R34" s="7" t="e">
        <f t="shared" si="5"/>
        <v>#DIV/0!</v>
      </c>
      <c r="S34" s="7" t="e">
        <f t="shared" si="6"/>
        <v>#DIV/0!</v>
      </c>
      <c r="T34" s="7">
        <v>0</v>
      </c>
      <c r="U34" s="7">
        <v>0</v>
      </c>
      <c r="V34" s="7">
        <v>0</v>
      </c>
      <c r="X34" s="7">
        <f t="shared" si="7"/>
        <v>0</v>
      </c>
      <c r="Y34" s="22">
        <v>0</v>
      </c>
    </row>
    <row r="35" spans="1:25" ht="21.95" customHeight="1" x14ac:dyDescent="0.2">
      <c r="A35" s="11" t="s">
        <v>38</v>
      </c>
      <c r="B35" s="11" t="s">
        <v>9</v>
      </c>
      <c r="C35" s="4"/>
      <c r="D35" s="5">
        <v>928</v>
      </c>
      <c r="E35" s="5">
        <v>928</v>
      </c>
      <c r="F35" s="5"/>
      <c r="G35" s="22">
        <f>VLOOKUP(A35,[3]TDSheet!$A:$G,7,0)</f>
        <v>0</v>
      </c>
      <c r="H35" s="7">
        <f>VLOOKUP(A35,[1]TDSheet!$A:$E,4,0)</f>
        <v>928</v>
      </c>
      <c r="I35" s="7">
        <f t="shared" si="2"/>
        <v>0</v>
      </c>
      <c r="J35" s="7">
        <f t="shared" si="3"/>
        <v>0</v>
      </c>
      <c r="K35" s="7">
        <f>VLOOKUP(A35,[2]TDSheet!$A:$V,6,0)</f>
        <v>928</v>
      </c>
      <c r="N35" s="7">
        <f t="shared" si="4"/>
        <v>0</v>
      </c>
      <c r="O35" s="24"/>
      <c r="P35" s="24"/>
      <c r="R35" s="7" t="e">
        <f t="shared" si="5"/>
        <v>#DIV/0!</v>
      </c>
      <c r="S35" s="7" t="e">
        <f t="shared" si="6"/>
        <v>#DIV/0!</v>
      </c>
      <c r="T35" s="7">
        <f>VLOOKUP(A35,[3]TDSheet!$A:$U,21,0)</f>
        <v>0.8</v>
      </c>
      <c r="U35" s="7">
        <f>VLOOKUP(A35,[3]TDSheet!$A:$V,22,0)</f>
        <v>0.4</v>
      </c>
      <c r="V35" s="7">
        <f>VLOOKUP(A35,[3]TDSheet!$A:$N,14,0)</f>
        <v>0</v>
      </c>
      <c r="X35" s="7">
        <f t="shared" si="7"/>
        <v>0</v>
      </c>
      <c r="Y35" s="22">
        <f>VLOOKUP(A35,[3]TDSheet!$A:$Y,25,0)</f>
        <v>0</v>
      </c>
    </row>
    <row r="36" spans="1:25" ht="11.1" customHeight="1" x14ac:dyDescent="0.2">
      <c r="A36" s="11" t="s">
        <v>39</v>
      </c>
      <c r="B36" s="11" t="s">
        <v>9</v>
      </c>
      <c r="C36" s="5">
        <v>115</v>
      </c>
      <c r="D36" s="5">
        <v>56</v>
      </c>
      <c r="E36" s="5">
        <v>97</v>
      </c>
      <c r="F36" s="5">
        <v>59</v>
      </c>
      <c r="G36" s="22">
        <f>VLOOKUP(A36,[3]TDSheet!$A:$G,7,0)</f>
        <v>0.9</v>
      </c>
      <c r="H36" s="7">
        <f>VLOOKUP(A36,[1]TDSheet!$A:$E,4,0)</f>
        <v>88</v>
      </c>
      <c r="I36" s="7">
        <f t="shared" si="2"/>
        <v>9</v>
      </c>
      <c r="J36" s="7">
        <f t="shared" si="3"/>
        <v>97</v>
      </c>
      <c r="N36" s="7">
        <f t="shared" si="4"/>
        <v>19.399999999999999</v>
      </c>
      <c r="O36" s="24">
        <f>11*N36-L36-F36</f>
        <v>154.39999999999998</v>
      </c>
      <c r="P36" s="24"/>
      <c r="R36" s="7">
        <f t="shared" si="5"/>
        <v>11</v>
      </c>
      <c r="S36" s="7">
        <f t="shared" si="6"/>
        <v>3.0412371134020622</v>
      </c>
      <c r="T36" s="7">
        <f>VLOOKUP(A36,[3]TDSheet!$A:$U,21,0)</f>
        <v>10.4</v>
      </c>
      <c r="U36" s="7">
        <f>VLOOKUP(A36,[3]TDSheet!$A:$V,22,0)</f>
        <v>10.4</v>
      </c>
      <c r="V36" s="7">
        <f>VLOOKUP(A36,[3]TDSheet!$A:$N,14,0)</f>
        <v>7</v>
      </c>
      <c r="X36" s="7">
        <f t="shared" si="7"/>
        <v>138.95999999999998</v>
      </c>
      <c r="Y36" s="22">
        <f>VLOOKUP(A36,[3]TDSheet!$A:$Y,25,0)</f>
        <v>8</v>
      </c>
    </row>
    <row r="37" spans="1:25" ht="11.1" customHeight="1" x14ac:dyDescent="0.2">
      <c r="A37" s="11" t="s">
        <v>40</v>
      </c>
      <c r="B37" s="11" t="s">
        <v>9</v>
      </c>
      <c r="C37" s="5">
        <v>104</v>
      </c>
      <c r="D37" s="5"/>
      <c r="E37" s="5">
        <v>91</v>
      </c>
      <c r="F37" s="5">
        <v>-3</v>
      </c>
      <c r="G37" s="22">
        <f>VLOOKUP(A37,[3]TDSheet!$A:$G,7,0)</f>
        <v>0.9</v>
      </c>
      <c r="H37" s="7">
        <f>VLOOKUP(A37,[1]TDSheet!$A:$E,4,0)</f>
        <v>93</v>
      </c>
      <c r="I37" s="7">
        <f t="shared" si="2"/>
        <v>-2</v>
      </c>
      <c r="J37" s="7">
        <f t="shared" si="3"/>
        <v>91</v>
      </c>
      <c r="L37" s="7">
        <f>VLOOKUP(A37,[3]TDSheet!$A:$Z,26,0)*Y37</f>
        <v>8</v>
      </c>
      <c r="N37" s="7">
        <f t="shared" si="4"/>
        <v>18.2</v>
      </c>
      <c r="O37" s="24">
        <f>8*N37-L37-F37</f>
        <v>140.6</v>
      </c>
      <c r="P37" s="24"/>
      <c r="R37" s="7">
        <f t="shared" si="5"/>
        <v>8</v>
      </c>
      <c r="S37" s="7">
        <f t="shared" si="6"/>
        <v>0.27472527472527475</v>
      </c>
      <c r="T37" s="7">
        <f>VLOOKUP(A37,[3]TDSheet!$A:$U,21,0)</f>
        <v>13</v>
      </c>
      <c r="U37" s="7">
        <f>VLOOKUP(A37,[3]TDSheet!$A:$V,22,0)</f>
        <v>7.8</v>
      </c>
      <c r="V37" s="7">
        <f>VLOOKUP(A37,[3]TDSheet!$A:$N,14,0)</f>
        <v>8</v>
      </c>
      <c r="X37" s="7">
        <f t="shared" si="7"/>
        <v>126.53999999999999</v>
      </c>
      <c r="Y37" s="22">
        <f>VLOOKUP(A37,[3]TDSheet!$A:$Y,25,0)</f>
        <v>8</v>
      </c>
    </row>
    <row r="38" spans="1:25" ht="21.95" customHeight="1" x14ac:dyDescent="0.2">
      <c r="A38" s="11" t="s">
        <v>41</v>
      </c>
      <c r="B38" s="11" t="s">
        <v>9</v>
      </c>
      <c r="C38" s="5">
        <v>78</v>
      </c>
      <c r="D38" s="5"/>
      <c r="E38" s="5">
        <v>23</v>
      </c>
      <c r="F38" s="5">
        <v>48</v>
      </c>
      <c r="G38" s="22">
        <f>VLOOKUP(A38,[3]TDSheet!$A:$G,7,0)</f>
        <v>0</v>
      </c>
      <c r="H38" s="7">
        <f>VLOOKUP(A38,[1]TDSheet!$A:$E,4,0)</f>
        <v>23</v>
      </c>
      <c r="I38" s="7">
        <f t="shared" si="2"/>
        <v>0</v>
      </c>
      <c r="J38" s="7">
        <f t="shared" si="3"/>
        <v>23</v>
      </c>
      <c r="N38" s="7">
        <f t="shared" si="4"/>
        <v>4.5999999999999996</v>
      </c>
      <c r="O38" s="24"/>
      <c r="P38" s="24"/>
      <c r="R38" s="7">
        <f t="shared" si="5"/>
        <v>10.434782608695652</v>
      </c>
      <c r="S38" s="7">
        <f t="shared" si="6"/>
        <v>10.434782608695652</v>
      </c>
      <c r="T38" s="7">
        <f>VLOOKUP(A38,[3]TDSheet!$A:$U,21,0)</f>
        <v>3.8</v>
      </c>
      <c r="U38" s="7">
        <f>VLOOKUP(A38,[3]TDSheet!$A:$V,22,0)</f>
        <v>6.8</v>
      </c>
      <c r="V38" s="7">
        <f>VLOOKUP(A38,[3]TDSheet!$A:$N,14,0)</f>
        <v>3</v>
      </c>
      <c r="X38" s="7">
        <f t="shared" si="7"/>
        <v>0</v>
      </c>
      <c r="Y38" s="22">
        <f>VLOOKUP(A38,[3]TDSheet!$A:$Y,25,0)</f>
        <v>0</v>
      </c>
    </row>
    <row r="39" spans="1:25" ht="21.95" customHeight="1" x14ac:dyDescent="0.2">
      <c r="A39" s="11" t="s">
        <v>42</v>
      </c>
      <c r="B39" s="11" t="s">
        <v>9</v>
      </c>
      <c r="C39" s="4"/>
      <c r="D39" s="5">
        <v>1008</v>
      </c>
      <c r="E39" s="5">
        <v>1008</v>
      </c>
      <c r="F39" s="5"/>
      <c r="G39" s="22">
        <v>0</v>
      </c>
      <c r="H39" s="7">
        <f>VLOOKUP(A39,[1]TDSheet!$A:$E,4,0)</f>
        <v>1008</v>
      </c>
      <c r="I39" s="7">
        <f t="shared" si="2"/>
        <v>0</v>
      </c>
      <c r="J39" s="7">
        <f t="shared" si="3"/>
        <v>0</v>
      </c>
      <c r="K39" s="7">
        <f>VLOOKUP(A39,[2]TDSheet!$A:$V,6,0)</f>
        <v>1008</v>
      </c>
      <c r="N39" s="7">
        <f t="shared" si="4"/>
        <v>0</v>
      </c>
      <c r="O39" s="24"/>
      <c r="P39" s="24"/>
      <c r="R39" s="7" t="e">
        <f t="shared" si="5"/>
        <v>#DIV/0!</v>
      </c>
      <c r="S39" s="7" t="e">
        <f t="shared" si="6"/>
        <v>#DIV/0!</v>
      </c>
      <c r="T39" s="7">
        <v>0</v>
      </c>
      <c r="U39" s="7">
        <v>0</v>
      </c>
      <c r="V39" s="7">
        <v>0</v>
      </c>
      <c r="X39" s="7">
        <f t="shared" si="7"/>
        <v>0</v>
      </c>
      <c r="Y39" s="22">
        <v>0</v>
      </c>
    </row>
    <row r="40" spans="1:25" ht="11.1" customHeight="1" x14ac:dyDescent="0.2">
      <c r="A40" s="11" t="s">
        <v>43</v>
      </c>
      <c r="B40" s="11" t="s">
        <v>9</v>
      </c>
      <c r="C40" s="5">
        <v>15</v>
      </c>
      <c r="D40" s="5">
        <v>2032</v>
      </c>
      <c r="E40" s="5">
        <v>1965</v>
      </c>
      <c r="F40" s="5">
        <v>70</v>
      </c>
      <c r="G40" s="22">
        <f>VLOOKUP(A40,[3]TDSheet!$A:$G,7,0)</f>
        <v>0.9</v>
      </c>
      <c r="H40" s="7">
        <f>VLOOKUP(A40,[1]TDSheet!$A:$E,4,0)</f>
        <v>1978</v>
      </c>
      <c r="I40" s="7">
        <f t="shared" si="2"/>
        <v>-13</v>
      </c>
      <c r="J40" s="7">
        <f t="shared" si="3"/>
        <v>109</v>
      </c>
      <c r="K40" s="7">
        <f>VLOOKUP(A40,[2]TDSheet!$A:$V,6,0)</f>
        <v>1856</v>
      </c>
      <c r="N40" s="7">
        <f t="shared" si="4"/>
        <v>21.8</v>
      </c>
      <c r="O40" s="24">
        <f>11*N40-L40-F40</f>
        <v>169.8</v>
      </c>
      <c r="P40" s="24"/>
      <c r="R40" s="7">
        <f t="shared" si="5"/>
        <v>11</v>
      </c>
      <c r="S40" s="7">
        <f t="shared" si="6"/>
        <v>3.2110091743119265</v>
      </c>
      <c r="T40" s="7">
        <f>VLOOKUP(A40,[3]TDSheet!$A:$U,21,0)</f>
        <v>10.6</v>
      </c>
      <c r="U40" s="7">
        <f>VLOOKUP(A40,[3]TDSheet!$A:$V,22,0)</f>
        <v>19.600000000000001</v>
      </c>
      <c r="V40" s="7">
        <f>VLOOKUP(A40,[3]TDSheet!$A:$N,14,0)</f>
        <v>8.6666666666666661</v>
      </c>
      <c r="X40" s="7">
        <f t="shared" si="7"/>
        <v>152.82000000000002</v>
      </c>
      <c r="Y40" s="22">
        <f>VLOOKUP(A40,[3]TDSheet!$A:$Y,25,0)</f>
        <v>8</v>
      </c>
    </row>
    <row r="41" spans="1:25" ht="11.1" customHeight="1" x14ac:dyDescent="0.2">
      <c r="A41" s="11" t="s">
        <v>44</v>
      </c>
      <c r="B41" s="11" t="s">
        <v>9</v>
      </c>
      <c r="C41" s="5">
        <v>199</v>
      </c>
      <c r="D41" s="5">
        <v>1296</v>
      </c>
      <c r="E41" s="5">
        <v>1328</v>
      </c>
      <c r="F41" s="5">
        <v>157</v>
      </c>
      <c r="G41" s="22">
        <f>VLOOKUP(A41,[3]TDSheet!$A:$G,7,0)</f>
        <v>0.43</v>
      </c>
      <c r="H41" s="7">
        <f>VLOOKUP(A41,[1]TDSheet!$A:$E,4,0)</f>
        <v>1328</v>
      </c>
      <c r="I41" s="7">
        <f t="shared" si="2"/>
        <v>0</v>
      </c>
      <c r="J41" s="7">
        <f t="shared" si="3"/>
        <v>32</v>
      </c>
      <c r="K41" s="7">
        <f>VLOOKUP(A41,[2]TDSheet!$A:$V,6,0)</f>
        <v>1296</v>
      </c>
      <c r="N41" s="7">
        <f t="shared" si="4"/>
        <v>6.4</v>
      </c>
      <c r="O41" s="24"/>
      <c r="P41" s="24"/>
      <c r="R41" s="7">
        <f t="shared" si="5"/>
        <v>24.53125</v>
      </c>
      <c r="S41" s="7">
        <f t="shared" si="6"/>
        <v>24.53125</v>
      </c>
      <c r="T41" s="7">
        <f>VLOOKUP(A41,[3]TDSheet!$A:$U,21,0)</f>
        <v>1.8</v>
      </c>
      <c r="U41" s="7">
        <f>VLOOKUP(A41,[3]TDSheet!$A:$V,22,0)</f>
        <v>0</v>
      </c>
      <c r="V41" s="7">
        <f>VLOOKUP(A41,[3]TDSheet!$A:$N,14,0)</f>
        <v>3.3333333333333335</v>
      </c>
      <c r="X41" s="7">
        <f t="shared" si="7"/>
        <v>0</v>
      </c>
      <c r="Y41" s="22">
        <f>VLOOKUP(A41,[3]TDSheet!$A:$Y,25,0)</f>
        <v>16</v>
      </c>
    </row>
    <row r="42" spans="1:25" ht="21.95" customHeight="1" x14ac:dyDescent="0.2">
      <c r="A42" s="11" t="s">
        <v>45</v>
      </c>
      <c r="B42" s="11" t="s">
        <v>17</v>
      </c>
      <c r="C42" s="5">
        <v>665</v>
      </c>
      <c r="D42" s="5">
        <v>255</v>
      </c>
      <c r="E42" s="5">
        <v>500</v>
      </c>
      <c r="F42" s="5">
        <v>370</v>
      </c>
      <c r="G42" s="22">
        <f>VLOOKUP(A42,[3]TDSheet!$A:$G,7,0)</f>
        <v>1</v>
      </c>
      <c r="H42" s="7">
        <f>VLOOKUP(A42,[1]TDSheet!$A:$E,4,0)</f>
        <v>505</v>
      </c>
      <c r="I42" s="7">
        <f t="shared" si="2"/>
        <v>-5</v>
      </c>
      <c r="J42" s="7">
        <f t="shared" si="3"/>
        <v>500</v>
      </c>
      <c r="N42" s="7">
        <f t="shared" si="4"/>
        <v>100</v>
      </c>
      <c r="O42" s="24">
        <f>12*N42-L42-F42</f>
        <v>830</v>
      </c>
      <c r="P42" s="24"/>
      <c r="R42" s="7">
        <f t="shared" si="5"/>
        <v>12</v>
      </c>
      <c r="S42" s="7">
        <f t="shared" si="6"/>
        <v>3.7</v>
      </c>
      <c r="T42" s="7">
        <f>VLOOKUP(A42,[3]TDSheet!$A:$U,21,0)</f>
        <v>93.16</v>
      </c>
      <c r="U42" s="7">
        <f>VLOOKUP(A42,[3]TDSheet!$A:$V,22,0)</f>
        <v>94</v>
      </c>
      <c r="V42" s="7">
        <f>VLOOKUP(A42,[3]TDSheet!$A:$N,14,0)</f>
        <v>58.333333333333336</v>
      </c>
      <c r="X42" s="7">
        <f t="shared" si="7"/>
        <v>830</v>
      </c>
      <c r="Y42" s="22">
        <f>VLOOKUP(A42,[3]TDSheet!$A:$Y,25,0)</f>
        <v>5</v>
      </c>
    </row>
    <row r="43" spans="1:25" ht="11.1" customHeight="1" x14ac:dyDescent="0.2">
      <c r="A43" s="11" t="s">
        <v>46</v>
      </c>
      <c r="B43" s="11" t="s">
        <v>9</v>
      </c>
      <c r="C43" s="5">
        <v>2</v>
      </c>
      <c r="D43" s="5">
        <v>1744</v>
      </c>
      <c r="E43" s="5">
        <v>1645</v>
      </c>
      <c r="F43" s="5">
        <v>91</v>
      </c>
      <c r="G43" s="22">
        <f>VLOOKUP(A43,[3]TDSheet!$A:$G,7,0)</f>
        <v>0.9</v>
      </c>
      <c r="H43" s="7">
        <f>VLOOKUP(A43,[1]TDSheet!$A:$E,4,0)</f>
        <v>1623</v>
      </c>
      <c r="I43" s="7">
        <f t="shared" si="2"/>
        <v>22</v>
      </c>
      <c r="J43" s="7">
        <f t="shared" si="3"/>
        <v>205</v>
      </c>
      <c r="K43" s="7">
        <f>VLOOKUP(A43,[2]TDSheet!$A:$V,6,0)</f>
        <v>1440</v>
      </c>
      <c r="N43" s="7">
        <f t="shared" si="4"/>
        <v>41</v>
      </c>
      <c r="O43" s="24">
        <f>10*N43-L43-F43</f>
        <v>319</v>
      </c>
      <c r="P43" s="24"/>
      <c r="R43" s="7">
        <f t="shared" si="5"/>
        <v>10</v>
      </c>
      <c r="S43" s="7">
        <f t="shared" si="6"/>
        <v>2.2195121951219514</v>
      </c>
      <c r="T43" s="7">
        <f>VLOOKUP(A43,[3]TDSheet!$A:$U,21,0)</f>
        <v>37.200000000000003</v>
      </c>
      <c r="U43" s="7">
        <f>VLOOKUP(A43,[3]TDSheet!$A:$V,22,0)</f>
        <v>41.8</v>
      </c>
      <c r="V43" s="7">
        <f>VLOOKUP(A43,[3]TDSheet!$A:$N,14,0)</f>
        <v>20.333333333333332</v>
      </c>
      <c r="X43" s="7">
        <f t="shared" si="7"/>
        <v>287.10000000000002</v>
      </c>
      <c r="Y43" s="22">
        <f>VLOOKUP(A43,[3]TDSheet!$A:$Y,25,0)</f>
        <v>8</v>
      </c>
    </row>
    <row r="44" spans="1:25" ht="11.1" customHeight="1" x14ac:dyDescent="0.2">
      <c r="A44" s="11" t="s">
        <v>47</v>
      </c>
      <c r="B44" s="11" t="s">
        <v>9</v>
      </c>
      <c r="C44" s="5">
        <v>115</v>
      </c>
      <c r="D44" s="5">
        <v>1152</v>
      </c>
      <c r="E44" s="5">
        <v>1203</v>
      </c>
      <c r="F44" s="5">
        <v>59</v>
      </c>
      <c r="G44" s="22">
        <f>VLOOKUP(A44,[3]TDSheet!$A:$G,7,0)</f>
        <v>0.43</v>
      </c>
      <c r="H44" s="7">
        <f>VLOOKUP(A44,[1]TDSheet!$A:$E,4,0)</f>
        <v>1201</v>
      </c>
      <c r="I44" s="7">
        <f t="shared" si="2"/>
        <v>2</v>
      </c>
      <c r="J44" s="7">
        <f t="shared" si="3"/>
        <v>51</v>
      </c>
      <c r="K44" s="7">
        <f>VLOOKUP(A44,[2]TDSheet!$A:$V,6,0)</f>
        <v>1152</v>
      </c>
      <c r="N44" s="7">
        <f t="shared" si="4"/>
        <v>10.199999999999999</v>
      </c>
      <c r="O44" s="24">
        <f t="shared" ref="O44" si="12">13*N44-L44-F44</f>
        <v>73.599999999999994</v>
      </c>
      <c r="P44" s="24"/>
      <c r="R44" s="7">
        <f t="shared" si="5"/>
        <v>13</v>
      </c>
      <c r="S44" s="7">
        <f t="shared" si="6"/>
        <v>5.7843137254901968</v>
      </c>
      <c r="T44" s="7">
        <f>VLOOKUP(A44,[3]TDSheet!$A:$U,21,0)</f>
        <v>2.6</v>
      </c>
      <c r="U44" s="7">
        <f>VLOOKUP(A44,[3]TDSheet!$A:$V,22,0)</f>
        <v>1</v>
      </c>
      <c r="V44" s="7">
        <f>VLOOKUP(A44,[3]TDSheet!$A:$N,14,0)</f>
        <v>2.3333333333333335</v>
      </c>
      <c r="X44" s="7">
        <f t="shared" si="7"/>
        <v>31.647999999999996</v>
      </c>
      <c r="Y44" s="22">
        <f>VLOOKUP(A44,[3]TDSheet!$A:$Y,25,0)</f>
        <v>16</v>
      </c>
    </row>
    <row r="45" spans="1:25" ht="21.95" customHeight="1" x14ac:dyDescent="0.2">
      <c r="A45" s="11" t="s">
        <v>48</v>
      </c>
      <c r="B45" s="11" t="s">
        <v>9</v>
      </c>
      <c r="C45" s="5">
        <v>72</v>
      </c>
      <c r="D45" s="5"/>
      <c r="E45" s="5">
        <v>49</v>
      </c>
      <c r="F45" s="5">
        <v>17</v>
      </c>
      <c r="G45" s="22">
        <f>VLOOKUP(A45,[3]TDSheet!$A:$G,7,0)</f>
        <v>0</v>
      </c>
      <c r="H45" s="7">
        <f>VLOOKUP(A45,[1]TDSheet!$A:$E,4,0)</f>
        <v>47</v>
      </c>
      <c r="I45" s="7">
        <f t="shared" si="2"/>
        <v>2</v>
      </c>
      <c r="J45" s="7">
        <f t="shared" si="3"/>
        <v>49</v>
      </c>
      <c r="N45" s="7">
        <f t="shared" si="4"/>
        <v>9.8000000000000007</v>
      </c>
      <c r="O45" s="24"/>
      <c r="P45" s="24"/>
      <c r="R45" s="7">
        <f t="shared" si="5"/>
        <v>1.7346938775510203</v>
      </c>
      <c r="S45" s="7">
        <f t="shared" si="6"/>
        <v>1.7346938775510203</v>
      </c>
      <c r="T45" s="7">
        <f>VLOOKUP(A45,[3]TDSheet!$A:$U,21,0)</f>
        <v>6.6</v>
      </c>
      <c r="U45" s="7">
        <f>VLOOKUP(A45,[3]TDSheet!$A:$V,22,0)</f>
        <v>7.4</v>
      </c>
      <c r="V45" s="7">
        <f>VLOOKUP(A45,[3]TDSheet!$A:$N,14,0)</f>
        <v>8.6666666666666661</v>
      </c>
      <c r="X45" s="7">
        <f t="shared" si="7"/>
        <v>0</v>
      </c>
      <c r="Y45" s="22">
        <f>VLOOKUP(A45,[3]TDSheet!$A:$Y,25,0)</f>
        <v>0</v>
      </c>
    </row>
    <row r="46" spans="1:25" ht="11.1" customHeight="1" x14ac:dyDescent="0.2">
      <c r="A46" s="11" t="s">
        <v>49</v>
      </c>
      <c r="B46" s="11" t="s">
        <v>9</v>
      </c>
      <c r="C46" s="5">
        <v>48</v>
      </c>
      <c r="D46" s="5">
        <v>72</v>
      </c>
      <c r="E46" s="5">
        <v>78</v>
      </c>
      <c r="F46" s="5">
        <v>18</v>
      </c>
      <c r="G46" s="22">
        <f>VLOOKUP(A46,[3]TDSheet!$A:$G,7,0)</f>
        <v>0.7</v>
      </c>
      <c r="H46" s="7">
        <f>VLOOKUP(A46,[1]TDSheet!$A:$E,4,0)</f>
        <v>86</v>
      </c>
      <c r="I46" s="7">
        <f t="shared" si="2"/>
        <v>-8</v>
      </c>
      <c r="J46" s="7">
        <f t="shared" si="3"/>
        <v>78</v>
      </c>
      <c r="L46" s="7">
        <f>VLOOKUP(A46,[3]TDSheet!$A:$Z,26,0)*Y46</f>
        <v>128</v>
      </c>
      <c r="N46" s="7">
        <f t="shared" si="4"/>
        <v>15.6</v>
      </c>
      <c r="O46" s="24">
        <f t="shared" ref="O46:O48" si="13">13*N46-L46-F46</f>
        <v>56.799999999999983</v>
      </c>
      <c r="P46" s="24"/>
      <c r="R46" s="7">
        <f t="shared" si="5"/>
        <v>13</v>
      </c>
      <c r="S46" s="7">
        <f t="shared" si="6"/>
        <v>9.3589743589743595</v>
      </c>
      <c r="T46" s="7">
        <f>VLOOKUP(A46,[3]TDSheet!$A:$U,21,0)</f>
        <v>13.4</v>
      </c>
      <c r="U46" s="7">
        <f>VLOOKUP(A46,[3]TDSheet!$A:$V,22,0)</f>
        <v>14</v>
      </c>
      <c r="V46" s="7">
        <f>VLOOKUP(A46,[3]TDSheet!$A:$N,14,0)</f>
        <v>18.333333333333332</v>
      </c>
      <c r="X46" s="7">
        <f t="shared" si="7"/>
        <v>39.759999999999984</v>
      </c>
      <c r="Y46" s="22">
        <f>VLOOKUP(A46,[3]TDSheet!$A:$Y,25,0)</f>
        <v>8</v>
      </c>
    </row>
    <row r="47" spans="1:25" ht="11.1" customHeight="1" x14ac:dyDescent="0.2">
      <c r="A47" s="11" t="s">
        <v>50</v>
      </c>
      <c r="B47" s="11" t="s">
        <v>9</v>
      </c>
      <c r="C47" s="5">
        <v>167</v>
      </c>
      <c r="D47" s="5"/>
      <c r="E47" s="5">
        <v>23</v>
      </c>
      <c r="F47" s="5">
        <v>143</v>
      </c>
      <c r="G47" s="22">
        <f>VLOOKUP(A47,[3]TDSheet!$A:$G,7,0)</f>
        <v>0.43</v>
      </c>
      <c r="H47" s="7">
        <f>VLOOKUP(A47,[1]TDSheet!$A:$E,4,0)</f>
        <v>15</v>
      </c>
      <c r="I47" s="7">
        <f t="shared" si="2"/>
        <v>8</v>
      </c>
      <c r="J47" s="7">
        <f t="shared" si="3"/>
        <v>23</v>
      </c>
      <c r="N47" s="7">
        <f t="shared" si="4"/>
        <v>4.5999999999999996</v>
      </c>
      <c r="O47" s="24"/>
      <c r="P47" s="24"/>
      <c r="R47" s="7">
        <f t="shared" si="5"/>
        <v>31.086956521739133</v>
      </c>
      <c r="S47" s="7">
        <f t="shared" si="6"/>
        <v>31.086956521739133</v>
      </c>
      <c r="T47" s="7">
        <f>VLOOKUP(A47,[3]TDSheet!$A:$U,21,0)</f>
        <v>1.4</v>
      </c>
      <c r="U47" s="7">
        <f>VLOOKUP(A47,[3]TDSheet!$A:$V,22,0)</f>
        <v>2.6</v>
      </c>
      <c r="V47" s="7">
        <f>VLOOKUP(A47,[3]TDSheet!$A:$N,14,0)</f>
        <v>1.3333333333333333</v>
      </c>
      <c r="W47" s="25" t="str">
        <f>VLOOKUP(A47,[3]TDSheet!$A:$W,23,0)</f>
        <v>необходимо увеличить продажи</v>
      </c>
      <c r="X47" s="7">
        <f t="shared" si="7"/>
        <v>0</v>
      </c>
      <c r="Y47" s="22">
        <f>VLOOKUP(A47,[3]TDSheet!$A:$Y,25,0)</f>
        <v>16</v>
      </c>
    </row>
    <row r="48" spans="1:25" ht="21.95" customHeight="1" x14ac:dyDescent="0.2">
      <c r="A48" s="11" t="s">
        <v>51</v>
      </c>
      <c r="B48" s="11" t="s">
        <v>9</v>
      </c>
      <c r="C48" s="5">
        <v>38</v>
      </c>
      <c r="D48" s="5">
        <v>48</v>
      </c>
      <c r="E48" s="5">
        <v>64</v>
      </c>
      <c r="F48" s="5">
        <v>5</v>
      </c>
      <c r="G48" s="22">
        <f>VLOOKUP(A48,[3]TDSheet!$A:$G,7,0)</f>
        <v>0.9</v>
      </c>
      <c r="H48" s="7">
        <f>VLOOKUP(A48,[1]TDSheet!$A:$E,4,0)</f>
        <v>109</v>
      </c>
      <c r="I48" s="7">
        <f t="shared" si="2"/>
        <v>-45</v>
      </c>
      <c r="J48" s="7">
        <f t="shared" si="3"/>
        <v>64</v>
      </c>
      <c r="L48" s="7">
        <f>VLOOKUP(A48,[3]TDSheet!$A:$Z,26,0)*Y48</f>
        <v>80</v>
      </c>
      <c r="N48" s="7">
        <f t="shared" si="4"/>
        <v>12.8</v>
      </c>
      <c r="O48" s="24">
        <f t="shared" si="13"/>
        <v>81.400000000000006</v>
      </c>
      <c r="P48" s="24"/>
      <c r="R48" s="7">
        <f t="shared" si="5"/>
        <v>13</v>
      </c>
      <c r="S48" s="7">
        <f t="shared" si="6"/>
        <v>6.640625</v>
      </c>
      <c r="T48" s="7">
        <f>VLOOKUP(A48,[3]TDSheet!$A:$U,21,0)</f>
        <v>14.4</v>
      </c>
      <c r="U48" s="7">
        <f>VLOOKUP(A48,[3]TDSheet!$A:$V,22,0)</f>
        <v>12.8</v>
      </c>
      <c r="V48" s="7">
        <f>VLOOKUP(A48,[3]TDSheet!$A:$N,14,0)</f>
        <v>12.333333333333334</v>
      </c>
      <c r="X48" s="7">
        <f t="shared" si="7"/>
        <v>73.260000000000005</v>
      </c>
      <c r="Y48" s="22">
        <f>VLOOKUP(A48,[3]TDSheet!$A:$Y,25,0)</f>
        <v>8</v>
      </c>
    </row>
    <row r="49" spans="1:25" ht="11.1" customHeight="1" x14ac:dyDescent="0.2">
      <c r="A49" s="11" t="s">
        <v>52</v>
      </c>
      <c r="B49" s="11" t="s">
        <v>9</v>
      </c>
      <c r="C49" s="5">
        <v>76</v>
      </c>
      <c r="D49" s="5"/>
      <c r="E49" s="5">
        <v>17</v>
      </c>
      <c r="F49" s="5">
        <v>54</v>
      </c>
      <c r="G49" s="22">
        <f>VLOOKUP(A49,[3]TDSheet!$A:$G,7,0)</f>
        <v>0.43</v>
      </c>
      <c r="H49" s="7">
        <f>VLOOKUP(A49,[1]TDSheet!$A:$E,4,0)</f>
        <v>12</v>
      </c>
      <c r="I49" s="7">
        <f t="shared" si="2"/>
        <v>5</v>
      </c>
      <c r="J49" s="7">
        <f t="shared" si="3"/>
        <v>17</v>
      </c>
      <c r="N49" s="7">
        <f t="shared" si="4"/>
        <v>3.4</v>
      </c>
      <c r="O49" s="24"/>
      <c r="P49" s="24"/>
      <c r="R49" s="7">
        <f t="shared" si="5"/>
        <v>15.882352941176471</v>
      </c>
      <c r="S49" s="7">
        <f t="shared" si="6"/>
        <v>15.882352941176471</v>
      </c>
      <c r="T49" s="7">
        <f>VLOOKUP(A49,[3]TDSheet!$A:$U,21,0)</f>
        <v>0</v>
      </c>
      <c r="U49" s="7">
        <f>VLOOKUP(A49,[3]TDSheet!$A:$V,22,0)</f>
        <v>2.8</v>
      </c>
      <c r="V49" s="7">
        <f>VLOOKUP(A49,[3]TDSheet!$A:$N,14,0)</f>
        <v>1.6666666666666667</v>
      </c>
      <c r="W49" s="25" t="str">
        <f>VLOOKUP(A49,[3]TDSheet!$A:$W,23,0)</f>
        <v>необходимо увеличить продажи</v>
      </c>
      <c r="X49" s="7">
        <f t="shared" si="7"/>
        <v>0</v>
      </c>
      <c r="Y49" s="22">
        <f>VLOOKUP(A49,[3]TDSheet!$A:$Y,25,0)</f>
        <v>16</v>
      </c>
    </row>
    <row r="50" spans="1:25" ht="21.95" customHeight="1" x14ac:dyDescent="0.2">
      <c r="A50" s="11" t="s">
        <v>53</v>
      </c>
      <c r="B50" s="11" t="s">
        <v>9</v>
      </c>
      <c r="C50" s="5">
        <v>56</v>
      </c>
      <c r="D50" s="5">
        <v>72</v>
      </c>
      <c r="E50" s="5">
        <v>96</v>
      </c>
      <c r="F50" s="5">
        <v>28</v>
      </c>
      <c r="G50" s="22">
        <f>VLOOKUP(A50,[3]TDSheet!$A:$G,7,0)</f>
        <v>0.9</v>
      </c>
      <c r="H50" s="7">
        <f>VLOOKUP(A50,[1]TDSheet!$A:$E,4,0)</f>
        <v>85</v>
      </c>
      <c r="I50" s="7">
        <f t="shared" si="2"/>
        <v>11</v>
      </c>
      <c r="J50" s="7">
        <f t="shared" si="3"/>
        <v>96</v>
      </c>
      <c r="N50" s="7">
        <f t="shared" si="4"/>
        <v>19.2</v>
      </c>
      <c r="O50" s="24">
        <f>9*N50-L50-F50</f>
        <v>144.79999999999998</v>
      </c>
      <c r="P50" s="24"/>
      <c r="R50" s="7">
        <f t="shared" si="5"/>
        <v>9</v>
      </c>
      <c r="S50" s="7">
        <f t="shared" si="6"/>
        <v>1.4583333333333335</v>
      </c>
      <c r="T50" s="7">
        <f>VLOOKUP(A50,[3]TDSheet!$A:$U,21,0)</f>
        <v>5.2</v>
      </c>
      <c r="U50" s="7">
        <f>VLOOKUP(A50,[3]TDSheet!$A:$V,22,0)</f>
        <v>11.2</v>
      </c>
      <c r="V50" s="7">
        <f>VLOOKUP(A50,[3]TDSheet!$A:$N,14,0)</f>
        <v>5.333333333333333</v>
      </c>
      <c r="X50" s="7">
        <f t="shared" si="7"/>
        <v>130.32</v>
      </c>
      <c r="Y50" s="22">
        <f>VLOOKUP(A50,[3]TDSheet!$A:$Y,25,0)</f>
        <v>8</v>
      </c>
    </row>
    <row r="51" spans="1:25" ht="11.1" customHeight="1" x14ac:dyDescent="0.2">
      <c r="A51" s="11" t="s">
        <v>54</v>
      </c>
      <c r="B51" s="11" t="s">
        <v>17</v>
      </c>
      <c r="C51" s="5">
        <v>670</v>
      </c>
      <c r="D51" s="5"/>
      <c r="E51" s="5">
        <v>445</v>
      </c>
      <c r="F51" s="5">
        <v>160</v>
      </c>
      <c r="G51" s="22">
        <f>VLOOKUP(A51,[3]TDSheet!$A:$G,7,0)</f>
        <v>1</v>
      </c>
      <c r="H51" s="7">
        <f>VLOOKUP(A51,[1]TDSheet!$A:$E,4,0)</f>
        <v>450</v>
      </c>
      <c r="I51" s="7">
        <f t="shared" si="2"/>
        <v>-5</v>
      </c>
      <c r="J51" s="7">
        <f t="shared" si="3"/>
        <v>445</v>
      </c>
      <c r="N51" s="7">
        <f t="shared" si="4"/>
        <v>89</v>
      </c>
      <c r="O51" s="24">
        <f>10*N51-L51-F51</f>
        <v>730</v>
      </c>
      <c r="P51" s="24"/>
      <c r="R51" s="7">
        <f t="shared" si="5"/>
        <v>10</v>
      </c>
      <c r="S51" s="7">
        <f t="shared" si="6"/>
        <v>1.797752808988764</v>
      </c>
      <c r="T51" s="7">
        <f>VLOOKUP(A51,[3]TDSheet!$A:$U,21,0)</f>
        <v>78</v>
      </c>
      <c r="U51" s="7">
        <f>VLOOKUP(A51,[3]TDSheet!$A:$V,22,0)</f>
        <v>68.72</v>
      </c>
      <c r="V51" s="7">
        <f>VLOOKUP(A51,[3]TDSheet!$A:$N,14,0)</f>
        <v>35</v>
      </c>
      <c r="X51" s="7">
        <f t="shared" si="7"/>
        <v>730</v>
      </c>
      <c r="Y51" s="22">
        <f>VLOOKUP(A51,[3]TDSheet!$A:$Y,25,0)</f>
        <v>5</v>
      </c>
    </row>
    <row r="52" spans="1:25" ht="11.1" customHeight="1" x14ac:dyDescent="0.2">
      <c r="A52" s="11" t="s">
        <v>55</v>
      </c>
      <c r="B52" s="11" t="s">
        <v>9</v>
      </c>
      <c r="C52" s="5">
        <v>304</v>
      </c>
      <c r="D52" s="5"/>
      <c r="E52" s="5">
        <v>32</v>
      </c>
      <c r="F52" s="5">
        <v>270</v>
      </c>
      <c r="G52" s="22">
        <f>VLOOKUP(A52,[3]TDSheet!$A:$G,7,0)</f>
        <v>0</v>
      </c>
      <c r="H52" s="7">
        <f>VLOOKUP(A52,[1]TDSheet!$A:$E,4,0)</f>
        <v>30</v>
      </c>
      <c r="I52" s="7">
        <f t="shared" si="2"/>
        <v>2</v>
      </c>
      <c r="J52" s="7">
        <f t="shared" si="3"/>
        <v>32</v>
      </c>
      <c r="N52" s="7">
        <f t="shared" si="4"/>
        <v>6.4</v>
      </c>
      <c r="O52" s="24"/>
      <c r="P52" s="24"/>
      <c r="R52" s="7">
        <f t="shared" si="5"/>
        <v>42.1875</v>
      </c>
      <c r="S52" s="7">
        <f t="shared" si="6"/>
        <v>42.1875</v>
      </c>
      <c r="T52" s="7">
        <f>VLOOKUP(A52,[3]TDSheet!$A:$U,21,0)</f>
        <v>0</v>
      </c>
      <c r="U52" s="7">
        <f>VLOOKUP(A52,[3]TDSheet!$A:$V,22,0)</f>
        <v>0.4</v>
      </c>
      <c r="V52" s="7">
        <f>VLOOKUP(A52,[3]TDSheet!$A:$N,14,0)</f>
        <v>1.6666666666666667</v>
      </c>
      <c r="W52" s="25" t="str">
        <f>VLOOKUP(A52,[3]TDSheet!$A:$W,23,0)</f>
        <v>необходимо увеличить продажи</v>
      </c>
      <c r="X52" s="7">
        <f t="shared" si="7"/>
        <v>0</v>
      </c>
      <c r="Y52" s="22">
        <f>VLOOKUP(A52,[3]TDSheet!$A:$Y,25,0)</f>
        <v>0</v>
      </c>
    </row>
    <row r="53" spans="1:25" ht="11.1" customHeight="1" x14ac:dyDescent="0.2">
      <c r="A53" s="11" t="s">
        <v>56</v>
      </c>
      <c r="B53" s="11" t="s">
        <v>9</v>
      </c>
      <c r="C53" s="5">
        <v>69</v>
      </c>
      <c r="D53" s="5"/>
      <c r="E53" s="5">
        <v>3</v>
      </c>
      <c r="F53" s="5">
        <v>65</v>
      </c>
      <c r="G53" s="22">
        <f>VLOOKUP(A53,[3]TDSheet!$A:$G,7,0)</f>
        <v>0.43</v>
      </c>
      <c r="H53" s="7">
        <f>VLOOKUP(A53,[1]TDSheet!$A:$E,4,0)</f>
        <v>0</v>
      </c>
      <c r="I53" s="7">
        <f t="shared" si="2"/>
        <v>3</v>
      </c>
      <c r="J53" s="7">
        <f t="shared" si="3"/>
        <v>3</v>
      </c>
      <c r="N53" s="7">
        <f t="shared" si="4"/>
        <v>0.6</v>
      </c>
      <c r="O53" s="24"/>
      <c r="P53" s="24"/>
      <c r="R53" s="7">
        <f t="shared" si="5"/>
        <v>108.33333333333334</v>
      </c>
      <c r="S53" s="7">
        <f t="shared" si="6"/>
        <v>108.33333333333334</v>
      </c>
      <c r="T53" s="7">
        <f>VLOOKUP(A53,[3]TDSheet!$A:$U,21,0)</f>
        <v>0.6</v>
      </c>
      <c r="U53" s="7">
        <f>VLOOKUP(A53,[3]TDSheet!$A:$V,22,0)</f>
        <v>0.6</v>
      </c>
      <c r="V53" s="7">
        <f>VLOOKUP(A53,[3]TDSheet!$A:$N,14,0)</f>
        <v>0.33333333333333331</v>
      </c>
      <c r="W53" s="25" t="str">
        <f>VLOOKUP(A53,[3]TDSheet!$A:$W,23,0)</f>
        <v>необходимо увеличить продажи</v>
      </c>
      <c r="X53" s="7">
        <f t="shared" si="7"/>
        <v>0</v>
      </c>
      <c r="Y53" s="22">
        <f>VLOOKUP(A53,[3]TDSheet!$A:$Y,25,0)</f>
        <v>16</v>
      </c>
    </row>
    <row r="54" spans="1:25" ht="11.1" customHeight="1" x14ac:dyDescent="0.2">
      <c r="A54" s="11" t="s">
        <v>57</v>
      </c>
      <c r="B54" s="11" t="s">
        <v>9</v>
      </c>
      <c r="C54" s="5">
        <v>56</v>
      </c>
      <c r="D54" s="5"/>
      <c r="E54" s="5">
        <v>22</v>
      </c>
      <c r="F54" s="5">
        <v>33</v>
      </c>
      <c r="G54" s="22">
        <f>VLOOKUP(A54,[3]TDSheet!$A:$G,7,0)</f>
        <v>0.9</v>
      </c>
      <c r="H54" s="7">
        <f>VLOOKUP(A54,[1]TDSheet!$A:$E,4,0)</f>
        <v>4</v>
      </c>
      <c r="I54" s="7">
        <f t="shared" si="2"/>
        <v>18</v>
      </c>
      <c r="J54" s="7">
        <f t="shared" si="3"/>
        <v>22</v>
      </c>
      <c r="N54" s="7">
        <f t="shared" si="4"/>
        <v>4.4000000000000004</v>
      </c>
      <c r="O54" s="24">
        <f t="shared" ref="O54" si="14">13*N54-L54-F54</f>
        <v>24.200000000000003</v>
      </c>
      <c r="P54" s="24"/>
      <c r="R54" s="7">
        <f t="shared" si="5"/>
        <v>13</v>
      </c>
      <c r="S54" s="7">
        <f t="shared" si="6"/>
        <v>7.4999999999999991</v>
      </c>
      <c r="T54" s="7">
        <f>VLOOKUP(A54,[3]TDSheet!$A:$U,21,0)</f>
        <v>0.6</v>
      </c>
      <c r="U54" s="7">
        <f>VLOOKUP(A54,[3]TDSheet!$A:$V,22,0)</f>
        <v>0.8</v>
      </c>
      <c r="V54" s="7">
        <f>VLOOKUP(A54,[3]TDSheet!$A:$N,14,0)</f>
        <v>0.33333333333333331</v>
      </c>
      <c r="X54" s="7">
        <f t="shared" si="7"/>
        <v>21.780000000000005</v>
      </c>
      <c r="Y54" s="22">
        <f>VLOOKUP(A54,[3]TDSheet!$A:$Y,25,0)</f>
        <v>8</v>
      </c>
    </row>
    <row r="55" spans="1:25" ht="11.1" customHeight="1" x14ac:dyDescent="0.2">
      <c r="A55" s="11" t="s">
        <v>58</v>
      </c>
      <c r="B55" s="11" t="s">
        <v>9</v>
      </c>
      <c r="C55" s="5">
        <v>76</v>
      </c>
      <c r="D55" s="5"/>
      <c r="E55" s="5"/>
      <c r="F55" s="5">
        <v>76</v>
      </c>
      <c r="G55" s="22">
        <f>VLOOKUP(A55,[3]TDSheet!$A:$G,7,0)</f>
        <v>0.33</v>
      </c>
      <c r="I55" s="7">
        <f t="shared" si="2"/>
        <v>0</v>
      </c>
      <c r="J55" s="7">
        <f t="shared" si="3"/>
        <v>0</v>
      </c>
      <c r="N55" s="7">
        <f t="shared" si="4"/>
        <v>0</v>
      </c>
      <c r="O55" s="24"/>
      <c r="P55" s="24"/>
      <c r="R55" s="7" t="e">
        <f t="shared" si="5"/>
        <v>#DIV/0!</v>
      </c>
      <c r="S55" s="7" t="e">
        <f t="shared" si="6"/>
        <v>#DIV/0!</v>
      </c>
      <c r="T55" s="7">
        <f>VLOOKUP(A55,[3]TDSheet!$A:$U,21,0)</f>
        <v>0</v>
      </c>
      <c r="U55" s="7">
        <f>VLOOKUP(A55,[3]TDSheet!$A:$V,22,0)</f>
        <v>0</v>
      </c>
      <c r="V55" s="7">
        <f>VLOOKUP(A55,[3]TDSheet!$A:$N,14,0)</f>
        <v>0</v>
      </c>
      <c r="W55" s="25" t="s">
        <v>101</v>
      </c>
      <c r="X55" s="7">
        <f t="shared" si="7"/>
        <v>0</v>
      </c>
      <c r="Y55" s="22">
        <f>VLOOKUP(A55,[3]TDSheet!$A:$Y,25,0)</f>
        <v>6</v>
      </c>
    </row>
    <row r="56" spans="1:25" ht="21.95" customHeight="1" x14ac:dyDescent="0.2">
      <c r="A56" s="11" t="s">
        <v>59</v>
      </c>
      <c r="B56" s="11" t="s">
        <v>17</v>
      </c>
      <c r="C56" s="5">
        <v>48</v>
      </c>
      <c r="D56" s="5"/>
      <c r="E56" s="5">
        <v>18</v>
      </c>
      <c r="F56" s="5">
        <v>30</v>
      </c>
      <c r="G56" s="22">
        <f>VLOOKUP(A56,[3]TDSheet!$A:$G,7,0)</f>
        <v>0</v>
      </c>
      <c r="H56" s="7">
        <f>VLOOKUP(A56,[1]TDSheet!$A:$E,4,0)</f>
        <v>21.7</v>
      </c>
      <c r="I56" s="7">
        <f t="shared" si="2"/>
        <v>-3.6999999999999993</v>
      </c>
      <c r="J56" s="7">
        <f t="shared" si="3"/>
        <v>18</v>
      </c>
      <c r="N56" s="7">
        <f t="shared" si="4"/>
        <v>3.6</v>
      </c>
      <c r="O56" s="24"/>
      <c r="P56" s="24"/>
      <c r="R56" s="7">
        <f t="shared" si="5"/>
        <v>8.3333333333333339</v>
      </c>
      <c r="S56" s="7">
        <f t="shared" si="6"/>
        <v>8.3333333333333339</v>
      </c>
      <c r="T56" s="7">
        <f>VLOOKUP(A56,[3]TDSheet!$A:$U,21,0)</f>
        <v>0</v>
      </c>
      <c r="U56" s="7">
        <f>VLOOKUP(A56,[3]TDSheet!$A:$V,22,0)</f>
        <v>0</v>
      </c>
      <c r="V56" s="7">
        <f>VLOOKUP(A56,[3]TDSheet!$A:$N,14,0)</f>
        <v>0</v>
      </c>
      <c r="X56" s="7">
        <f t="shared" si="7"/>
        <v>0</v>
      </c>
      <c r="Y56" s="22">
        <f>VLOOKUP(A56,[3]TDSheet!$A:$Y,25,0)</f>
        <v>0</v>
      </c>
    </row>
    <row r="57" spans="1:25" ht="21.95" customHeight="1" x14ac:dyDescent="0.2">
      <c r="A57" s="11" t="s">
        <v>60</v>
      </c>
      <c r="B57" s="11" t="s">
        <v>17</v>
      </c>
      <c r="C57" s="5">
        <v>6</v>
      </c>
      <c r="D57" s="5"/>
      <c r="E57" s="5">
        <v>6</v>
      </c>
      <c r="F57" s="5"/>
      <c r="G57" s="22">
        <f>VLOOKUP(A57,[3]TDSheet!$A:$G,7,0)</f>
        <v>0</v>
      </c>
      <c r="H57" s="7">
        <f>VLOOKUP(A57,[1]TDSheet!$A:$E,4,0)</f>
        <v>6</v>
      </c>
      <c r="I57" s="7">
        <f t="shared" si="2"/>
        <v>0</v>
      </c>
      <c r="J57" s="7">
        <f t="shared" si="3"/>
        <v>6</v>
      </c>
      <c r="N57" s="7">
        <f t="shared" si="4"/>
        <v>1.2</v>
      </c>
      <c r="O57" s="24"/>
      <c r="P57" s="24"/>
      <c r="R57" s="7">
        <f t="shared" si="5"/>
        <v>0</v>
      </c>
      <c r="S57" s="7">
        <f t="shared" si="6"/>
        <v>0</v>
      </c>
      <c r="T57" s="7">
        <f>VLOOKUP(A57,[3]TDSheet!$A:$U,21,0)</f>
        <v>1.8</v>
      </c>
      <c r="U57" s="7">
        <f>VLOOKUP(A57,[3]TDSheet!$A:$V,22,0)</f>
        <v>3</v>
      </c>
      <c r="V57" s="7">
        <f>VLOOKUP(A57,[3]TDSheet!$A:$N,14,0)</f>
        <v>1</v>
      </c>
      <c r="X57" s="7">
        <f t="shared" si="7"/>
        <v>0</v>
      </c>
      <c r="Y57" s="22">
        <f>VLOOKUP(A57,[3]TDSheet!$A:$Y,25,0)</f>
        <v>0</v>
      </c>
    </row>
    <row r="58" spans="1:25" ht="21.95" customHeight="1" x14ac:dyDescent="0.2">
      <c r="A58" s="11" t="s">
        <v>61</v>
      </c>
      <c r="B58" s="11" t="s">
        <v>17</v>
      </c>
      <c r="C58" s="5">
        <v>30</v>
      </c>
      <c r="D58" s="5"/>
      <c r="E58" s="5">
        <v>25</v>
      </c>
      <c r="F58" s="5">
        <v>5</v>
      </c>
      <c r="G58" s="22">
        <f>VLOOKUP(A58,[3]TDSheet!$A:$G,7,0)</f>
        <v>0</v>
      </c>
      <c r="H58" s="7">
        <f>VLOOKUP(A58,[1]TDSheet!$A:$E,4,0)</f>
        <v>35</v>
      </c>
      <c r="I58" s="7">
        <f t="shared" si="2"/>
        <v>-10</v>
      </c>
      <c r="J58" s="7">
        <f t="shared" si="3"/>
        <v>25</v>
      </c>
      <c r="N58" s="7">
        <f t="shared" si="4"/>
        <v>5</v>
      </c>
      <c r="O58" s="24"/>
      <c r="P58" s="24"/>
      <c r="R58" s="7">
        <f t="shared" si="5"/>
        <v>1</v>
      </c>
      <c r="S58" s="7">
        <f t="shared" si="6"/>
        <v>1</v>
      </c>
      <c r="T58" s="7">
        <f>VLOOKUP(A58,[3]TDSheet!$A:$U,21,0)</f>
        <v>7</v>
      </c>
      <c r="U58" s="7">
        <f>VLOOKUP(A58,[3]TDSheet!$A:$V,22,0)</f>
        <v>4</v>
      </c>
      <c r="V58" s="7">
        <f>VLOOKUP(A58,[3]TDSheet!$A:$N,14,0)</f>
        <v>1.6666666666666667</v>
      </c>
      <c r="X58" s="7">
        <f t="shared" si="7"/>
        <v>0</v>
      </c>
      <c r="Y58" s="22">
        <f>VLOOKUP(A58,[3]TDSheet!$A:$Y,25,0)</f>
        <v>0</v>
      </c>
    </row>
    <row r="59" spans="1:25" ht="21.95" customHeight="1" x14ac:dyDescent="0.2">
      <c r="A59" s="11" t="s">
        <v>62</v>
      </c>
      <c r="B59" s="11" t="s">
        <v>9</v>
      </c>
      <c r="C59" s="5">
        <v>8</v>
      </c>
      <c r="D59" s="5"/>
      <c r="E59" s="5"/>
      <c r="F59" s="5">
        <v>7</v>
      </c>
      <c r="G59" s="22">
        <f>VLOOKUP(A59,[3]TDSheet!$A:$G,7,0)</f>
        <v>0</v>
      </c>
      <c r="I59" s="7">
        <f t="shared" si="2"/>
        <v>0</v>
      </c>
      <c r="J59" s="7">
        <f t="shared" si="3"/>
        <v>0</v>
      </c>
      <c r="N59" s="7">
        <f t="shared" si="4"/>
        <v>0</v>
      </c>
      <c r="O59" s="24"/>
      <c r="P59" s="24"/>
      <c r="R59" s="7" t="e">
        <f t="shared" si="5"/>
        <v>#DIV/0!</v>
      </c>
      <c r="S59" s="7" t="e">
        <f t="shared" si="6"/>
        <v>#DIV/0!</v>
      </c>
      <c r="T59" s="7">
        <f>VLOOKUP(A59,[3]TDSheet!$A:$U,21,0)</f>
        <v>3.2</v>
      </c>
      <c r="U59" s="7">
        <f>VLOOKUP(A59,[3]TDSheet!$A:$V,22,0)</f>
        <v>3.2</v>
      </c>
      <c r="V59" s="7">
        <f>VLOOKUP(A59,[3]TDSheet!$A:$N,14,0)</f>
        <v>0.33333333333333331</v>
      </c>
      <c r="X59" s="7">
        <f t="shared" si="7"/>
        <v>0</v>
      </c>
      <c r="Y59" s="22">
        <f>VLOOKUP(A59,[3]TDSheet!$A:$Y,25,0)</f>
        <v>0</v>
      </c>
    </row>
    <row r="60" spans="1:25" ht="11.1" customHeight="1" x14ac:dyDescent="0.2">
      <c r="A60" s="11" t="s">
        <v>63</v>
      </c>
      <c r="B60" s="11" t="s">
        <v>17</v>
      </c>
      <c r="C60" s="5">
        <v>60</v>
      </c>
      <c r="D60" s="5"/>
      <c r="E60" s="5">
        <v>12</v>
      </c>
      <c r="F60" s="5">
        <v>48</v>
      </c>
      <c r="G60" s="22">
        <f>VLOOKUP(A60,[3]TDSheet!$A:$G,7,0)</f>
        <v>0</v>
      </c>
      <c r="H60" s="7">
        <f>VLOOKUP(A60,[1]TDSheet!$A:$E,4,0)</f>
        <v>12</v>
      </c>
      <c r="I60" s="7">
        <f t="shared" si="2"/>
        <v>0</v>
      </c>
      <c r="J60" s="7">
        <f t="shared" si="3"/>
        <v>12</v>
      </c>
      <c r="N60" s="7">
        <f t="shared" si="4"/>
        <v>2.4</v>
      </c>
      <c r="O60" s="24"/>
      <c r="P60" s="24"/>
      <c r="R60" s="7">
        <f t="shared" si="5"/>
        <v>20</v>
      </c>
      <c r="S60" s="7">
        <f t="shared" si="6"/>
        <v>20</v>
      </c>
      <c r="T60" s="7">
        <f>VLOOKUP(A60,[3]TDSheet!$A:$U,21,0)</f>
        <v>0.6</v>
      </c>
      <c r="U60" s="7">
        <f>VLOOKUP(A60,[3]TDSheet!$A:$V,22,0)</f>
        <v>3</v>
      </c>
      <c r="V60" s="7">
        <f>VLOOKUP(A60,[3]TDSheet!$A:$N,14,0)</f>
        <v>0</v>
      </c>
      <c r="X60" s="7">
        <f t="shared" si="7"/>
        <v>0</v>
      </c>
      <c r="Y60" s="22">
        <f>VLOOKUP(A60,[3]TDSheet!$A:$Y,25,0)</f>
        <v>0</v>
      </c>
    </row>
    <row r="61" spans="1:25" ht="11.1" customHeight="1" x14ac:dyDescent="0.2">
      <c r="A61" s="11" t="s">
        <v>64</v>
      </c>
      <c r="B61" s="11" t="s">
        <v>17</v>
      </c>
      <c r="C61" s="5">
        <v>48</v>
      </c>
      <c r="D61" s="5"/>
      <c r="E61" s="5">
        <v>30</v>
      </c>
      <c r="F61" s="5">
        <v>18</v>
      </c>
      <c r="G61" s="22">
        <f>VLOOKUP(A61,[3]TDSheet!$A:$G,7,0)</f>
        <v>1</v>
      </c>
      <c r="H61" s="7">
        <f>VLOOKUP(A61,[1]TDSheet!$A:$E,4,0)</f>
        <v>3</v>
      </c>
      <c r="I61" s="7">
        <f t="shared" si="2"/>
        <v>27</v>
      </c>
      <c r="J61" s="7">
        <f t="shared" si="3"/>
        <v>30</v>
      </c>
      <c r="N61" s="7">
        <f t="shared" si="4"/>
        <v>6</v>
      </c>
      <c r="O61" s="24">
        <f t="shared" ref="O61:O62" si="15">11*N61-L61-F61</f>
        <v>48</v>
      </c>
      <c r="P61" s="24"/>
      <c r="R61" s="7">
        <f t="shared" si="5"/>
        <v>11</v>
      </c>
      <c r="S61" s="7">
        <f t="shared" si="6"/>
        <v>3</v>
      </c>
      <c r="T61" s="7">
        <f>VLOOKUP(A61,[3]TDSheet!$A:$U,21,0)</f>
        <v>0</v>
      </c>
      <c r="U61" s="7">
        <f>VLOOKUP(A61,[3]TDSheet!$A:$V,22,0)</f>
        <v>0.6</v>
      </c>
      <c r="V61" s="7">
        <f>VLOOKUP(A61,[3]TDSheet!$A:$N,14,0)</f>
        <v>0</v>
      </c>
      <c r="X61" s="7">
        <f t="shared" si="7"/>
        <v>48</v>
      </c>
      <c r="Y61" s="22">
        <f>VLOOKUP(A61,[3]TDSheet!$A:$Y,25,0)</f>
        <v>3</v>
      </c>
    </row>
    <row r="62" spans="1:25" ht="11.1" customHeight="1" x14ac:dyDescent="0.2">
      <c r="A62" s="11" t="s">
        <v>65</v>
      </c>
      <c r="B62" s="11" t="s">
        <v>9</v>
      </c>
      <c r="C62" s="5">
        <v>73</v>
      </c>
      <c r="D62" s="5">
        <v>1152</v>
      </c>
      <c r="E62" s="5">
        <v>1189</v>
      </c>
      <c r="F62" s="5">
        <v>4</v>
      </c>
      <c r="G62" s="22">
        <f>VLOOKUP(A62,[3]TDSheet!$A:$G,7,0)</f>
        <v>0.25</v>
      </c>
      <c r="H62" s="7">
        <f>VLOOKUP(A62,[1]TDSheet!$A:$E,4,0)</f>
        <v>1203</v>
      </c>
      <c r="I62" s="7">
        <f t="shared" si="2"/>
        <v>-14</v>
      </c>
      <c r="J62" s="7">
        <f t="shared" si="3"/>
        <v>109</v>
      </c>
      <c r="K62" s="7">
        <f>VLOOKUP(A62,[2]TDSheet!$A:$V,6,0)</f>
        <v>1080</v>
      </c>
      <c r="L62" s="7">
        <f>VLOOKUP(A62,[3]TDSheet!$A:$Z,26,0)*Y62</f>
        <v>60</v>
      </c>
      <c r="N62" s="7">
        <f t="shared" si="4"/>
        <v>21.8</v>
      </c>
      <c r="O62" s="24">
        <f t="shared" si="15"/>
        <v>175.8</v>
      </c>
      <c r="P62" s="24"/>
      <c r="R62" s="7">
        <f t="shared" si="5"/>
        <v>11</v>
      </c>
      <c r="S62" s="7">
        <f t="shared" si="6"/>
        <v>2.9357798165137612</v>
      </c>
      <c r="T62" s="7">
        <f>VLOOKUP(A62,[3]TDSheet!$A:$U,21,0)</f>
        <v>10.6</v>
      </c>
      <c r="U62" s="7">
        <f>VLOOKUP(A62,[3]TDSheet!$A:$V,22,0)</f>
        <v>16.399999999999999</v>
      </c>
      <c r="V62" s="7">
        <f>VLOOKUP(A62,[3]TDSheet!$A:$N,14,0)</f>
        <v>13.666666666666666</v>
      </c>
      <c r="X62" s="7">
        <f t="shared" si="7"/>
        <v>43.95</v>
      </c>
      <c r="Y62" s="22">
        <f>VLOOKUP(A62,[3]TDSheet!$A:$Y,25,0)</f>
        <v>12</v>
      </c>
    </row>
    <row r="63" spans="1:25" ht="11.1" customHeight="1" x14ac:dyDescent="0.2">
      <c r="A63" s="11" t="s">
        <v>66</v>
      </c>
      <c r="B63" s="11" t="s">
        <v>9</v>
      </c>
      <c r="C63" s="5">
        <v>33</v>
      </c>
      <c r="D63" s="5">
        <v>828</v>
      </c>
      <c r="E63" s="5">
        <v>822</v>
      </c>
      <c r="F63" s="5">
        <v>15</v>
      </c>
      <c r="G63" s="22">
        <f>VLOOKUP(A63,[3]TDSheet!$A:$G,7,0)</f>
        <v>0.3</v>
      </c>
      <c r="H63" s="7">
        <f>VLOOKUP(A63,[1]TDSheet!$A:$E,4,0)</f>
        <v>824</v>
      </c>
      <c r="I63" s="7">
        <f t="shared" si="2"/>
        <v>-2</v>
      </c>
      <c r="J63" s="7">
        <f t="shared" si="3"/>
        <v>66</v>
      </c>
      <c r="K63" s="7">
        <f>VLOOKUP(A63,[2]TDSheet!$A:$V,6,0)</f>
        <v>756</v>
      </c>
      <c r="L63" s="7">
        <f>VLOOKUP(A63,[3]TDSheet!$A:$Z,26,0)*Y63</f>
        <v>36</v>
      </c>
      <c r="N63" s="7">
        <f t="shared" si="4"/>
        <v>13.2</v>
      </c>
      <c r="O63" s="24">
        <f>12*N63-L63-F63</f>
        <v>107.39999999999998</v>
      </c>
      <c r="P63" s="24"/>
      <c r="R63" s="7">
        <f t="shared" si="5"/>
        <v>11.999999999999998</v>
      </c>
      <c r="S63" s="7">
        <f t="shared" si="6"/>
        <v>3.8636363636363638</v>
      </c>
      <c r="T63" s="7">
        <f>VLOOKUP(A63,[3]TDSheet!$A:$U,21,0)</f>
        <v>9.1999999999999993</v>
      </c>
      <c r="U63" s="7">
        <f>VLOOKUP(A63,[3]TDSheet!$A:$V,22,0)</f>
        <v>13</v>
      </c>
      <c r="V63" s="7">
        <f>VLOOKUP(A63,[3]TDSheet!$A:$N,14,0)</f>
        <v>9</v>
      </c>
      <c r="X63" s="7">
        <f t="shared" si="7"/>
        <v>32.219999999999992</v>
      </c>
      <c r="Y63" s="22">
        <f>VLOOKUP(A63,[3]TDSheet!$A:$Y,25,0)</f>
        <v>12</v>
      </c>
    </row>
    <row r="64" spans="1:25" ht="11.1" customHeight="1" x14ac:dyDescent="0.2">
      <c r="A64" s="11" t="s">
        <v>67</v>
      </c>
      <c r="B64" s="11" t="s">
        <v>9</v>
      </c>
      <c r="C64" s="5">
        <v>71</v>
      </c>
      <c r="D64" s="5">
        <v>888</v>
      </c>
      <c r="E64" s="5">
        <v>919</v>
      </c>
      <c r="F64" s="5"/>
      <c r="G64" s="22">
        <f>VLOOKUP(A64,[3]TDSheet!$A:$G,7,0)</f>
        <v>0.3</v>
      </c>
      <c r="H64" s="7">
        <f>VLOOKUP(A64,[1]TDSheet!$A:$E,4,0)</f>
        <v>920</v>
      </c>
      <c r="I64" s="7">
        <f t="shared" si="2"/>
        <v>-1</v>
      </c>
      <c r="J64" s="7">
        <f t="shared" si="3"/>
        <v>91</v>
      </c>
      <c r="K64" s="7">
        <f>VLOOKUP(A64,[2]TDSheet!$A:$V,6,0)</f>
        <v>828</v>
      </c>
      <c r="L64" s="7">
        <f>VLOOKUP(A64,[3]TDSheet!$A:$Z,26,0)*Y64</f>
        <v>132</v>
      </c>
      <c r="N64" s="7">
        <f t="shared" si="4"/>
        <v>18.2</v>
      </c>
      <c r="O64" s="24">
        <v>130</v>
      </c>
      <c r="P64" s="24"/>
      <c r="R64" s="7">
        <f t="shared" si="5"/>
        <v>14.395604395604396</v>
      </c>
      <c r="S64" s="7">
        <f t="shared" si="6"/>
        <v>7.2527472527472527</v>
      </c>
      <c r="T64" s="7">
        <f>VLOOKUP(A64,[3]TDSheet!$A:$U,21,0)</f>
        <v>13.4</v>
      </c>
      <c r="U64" s="7">
        <f>VLOOKUP(A64,[3]TDSheet!$A:$V,22,0)</f>
        <v>15.4</v>
      </c>
      <c r="V64" s="7">
        <f>VLOOKUP(A64,[3]TDSheet!$A:$N,14,0)</f>
        <v>18.333333333333332</v>
      </c>
      <c r="X64" s="7">
        <f t="shared" si="7"/>
        <v>39</v>
      </c>
      <c r="Y64" s="22">
        <f>VLOOKUP(A64,[3]TDSheet!$A:$Y,25,0)</f>
        <v>12</v>
      </c>
    </row>
    <row r="65" spans="1:25" ht="11.1" customHeight="1" x14ac:dyDescent="0.2">
      <c r="A65" s="11" t="s">
        <v>68</v>
      </c>
      <c r="B65" s="11" t="s">
        <v>17</v>
      </c>
      <c r="C65" s="5">
        <v>66.599999999999994</v>
      </c>
      <c r="D65" s="5"/>
      <c r="E65" s="5">
        <v>30.6</v>
      </c>
      <c r="F65" s="5">
        <v>3.6</v>
      </c>
      <c r="G65" s="22">
        <f>VLOOKUP(A65,[3]TDSheet!$A:$G,7,0)</f>
        <v>1</v>
      </c>
      <c r="H65" s="7">
        <f>VLOOKUP(A65,[1]TDSheet!$A:$E,4,0)</f>
        <v>32.4</v>
      </c>
      <c r="I65" s="7">
        <f t="shared" si="2"/>
        <v>-1.7999999999999972</v>
      </c>
      <c r="J65" s="7">
        <f t="shared" si="3"/>
        <v>30.6</v>
      </c>
      <c r="L65" s="7">
        <f>VLOOKUP(A65,[3]TDSheet!$A:$Z,26,0)*Y65</f>
        <v>95.4</v>
      </c>
      <c r="N65" s="7">
        <f t="shared" si="4"/>
        <v>6.12</v>
      </c>
      <c r="O65" s="27">
        <v>9</v>
      </c>
      <c r="P65" s="24"/>
      <c r="R65" s="7">
        <f t="shared" si="5"/>
        <v>17.647058823529413</v>
      </c>
      <c r="S65" s="7">
        <f t="shared" si="6"/>
        <v>16.176470588235293</v>
      </c>
      <c r="T65" s="7">
        <f>VLOOKUP(A65,[3]TDSheet!$A:$U,21,0)</f>
        <v>9.32</v>
      </c>
      <c r="U65" s="7">
        <f>VLOOKUP(A65,[3]TDSheet!$A:$V,22,0)</f>
        <v>6.8400000000000007</v>
      </c>
      <c r="V65" s="7">
        <f>VLOOKUP(A65,[3]TDSheet!$A:$N,14,0)</f>
        <v>12.933333333333332</v>
      </c>
      <c r="X65" s="7">
        <f t="shared" si="7"/>
        <v>9</v>
      </c>
      <c r="Y65" s="22">
        <f>VLOOKUP(A65,[3]TDSheet!$A:$Y,25,0)</f>
        <v>1.8</v>
      </c>
    </row>
    <row r="66" spans="1:25" ht="11.1" customHeight="1" x14ac:dyDescent="0.2">
      <c r="A66" s="11" t="s">
        <v>69</v>
      </c>
      <c r="B66" s="11" t="s">
        <v>9</v>
      </c>
      <c r="C66" s="5">
        <v>44</v>
      </c>
      <c r="D66" s="5"/>
      <c r="E66" s="5">
        <v>30</v>
      </c>
      <c r="F66" s="5"/>
      <c r="G66" s="22">
        <f>VLOOKUP(A66,[3]TDSheet!$A:$G,7,0)</f>
        <v>0.2</v>
      </c>
      <c r="H66" s="7">
        <f>VLOOKUP(A66,[1]TDSheet!$A:$E,4,0)</f>
        <v>31</v>
      </c>
      <c r="I66" s="7">
        <f t="shared" si="2"/>
        <v>-1</v>
      </c>
      <c r="J66" s="7">
        <f t="shared" si="3"/>
        <v>30</v>
      </c>
      <c r="L66" s="7">
        <f>VLOOKUP(A66,[3]TDSheet!$A:$Z,26,0)*Y66</f>
        <v>54</v>
      </c>
      <c r="N66" s="7">
        <f t="shared" si="4"/>
        <v>6</v>
      </c>
      <c r="O66" s="24">
        <f t="shared" ref="O66:O67" si="16">13*N66-L66-F66</f>
        <v>24</v>
      </c>
      <c r="P66" s="24"/>
      <c r="R66" s="7">
        <f t="shared" si="5"/>
        <v>13</v>
      </c>
      <c r="S66" s="7">
        <f t="shared" si="6"/>
        <v>9</v>
      </c>
      <c r="T66" s="7">
        <f>VLOOKUP(A66,[3]TDSheet!$A:$U,21,0)</f>
        <v>6.4</v>
      </c>
      <c r="U66" s="7">
        <f>VLOOKUP(A66,[3]TDSheet!$A:$V,22,0)</f>
        <v>4</v>
      </c>
      <c r="V66" s="7">
        <f>VLOOKUP(A66,[3]TDSheet!$A:$N,14,0)</f>
        <v>6.666666666666667</v>
      </c>
      <c r="X66" s="7">
        <f t="shared" si="7"/>
        <v>4.8000000000000007</v>
      </c>
      <c r="Y66" s="22">
        <f>VLOOKUP(A66,[3]TDSheet!$A:$Y,25,0)</f>
        <v>6</v>
      </c>
    </row>
    <row r="67" spans="1:25" ht="11.1" customHeight="1" x14ac:dyDescent="0.2">
      <c r="A67" s="11" t="s">
        <v>70</v>
      </c>
      <c r="B67" s="11" t="s">
        <v>9</v>
      </c>
      <c r="C67" s="5">
        <v>89</v>
      </c>
      <c r="D67" s="5"/>
      <c r="E67" s="5">
        <v>58</v>
      </c>
      <c r="F67" s="5">
        <v>11</v>
      </c>
      <c r="G67" s="22">
        <f>VLOOKUP(A67,[3]TDSheet!$A:$G,7,0)</f>
        <v>0.2</v>
      </c>
      <c r="H67" s="7">
        <f>VLOOKUP(A67,[1]TDSheet!$A:$E,4,0)</f>
        <v>52</v>
      </c>
      <c r="I67" s="7">
        <f t="shared" si="2"/>
        <v>6</v>
      </c>
      <c r="J67" s="7">
        <f t="shared" si="3"/>
        <v>58</v>
      </c>
      <c r="L67" s="7">
        <f>VLOOKUP(A67,[3]TDSheet!$A:$Z,26,0)*Y67</f>
        <v>42</v>
      </c>
      <c r="N67" s="7">
        <f t="shared" si="4"/>
        <v>11.6</v>
      </c>
      <c r="O67" s="24">
        <f t="shared" si="16"/>
        <v>97.799999999999983</v>
      </c>
      <c r="P67" s="24"/>
      <c r="R67" s="7">
        <f t="shared" si="5"/>
        <v>12.999999999999998</v>
      </c>
      <c r="S67" s="7">
        <f t="shared" si="6"/>
        <v>4.5689655172413799</v>
      </c>
      <c r="T67" s="7">
        <f>VLOOKUP(A67,[3]TDSheet!$A:$U,21,0)</f>
        <v>1.8</v>
      </c>
      <c r="U67" s="7">
        <f>VLOOKUP(A67,[3]TDSheet!$A:$V,22,0)</f>
        <v>4.5999999999999996</v>
      </c>
      <c r="V67" s="7">
        <f>VLOOKUP(A67,[3]TDSheet!$A:$N,14,0)</f>
        <v>9</v>
      </c>
      <c r="X67" s="7">
        <f t="shared" si="7"/>
        <v>19.559999999999999</v>
      </c>
      <c r="Y67" s="22">
        <f>VLOOKUP(A67,[3]TDSheet!$A:$Y,25,0)</f>
        <v>6</v>
      </c>
    </row>
    <row r="68" spans="1:25" ht="21.95" customHeight="1" x14ac:dyDescent="0.2">
      <c r="A68" s="11" t="s">
        <v>71</v>
      </c>
      <c r="B68" s="11" t="s">
        <v>9</v>
      </c>
      <c r="C68" s="5">
        <v>7</v>
      </c>
      <c r="D68" s="5"/>
      <c r="E68" s="5">
        <v>5</v>
      </c>
      <c r="F68" s="5"/>
      <c r="G68" s="22">
        <f>VLOOKUP(A68,[3]TDSheet!$A:$G,7,0)</f>
        <v>0</v>
      </c>
      <c r="H68" s="7">
        <f>VLOOKUP(A68,[1]TDSheet!$A:$E,4,0)</f>
        <v>5</v>
      </c>
      <c r="I68" s="7">
        <f t="shared" si="2"/>
        <v>0</v>
      </c>
      <c r="J68" s="7">
        <f t="shared" si="3"/>
        <v>5</v>
      </c>
      <c r="N68" s="7">
        <f t="shared" si="4"/>
        <v>1</v>
      </c>
      <c r="O68" s="24"/>
      <c r="P68" s="24"/>
      <c r="R68" s="7">
        <f t="shared" si="5"/>
        <v>0</v>
      </c>
      <c r="S68" s="7">
        <f t="shared" si="6"/>
        <v>0</v>
      </c>
      <c r="T68" s="7">
        <f>VLOOKUP(A68,[3]TDSheet!$A:$U,21,0)</f>
        <v>0</v>
      </c>
      <c r="U68" s="7">
        <f>VLOOKUP(A68,[3]TDSheet!$A:$V,22,0)</f>
        <v>0.2</v>
      </c>
      <c r="V68" s="7">
        <f>VLOOKUP(A68,[3]TDSheet!$A:$N,14,0)</f>
        <v>0.66666666666666663</v>
      </c>
      <c r="X68" s="7">
        <f t="shared" si="7"/>
        <v>0</v>
      </c>
      <c r="Y68" s="22">
        <f>VLOOKUP(A68,[3]TDSheet!$A:$Y,25,0)</f>
        <v>0</v>
      </c>
    </row>
    <row r="69" spans="1:25" ht="11.1" customHeight="1" x14ac:dyDescent="0.2">
      <c r="A69" s="11" t="s">
        <v>72</v>
      </c>
      <c r="B69" s="11" t="s">
        <v>9</v>
      </c>
      <c r="C69" s="5">
        <v>107</v>
      </c>
      <c r="D69" s="5">
        <v>1464</v>
      </c>
      <c r="E69" s="5">
        <v>1488</v>
      </c>
      <c r="F69" s="5">
        <v>18</v>
      </c>
      <c r="G69" s="22">
        <f>VLOOKUP(A69,[3]TDSheet!$A:$G,7,0)</f>
        <v>0.25</v>
      </c>
      <c r="H69" s="7">
        <f>VLOOKUP(A69,[1]TDSheet!$A:$E,4,0)</f>
        <v>1482</v>
      </c>
      <c r="I69" s="7">
        <f t="shared" si="2"/>
        <v>6</v>
      </c>
      <c r="J69" s="7">
        <f t="shared" si="3"/>
        <v>168</v>
      </c>
      <c r="K69" s="7">
        <f>VLOOKUP(A69,[2]TDSheet!$A:$V,6,0)</f>
        <v>1320</v>
      </c>
      <c r="L69" s="7">
        <f>VLOOKUP(A69,[3]TDSheet!$A:$Z,26,0)*Y69</f>
        <v>144</v>
      </c>
      <c r="N69" s="7">
        <f t="shared" si="4"/>
        <v>33.6</v>
      </c>
      <c r="O69" s="24">
        <f t="shared" ref="O69:O70" si="17">13*N69-L69-F69</f>
        <v>274.8</v>
      </c>
      <c r="P69" s="24"/>
      <c r="R69" s="7">
        <f t="shared" si="5"/>
        <v>13</v>
      </c>
      <c r="S69" s="7">
        <f t="shared" si="6"/>
        <v>4.8214285714285712</v>
      </c>
      <c r="T69" s="7">
        <f>VLOOKUP(A69,[3]TDSheet!$A:$U,21,0)</f>
        <v>21.4</v>
      </c>
      <c r="U69" s="7">
        <f>VLOOKUP(A69,[3]TDSheet!$A:$V,22,0)</f>
        <v>26.4</v>
      </c>
      <c r="V69" s="7">
        <f>VLOOKUP(A69,[3]TDSheet!$A:$N,14,0)</f>
        <v>27.333333333333332</v>
      </c>
      <c r="X69" s="7">
        <f t="shared" si="7"/>
        <v>68.7</v>
      </c>
      <c r="Y69" s="22">
        <f>VLOOKUP(A69,[3]TDSheet!$A:$Y,25,0)</f>
        <v>12</v>
      </c>
    </row>
    <row r="70" spans="1:25" ht="11.1" customHeight="1" x14ac:dyDescent="0.2">
      <c r="A70" s="11" t="s">
        <v>73</v>
      </c>
      <c r="B70" s="11" t="s">
        <v>9</v>
      </c>
      <c r="C70" s="5">
        <v>135</v>
      </c>
      <c r="D70" s="5">
        <v>1596</v>
      </c>
      <c r="E70" s="5">
        <v>1637</v>
      </c>
      <c r="F70" s="5">
        <v>20</v>
      </c>
      <c r="G70" s="22">
        <f>VLOOKUP(A70,[3]TDSheet!$A:$G,7,0)</f>
        <v>0.25</v>
      </c>
      <c r="H70" s="7">
        <f>VLOOKUP(A70,[1]TDSheet!$A:$E,4,0)</f>
        <v>1630</v>
      </c>
      <c r="I70" s="7">
        <f t="shared" si="2"/>
        <v>7</v>
      </c>
      <c r="J70" s="7">
        <f t="shared" si="3"/>
        <v>173</v>
      </c>
      <c r="K70" s="7">
        <f>VLOOKUP(A70,[2]TDSheet!$A:$V,6,0)</f>
        <v>1464</v>
      </c>
      <c r="L70" s="7">
        <f>VLOOKUP(A70,[3]TDSheet!$A:$Z,26,0)*Y70</f>
        <v>168</v>
      </c>
      <c r="N70" s="7">
        <f t="shared" si="4"/>
        <v>34.6</v>
      </c>
      <c r="O70" s="24">
        <f t="shared" si="17"/>
        <v>261.8</v>
      </c>
      <c r="P70" s="24"/>
      <c r="R70" s="7">
        <f t="shared" si="5"/>
        <v>13</v>
      </c>
      <c r="S70" s="7">
        <f t="shared" si="6"/>
        <v>5.4335260115606934</v>
      </c>
      <c r="T70" s="7">
        <f>VLOOKUP(A70,[3]TDSheet!$A:$U,21,0)</f>
        <v>27</v>
      </c>
      <c r="U70" s="7">
        <f>VLOOKUP(A70,[3]TDSheet!$A:$V,22,0)</f>
        <v>31</v>
      </c>
      <c r="V70" s="7">
        <f>VLOOKUP(A70,[3]TDSheet!$A:$N,14,0)</f>
        <v>30</v>
      </c>
      <c r="X70" s="7">
        <f t="shared" si="7"/>
        <v>65.45</v>
      </c>
      <c r="Y70" s="22">
        <f>VLOOKUP(A70,[3]TDSheet!$A:$Y,25,0)</f>
        <v>12</v>
      </c>
    </row>
    <row r="71" spans="1:25" ht="11.1" customHeight="1" x14ac:dyDescent="0.2">
      <c r="A71" s="11" t="s">
        <v>74</v>
      </c>
      <c r="B71" s="11" t="s">
        <v>17</v>
      </c>
      <c r="C71" s="4"/>
      <c r="D71" s="5">
        <v>48.6</v>
      </c>
      <c r="E71" s="5">
        <v>21.6</v>
      </c>
      <c r="F71" s="5">
        <v>27</v>
      </c>
      <c r="G71" s="22">
        <f>VLOOKUP(A71,[3]TDSheet!$A:$G,7,0)</f>
        <v>1</v>
      </c>
      <c r="H71" s="7">
        <f>VLOOKUP(A71,[1]TDSheet!$A:$E,4,0)</f>
        <v>22</v>
      </c>
      <c r="I71" s="7">
        <f t="shared" ref="I71:I73" si="18">E71-H71</f>
        <v>-0.39999999999999858</v>
      </c>
      <c r="J71" s="7">
        <f t="shared" ref="J71:J73" si="19">E71-K71</f>
        <v>21.6</v>
      </c>
      <c r="L71" s="7">
        <f>VLOOKUP(A71,[3]TDSheet!$A:$Z,26,0)*Y71</f>
        <v>59.400000000000006</v>
      </c>
      <c r="N71" s="7">
        <f t="shared" ref="N71:N73" si="20">J71/5</f>
        <v>4.32</v>
      </c>
      <c r="O71" s="27">
        <v>13.5</v>
      </c>
      <c r="P71" s="24"/>
      <c r="R71" s="7">
        <f t="shared" ref="R71:R73" si="21">(F71+L71+O71)/N71</f>
        <v>23.125</v>
      </c>
      <c r="S71" s="7">
        <f t="shared" ref="S71:S73" si="22">(F71+L71)/N71</f>
        <v>20</v>
      </c>
      <c r="T71" s="7">
        <f>VLOOKUP(A71,[3]TDSheet!$A:$U,21,0)</f>
        <v>4.32</v>
      </c>
      <c r="U71" s="7">
        <f>VLOOKUP(A71,[3]TDSheet!$A:$V,22,0)</f>
        <v>5.9399999999999995</v>
      </c>
      <c r="V71" s="7">
        <f>VLOOKUP(A71,[3]TDSheet!$A:$N,14,0)</f>
        <v>9</v>
      </c>
      <c r="X71" s="7">
        <f t="shared" ref="X71:X73" si="23">O71*G71</f>
        <v>13.5</v>
      </c>
      <c r="Y71" s="22">
        <f>VLOOKUP(A71,[3]TDSheet!$A:$Y,25,0)</f>
        <v>2.7</v>
      </c>
    </row>
    <row r="72" spans="1:25" ht="11.1" customHeight="1" x14ac:dyDescent="0.2">
      <c r="A72" s="11" t="s">
        <v>75</v>
      </c>
      <c r="B72" s="11" t="s">
        <v>17</v>
      </c>
      <c r="C72" s="5">
        <v>5</v>
      </c>
      <c r="D72" s="5">
        <v>180</v>
      </c>
      <c r="E72" s="5">
        <v>185.4</v>
      </c>
      <c r="F72" s="5">
        <v>-5.4</v>
      </c>
      <c r="G72" s="22">
        <f>VLOOKUP(A72,[3]TDSheet!$A:$G,7,0)</f>
        <v>1</v>
      </c>
      <c r="H72" s="7">
        <f>VLOOKUP(A72,[1]TDSheet!$A:$E,4,0)</f>
        <v>195.8</v>
      </c>
      <c r="I72" s="7">
        <f t="shared" si="18"/>
        <v>-10.400000000000006</v>
      </c>
      <c r="J72" s="7">
        <f t="shared" si="19"/>
        <v>185.4</v>
      </c>
      <c r="N72" s="7">
        <f t="shared" si="20"/>
        <v>37.08</v>
      </c>
      <c r="O72" s="27">
        <v>550</v>
      </c>
      <c r="P72" s="24"/>
      <c r="R72" s="7">
        <f t="shared" si="21"/>
        <v>14.687162891046388</v>
      </c>
      <c r="S72" s="7">
        <f t="shared" si="22"/>
        <v>-0.14563106796116507</v>
      </c>
      <c r="T72" s="7">
        <f>VLOOKUP(A72,[3]TDSheet!$A:$U,21,0)</f>
        <v>45.2</v>
      </c>
      <c r="U72" s="7">
        <f>VLOOKUP(A72,[3]TDSheet!$A:$V,22,0)</f>
        <v>47.54</v>
      </c>
      <c r="V72" s="7">
        <f>VLOOKUP(A72,[3]TDSheet!$A:$N,14,0)</f>
        <v>1.6666666666666667</v>
      </c>
      <c r="X72" s="7">
        <f t="shared" si="23"/>
        <v>550</v>
      </c>
      <c r="Y72" s="22">
        <f>VLOOKUP(A72,[3]TDSheet!$A:$Y,25,0)</f>
        <v>5</v>
      </c>
    </row>
    <row r="73" spans="1:25" ht="11.1" customHeight="1" x14ac:dyDescent="0.2">
      <c r="A73" s="11" t="s">
        <v>76</v>
      </c>
      <c r="B73" s="11" t="s">
        <v>9</v>
      </c>
      <c r="C73" s="5">
        <v>36</v>
      </c>
      <c r="D73" s="5">
        <v>66</v>
      </c>
      <c r="E73" s="5">
        <v>85</v>
      </c>
      <c r="F73" s="5"/>
      <c r="G73" s="22">
        <f>VLOOKUP(A73,[3]TDSheet!$A:$G,7,0)</f>
        <v>0.14000000000000001</v>
      </c>
      <c r="H73" s="7">
        <f>VLOOKUP(A73,[1]TDSheet!$A:$E,4,0)</f>
        <v>120</v>
      </c>
      <c r="I73" s="7">
        <f t="shared" si="18"/>
        <v>-35</v>
      </c>
      <c r="J73" s="7">
        <f t="shared" si="19"/>
        <v>85</v>
      </c>
      <c r="L73" s="7">
        <f>VLOOKUP(A73,[3]TDSheet!$A:$Z,26,0)*Y73</f>
        <v>132</v>
      </c>
      <c r="N73" s="7">
        <f t="shared" si="20"/>
        <v>17</v>
      </c>
      <c r="O73" s="27">
        <v>110</v>
      </c>
      <c r="P73" s="24"/>
      <c r="R73" s="7">
        <f t="shared" si="21"/>
        <v>14.235294117647058</v>
      </c>
      <c r="S73" s="7">
        <f t="shared" si="22"/>
        <v>7.7647058823529411</v>
      </c>
      <c r="T73" s="7">
        <f>VLOOKUP(A73,[3]TDSheet!$A:$U,21,0)</f>
        <v>17.2</v>
      </c>
      <c r="U73" s="7">
        <f>VLOOKUP(A73,[3]TDSheet!$A:$V,22,0)</f>
        <v>18.2</v>
      </c>
      <c r="V73" s="7">
        <f>VLOOKUP(A73,[3]TDSheet!$A:$N,14,0)</f>
        <v>17</v>
      </c>
      <c r="X73" s="7">
        <f t="shared" si="23"/>
        <v>15.400000000000002</v>
      </c>
      <c r="Y73" s="22">
        <f>VLOOKUP(A73,[3]TDSheet!$A:$Y,25,0)</f>
        <v>22</v>
      </c>
    </row>
  </sheetData>
  <autoFilter ref="A3:AA73" xr:uid="{0A035A8E-8C64-47CA-ABC2-996C82F17728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2024-01-11T08:02:33Z</dcterms:modified>
</cp:coreProperties>
</file>