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11,01,24 ЗПФ\"/>
    </mc:Choice>
  </mc:AlternateContent>
  <xr:revisionPtr revIDLastSave="0" documentId="13_ncr:1_{68B3FA5B-5401-476B-AEDB-4722199AE4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TDSheet!$A$3:$AD$56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1" l="1"/>
  <c r="N7" i="1"/>
  <c r="N9" i="1"/>
  <c r="N11" i="1"/>
  <c r="N12" i="1"/>
  <c r="N13" i="1"/>
  <c r="N14" i="1"/>
  <c r="N15" i="1"/>
  <c r="N17" i="1"/>
  <c r="N18" i="1"/>
  <c r="N20" i="1"/>
  <c r="N21" i="1"/>
  <c r="N24" i="1"/>
  <c r="AB24" i="1" s="1"/>
  <c r="N26" i="1"/>
  <c r="N27" i="1"/>
  <c r="N28" i="1"/>
  <c r="N30" i="1"/>
  <c r="N32" i="1"/>
  <c r="N34" i="1"/>
  <c r="N35" i="1"/>
  <c r="N36" i="1"/>
  <c r="N38" i="1"/>
  <c r="N39" i="1"/>
  <c r="N40" i="1"/>
  <c r="N41" i="1"/>
  <c r="N43" i="1"/>
  <c r="N44" i="1"/>
  <c r="N45" i="1"/>
  <c r="N46" i="1"/>
  <c r="N47" i="1"/>
  <c r="N48" i="1"/>
  <c r="N49" i="1"/>
  <c r="N51" i="1"/>
  <c r="N52" i="1"/>
  <c r="N55" i="1"/>
  <c r="N56" i="1"/>
  <c r="N6" i="1"/>
  <c r="Y24" i="1"/>
  <c r="AD24" i="1" l="1"/>
  <c r="X24" i="1"/>
  <c r="L7" i="1" l="1"/>
  <c r="R7" i="1" s="1"/>
  <c r="L8" i="1"/>
  <c r="L9" i="1"/>
  <c r="R9" i="1" s="1"/>
  <c r="L10" i="1"/>
  <c r="L11" i="1"/>
  <c r="L12" i="1"/>
  <c r="L13" i="1"/>
  <c r="R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R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R47" i="1" s="1"/>
  <c r="L48" i="1"/>
  <c r="L49" i="1"/>
  <c r="L50" i="1"/>
  <c r="L51" i="1"/>
  <c r="L52" i="1"/>
  <c r="L53" i="1"/>
  <c r="L54" i="1"/>
  <c r="L55" i="1"/>
  <c r="L56" i="1"/>
  <c r="L6" i="1"/>
  <c r="R6" i="1" s="1"/>
  <c r="I14" i="1"/>
  <c r="I18" i="1"/>
  <c r="H56" i="1"/>
  <c r="I5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5" i="1"/>
  <c r="I15" i="1" s="1"/>
  <c r="H16" i="1"/>
  <c r="I16" i="1" s="1"/>
  <c r="H17" i="1"/>
  <c r="I17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6" i="1"/>
  <c r="I6" i="1" s="1"/>
  <c r="G7" i="1"/>
  <c r="T7" i="1"/>
  <c r="U7" i="1"/>
  <c r="V7" i="1"/>
  <c r="W7" i="1"/>
  <c r="Z7" i="1"/>
  <c r="G8" i="1"/>
  <c r="T8" i="1"/>
  <c r="U8" i="1"/>
  <c r="V8" i="1"/>
  <c r="Z8" i="1"/>
  <c r="G9" i="1"/>
  <c r="T9" i="1"/>
  <c r="U9" i="1"/>
  <c r="V9" i="1"/>
  <c r="W9" i="1"/>
  <c r="Z9" i="1"/>
  <c r="G10" i="1"/>
  <c r="T10" i="1"/>
  <c r="U10" i="1"/>
  <c r="V10" i="1"/>
  <c r="Z10" i="1"/>
  <c r="G11" i="1"/>
  <c r="T11" i="1"/>
  <c r="U11" i="1"/>
  <c r="V11" i="1"/>
  <c r="W11" i="1"/>
  <c r="Z11" i="1"/>
  <c r="G12" i="1"/>
  <c r="T12" i="1"/>
  <c r="U12" i="1"/>
  <c r="V12" i="1"/>
  <c r="W12" i="1"/>
  <c r="Z12" i="1"/>
  <c r="G13" i="1"/>
  <c r="T13" i="1"/>
  <c r="U13" i="1"/>
  <c r="V13" i="1"/>
  <c r="W13" i="1"/>
  <c r="Z13" i="1"/>
  <c r="G14" i="1"/>
  <c r="T14" i="1"/>
  <c r="U14" i="1"/>
  <c r="V14" i="1"/>
  <c r="Z14" i="1"/>
  <c r="G15" i="1"/>
  <c r="T15" i="1"/>
  <c r="U15" i="1"/>
  <c r="V15" i="1"/>
  <c r="W15" i="1"/>
  <c r="Z15" i="1"/>
  <c r="G16" i="1"/>
  <c r="T16" i="1"/>
  <c r="U16" i="1"/>
  <c r="V16" i="1"/>
  <c r="Z16" i="1"/>
  <c r="G17" i="1"/>
  <c r="T17" i="1"/>
  <c r="U17" i="1"/>
  <c r="V17" i="1"/>
  <c r="W17" i="1"/>
  <c r="Z17" i="1"/>
  <c r="G18" i="1"/>
  <c r="T18" i="1"/>
  <c r="U18" i="1"/>
  <c r="V18" i="1"/>
  <c r="W18" i="1"/>
  <c r="Z18" i="1"/>
  <c r="G19" i="1"/>
  <c r="T19" i="1"/>
  <c r="U19" i="1"/>
  <c r="V19" i="1"/>
  <c r="Z19" i="1"/>
  <c r="G20" i="1"/>
  <c r="T20" i="1"/>
  <c r="U20" i="1"/>
  <c r="V20" i="1"/>
  <c r="Z20" i="1"/>
  <c r="G21" i="1"/>
  <c r="T21" i="1"/>
  <c r="U21" i="1"/>
  <c r="V21" i="1"/>
  <c r="W21" i="1"/>
  <c r="Z21" i="1"/>
  <c r="G22" i="1"/>
  <c r="T22" i="1"/>
  <c r="U22" i="1"/>
  <c r="V22" i="1"/>
  <c r="Z22" i="1"/>
  <c r="G23" i="1"/>
  <c r="T23" i="1"/>
  <c r="U23" i="1"/>
  <c r="V23" i="1"/>
  <c r="Z23" i="1"/>
  <c r="G25" i="1"/>
  <c r="T25" i="1"/>
  <c r="U25" i="1"/>
  <c r="V25" i="1"/>
  <c r="Z25" i="1"/>
  <c r="G26" i="1"/>
  <c r="T26" i="1"/>
  <c r="U26" i="1"/>
  <c r="V26" i="1"/>
  <c r="W26" i="1"/>
  <c r="Z26" i="1"/>
  <c r="G27" i="1"/>
  <c r="T27" i="1"/>
  <c r="U27" i="1"/>
  <c r="V27" i="1"/>
  <c r="W27" i="1"/>
  <c r="Z27" i="1"/>
  <c r="G28" i="1"/>
  <c r="T28" i="1"/>
  <c r="U28" i="1"/>
  <c r="V28" i="1"/>
  <c r="W28" i="1"/>
  <c r="Z28" i="1"/>
  <c r="G29" i="1"/>
  <c r="T29" i="1"/>
  <c r="U29" i="1"/>
  <c r="V29" i="1"/>
  <c r="Z29" i="1"/>
  <c r="G30" i="1"/>
  <c r="T30" i="1"/>
  <c r="U30" i="1"/>
  <c r="V30" i="1"/>
  <c r="W30" i="1"/>
  <c r="Z30" i="1"/>
  <c r="G31" i="1"/>
  <c r="T31" i="1"/>
  <c r="U31" i="1"/>
  <c r="V31" i="1"/>
  <c r="Z31" i="1"/>
  <c r="G32" i="1"/>
  <c r="T32" i="1"/>
  <c r="U32" i="1"/>
  <c r="V32" i="1"/>
  <c r="W32" i="1"/>
  <c r="Z32" i="1"/>
  <c r="G33" i="1"/>
  <c r="T33" i="1"/>
  <c r="U33" i="1"/>
  <c r="V33" i="1"/>
  <c r="Z33" i="1"/>
  <c r="G34" i="1"/>
  <c r="T34" i="1"/>
  <c r="U34" i="1"/>
  <c r="V34" i="1"/>
  <c r="Z34" i="1"/>
  <c r="G35" i="1"/>
  <c r="T35" i="1"/>
  <c r="U35" i="1"/>
  <c r="V35" i="1"/>
  <c r="Z35" i="1"/>
  <c r="G36" i="1"/>
  <c r="T36" i="1"/>
  <c r="U36" i="1"/>
  <c r="V36" i="1"/>
  <c r="Z36" i="1"/>
  <c r="G37" i="1"/>
  <c r="T37" i="1"/>
  <c r="U37" i="1"/>
  <c r="V37" i="1"/>
  <c r="Z37" i="1"/>
  <c r="G38" i="1"/>
  <c r="T38" i="1"/>
  <c r="U38" i="1"/>
  <c r="V38" i="1"/>
  <c r="W38" i="1"/>
  <c r="Z38" i="1"/>
  <c r="G39" i="1"/>
  <c r="T39" i="1"/>
  <c r="U39" i="1"/>
  <c r="V39" i="1"/>
  <c r="Z39" i="1"/>
  <c r="G40" i="1"/>
  <c r="T40" i="1"/>
  <c r="U40" i="1"/>
  <c r="V40" i="1"/>
  <c r="Z40" i="1"/>
  <c r="G41" i="1"/>
  <c r="T41" i="1"/>
  <c r="U41" i="1"/>
  <c r="V41" i="1"/>
  <c r="W41" i="1"/>
  <c r="Z41" i="1"/>
  <c r="G42" i="1"/>
  <c r="T42" i="1"/>
  <c r="U42" i="1"/>
  <c r="V42" i="1"/>
  <c r="Z42" i="1"/>
  <c r="G43" i="1"/>
  <c r="T43" i="1"/>
  <c r="U43" i="1"/>
  <c r="V43" i="1"/>
  <c r="Z43" i="1"/>
  <c r="G44" i="1"/>
  <c r="T44" i="1"/>
  <c r="U44" i="1"/>
  <c r="V44" i="1"/>
  <c r="Z44" i="1"/>
  <c r="G45" i="1"/>
  <c r="T45" i="1"/>
  <c r="U45" i="1"/>
  <c r="V45" i="1"/>
  <c r="W45" i="1"/>
  <c r="Z45" i="1"/>
  <c r="G46" i="1"/>
  <c r="T46" i="1"/>
  <c r="U46" i="1"/>
  <c r="V46" i="1"/>
  <c r="W46" i="1"/>
  <c r="Z46" i="1"/>
  <c r="G47" i="1"/>
  <c r="T47" i="1"/>
  <c r="U47" i="1"/>
  <c r="V47" i="1"/>
  <c r="W47" i="1"/>
  <c r="Z47" i="1"/>
  <c r="G48" i="1"/>
  <c r="T48" i="1"/>
  <c r="U48" i="1"/>
  <c r="V48" i="1"/>
  <c r="Z48" i="1"/>
  <c r="G49" i="1"/>
  <c r="T49" i="1"/>
  <c r="U49" i="1"/>
  <c r="V49" i="1"/>
  <c r="Z49" i="1"/>
  <c r="G50" i="1"/>
  <c r="T50" i="1"/>
  <c r="U50" i="1"/>
  <c r="V50" i="1"/>
  <c r="Z50" i="1"/>
  <c r="G51" i="1"/>
  <c r="T51" i="1"/>
  <c r="U51" i="1"/>
  <c r="V51" i="1"/>
  <c r="Z51" i="1"/>
  <c r="G52" i="1"/>
  <c r="T52" i="1"/>
  <c r="U52" i="1"/>
  <c r="V52" i="1"/>
  <c r="W52" i="1"/>
  <c r="Z52" i="1"/>
  <c r="G53" i="1"/>
  <c r="T53" i="1"/>
  <c r="U53" i="1"/>
  <c r="V53" i="1"/>
  <c r="Z53" i="1"/>
  <c r="G54" i="1"/>
  <c r="T54" i="1"/>
  <c r="U54" i="1"/>
  <c r="V54" i="1"/>
  <c r="Z54" i="1"/>
  <c r="G55" i="1"/>
  <c r="T55" i="1"/>
  <c r="U55" i="1"/>
  <c r="V55" i="1"/>
  <c r="Z55" i="1"/>
  <c r="G56" i="1"/>
  <c r="T56" i="1"/>
  <c r="U56" i="1"/>
  <c r="V56" i="1"/>
  <c r="Z56" i="1"/>
  <c r="W6" i="1"/>
  <c r="Z6" i="1"/>
  <c r="V6" i="1"/>
  <c r="U6" i="1"/>
  <c r="T6" i="1"/>
  <c r="G6" i="1"/>
  <c r="F5" i="1"/>
  <c r="E5" i="1"/>
  <c r="P5" i="1"/>
  <c r="K5" i="1"/>
  <c r="AC56" i="1" l="1"/>
  <c r="AC55" i="1"/>
  <c r="Y53" i="1"/>
  <c r="Y50" i="1"/>
  <c r="AC40" i="1"/>
  <c r="Y37" i="1"/>
  <c r="Y33" i="1"/>
  <c r="Y29" i="1"/>
  <c r="Y23" i="1"/>
  <c r="Y16" i="1"/>
  <c r="Y10" i="1"/>
  <c r="R52" i="1"/>
  <c r="R46" i="1"/>
  <c r="M42" i="1"/>
  <c r="N42" i="1" s="1"/>
  <c r="R38" i="1"/>
  <c r="R32" i="1"/>
  <c r="R28" i="1"/>
  <c r="R26" i="1"/>
  <c r="R18" i="1"/>
  <c r="R12" i="1"/>
  <c r="Y54" i="1"/>
  <c r="AC42" i="1"/>
  <c r="Y42" i="1"/>
  <c r="AC36" i="1"/>
  <c r="AC34" i="1"/>
  <c r="Y31" i="1"/>
  <c r="AC25" i="1"/>
  <c r="Y25" i="1"/>
  <c r="AC19" i="1"/>
  <c r="Y19" i="1"/>
  <c r="AC14" i="1"/>
  <c r="Y8" i="1"/>
  <c r="R51" i="1"/>
  <c r="R45" i="1"/>
  <c r="R43" i="1"/>
  <c r="R41" i="1"/>
  <c r="R39" i="1"/>
  <c r="R35" i="1"/>
  <c r="R27" i="1"/>
  <c r="S25" i="1"/>
  <c r="R21" i="1"/>
  <c r="S19" i="1"/>
  <c r="R17" i="1"/>
  <c r="R15" i="1"/>
  <c r="R11" i="1"/>
  <c r="AD41" i="1"/>
  <c r="AD38" i="1"/>
  <c r="AD30" i="1"/>
  <c r="AD21" i="1"/>
  <c r="AD18" i="1"/>
  <c r="AD17" i="1"/>
  <c r="AD13" i="1"/>
  <c r="AD12" i="1"/>
  <c r="AD11" i="1"/>
  <c r="AD7" i="1"/>
  <c r="AD6" i="1"/>
  <c r="AD52" i="1"/>
  <c r="AD47" i="1"/>
  <c r="AD46" i="1"/>
  <c r="AD45" i="1"/>
  <c r="AD32" i="1"/>
  <c r="AD28" i="1"/>
  <c r="AD27" i="1"/>
  <c r="AD26" i="1"/>
  <c r="AD15" i="1"/>
  <c r="AD9" i="1"/>
  <c r="AA48" i="1"/>
  <c r="AC48" i="1"/>
  <c r="AB43" i="1"/>
  <c r="AC43" i="1"/>
  <c r="AB41" i="1"/>
  <c r="AB38" i="1"/>
  <c r="J37" i="1"/>
  <c r="AC37" i="1"/>
  <c r="AB35" i="1"/>
  <c r="AC35" i="1"/>
  <c r="J33" i="1"/>
  <c r="AC33" i="1"/>
  <c r="AB30" i="1"/>
  <c r="J29" i="1"/>
  <c r="AC29" i="1"/>
  <c r="J23" i="1"/>
  <c r="AC23" i="1"/>
  <c r="AB21" i="1"/>
  <c r="AA20" i="1"/>
  <c r="AC20" i="1"/>
  <c r="AB18" i="1"/>
  <c r="AB17" i="1"/>
  <c r="J16" i="1"/>
  <c r="AC16" i="1"/>
  <c r="AB13" i="1"/>
  <c r="AB12" i="1"/>
  <c r="AB11" i="1"/>
  <c r="J10" i="1"/>
  <c r="AC10" i="1"/>
  <c r="AB7" i="1"/>
  <c r="J53" i="1"/>
  <c r="AC53" i="1"/>
  <c r="J50" i="1"/>
  <c r="AC50" i="1"/>
  <c r="AB6" i="1"/>
  <c r="J54" i="1"/>
  <c r="AC54" i="1"/>
  <c r="AB52" i="1"/>
  <c r="AA51" i="1"/>
  <c r="AC51" i="1"/>
  <c r="AB49" i="1"/>
  <c r="AC49" i="1"/>
  <c r="AB47" i="1"/>
  <c r="AB46" i="1"/>
  <c r="AB45" i="1"/>
  <c r="AB44" i="1"/>
  <c r="AC44" i="1"/>
  <c r="AA39" i="1"/>
  <c r="AC39" i="1"/>
  <c r="AB32" i="1"/>
  <c r="J31" i="1"/>
  <c r="AC31" i="1"/>
  <c r="AB28" i="1"/>
  <c r="AB27" i="1"/>
  <c r="AB26" i="1"/>
  <c r="J22" i="1"/>
  <c r="AC22" i="1"/>
  <c r="AB15" i="1"/>
  <c r="AB9" i="1"/>
  <c r="J8" i="1"/>
  <c r="AC8" i="1"/>
  <c r="J56" i="1"/>
  <c r="AB56" i="1"/>
  <c r="J55" i="1"/>
  <c r="AB55" i="1"/>
  <c r="Y55" i="1"/>
  <c r="X55" i="1"/>
  <c r="Y52" i="1"/>
  <c r="X52" i="1"/>
  <c r="Y48" i="1"/>
  <c r="X48" i="1"/>
  <c r="Y47" i="1"/>
  <c r="X47" i="1"/>
  <c r="Y46" i="1"/>
  <c r="X46" i="1"/>
  <c r="Y45" i="1"/>
  <c r="X45" i="1"/>
  <c r="Y43" i="1"/>
  <c r="X43" i="1"/>
  <c r="J40" i="1"/>
  <c r="AA40" i="1"/>
  <c r="Y40" i="1"/>
  <c r="X40" i="1"/>
  <c r="Y35" i="1"/>
  <c r="X35" i="1"/>
  <c r="Y32" i="1"/>
  <c r="X32" i="1"/>
  <c r="Y28" i="1"/>
  <c r="X28" i="1"/>
  <c r="Y27" i="1"/>
  <c r="X27" i="1"/>
  <c r="Y26" i="1"/>
  <c r="X26" i="1"/>
  <c r="Y20" i="1"/>
  <c r="X20" i="1"/>
  <c r="Y15" i="1"/>
  <c r="X15" i="1"/>
  <c r="Y9" i="1"/>
  <c r="X9" i="1"/>
  <c r="AB42" i="1"/>
  <c r="X42" i="1"/>
  <c r="Y6" i="1"/>
  <c r="X6" i="1"/>
  <c r="Y56" i="1"/>
  <c r="X56" i="1"/>
  <c r="Y51" i="1"/>
  <c r="X51" i="1"/>
  <c r="Y49" i="1"/>
  <c r="X49" i="1"/>
  <c r="Y44" i="1"/>
  <c r="X44" i="1"/>
  <c r="Y41" i="1"/>
  <c r="X41" i="1"/>
  <c r="Y39" i="1"/>
  <c r="X39" i="1"/>
  <c r="Y38" i="1"/>
  <c r="X38" i="1"/>
  <c r="J36" i="1"/>
  <c r="AB36" i="1"/>
  <c r="Y36" i="1"/>
  <c r="X36" i="1"/>
  <c r="J34" i="1"/>
  <c r="AB34" i="1"/>
  <c r="Y34" i="1"/>
  <c r="X34" i="1"/>
  <c r="Y30" i="1"/>
  <c r="X30" i="1"/>
  <c r="Y21" i="1"/>
  <c r="X21" i="1"/>
  <c r="Y18" i="1"/>
  <c r="X18" i="1"/>
  <c r="Y17" i="1"/>
  <c r="X17" i="1"/>
  <c r="J14" i="1"/>
  <c r="AB14" i="1"/>
  <c r="Y14" i="1"/>
  <c r="X14" i="1"/>
  <c r="X13" i="1"/>
  <c r="Y13" i="1"/>
  <c r="Y12" i="1"/>
  <c r="X12" i="1"/>
  <c r="Y11" i="1"/>
  <c r="X11" i="1"/>
  <c r="Y7" i="1"/>
  <c r="X7" i="1"/>
  <c r="M19" i="1"/>
  <c r="N19" i="1" s="1"/>
  <c r="S7" i="1"/>
  <c r="S21" i="1"/>
  <c r="S43" i="1"/>
  <c r="S11" i="1"/>
  <c r="S51" i="1"/>
  <c r="S35" i="1"/>
  <c r="S30" i="1"/>
  <c r="S27" i="1"/>
  <c r="S13" i="1"/>
  <c r="S23" i="1"/>
  <c r="S10" i="1"/>
  <c r="S47" i="1"/>
  <c r="S39" i="1"/>
  <c r="M31" i="1"/>
  <c r="N31" i="1" s="1"/>
  <c r="S26" i="1"/>
  <c r="S15" i="1"/>
  <c r="S9" i="1"/>
  <c r="M8" i="1"/>
  <c r="N8" i="1" s="1"/>
  <c r="S29" i="1"/>
  <c r="S8" i="1"/>
  <c r="S6" i="1"/>
  <c r="S49" i="1"/>
  <c r="R48" i="1"/>
  <c r="S46" i="1"/>
  <c r="S45" i="1"/>
  <c r="S42" i="1"/>
  <c r="S41" i="1"/>
  <c r="S38" i="1"/>
  <c r="S18" i="1"/>
  <c r="S17" i="1"/>
  <c r="R20" i="1"/>
  <c r="M25" i="1"/>
  <c r="N25" i="1" s="1"/>
  <c r="R42" i="1"/>
  <c r="R49" i="1"/>
  <c r="R24" i="1"/>
  <c r="S53" i="1"/>
  <c r="S52" i="1"/>
  <c r="S48" i="1"/>
  <c r="S44" i="1"/>
  <c r="S32" i="1"/>
  <c r="S28" i="1"/>
  <c r="S24" i="1"/>
  <c r="S20" i="1"/>
  <c r="S12" i="1"/>
  <c r="L5" i="1"/>
  <c r="H5" i="1"/>
  <c r="U5" i="1"/>
  <c r="I5" i="1"/>
  <c r="T5" i="1"/>
  <c r="V5" i="1"/>
  <c r="R14" i="1" l="1"/>
  <c r="R34" i="1"/>
  <c r="S36" i="1"/>
  <c r="S40" i="1"/>
  <c r="S55" i="1"/>
  <c r="S56" i="1"/>
  <c r="S22" i="1"/>
  <c r="AB39" i="1"/>
  <c r="AD49" i="1"/>
  <c r="AD51" i="1"/>
  <c r="S54" i="1"/>
  <c r="AD50" i="1"/>
  <c r="AD53" i="1"/>
  <c r="M10" i="1"/>
  <c r="N10" i="1" s="1"/>
  <c r="AD16" i="1"/>
  <c r="AD20" i="1"/>
  <c r="M23" i="1"/>
  <c r="N23" i="1" s="1"/>
  <c r="M29" i="1"/>
  <c r="N29" i="1" s="1"/>
  <c r="AD33" i="1"/>
  <c r="AD35" i="1"/>
  <c r="AD37" i="1"/>
  <c r="AD43" i="1"/>
  <c r="AD48" i="1"/>
  <c r="AB40" i="1"/>
  <c r="AD8" i="1"/>
  <c r="AD22" i="1"/>
  <c r="S31" i="1"/>
  <c r="AD39" i="1"/>
  <c r="AD44" i="1"/>
  <c r="AB51" i="1"/>
  <c r="AD54" i="1"/>
  <c r="S50" i="1"/>
  <c r="M53" i="1"/>
  <c r="N53" i="1" s="1"/>
  <c r="AD10" i="1"/>
  <c r="S16" i="1"/>
  <c r="AB20" i="1"/>
  <c r="AD23" i="1"/>
  <c r="AD29" i="1"/>
  <c r="S33" i="1"/>
  <c r="M37" i="1"/>
  <c r="N37" i="1" s="1"/>
  <c r="AB48" i="1"/>
  <c r="AD14" i="1"/>
  <c r="AD19" i="1"/>
  <c r="AD25" i="1"/>
  <c r="AD34" i="1"/>
  <c r="AD36" i="1"/>
  <c r="AD42" i="1"/>
  <c r="AD40" i="1"/>
  <c r="AD55" i="1"/>
  <c r="AD56" i="1"/>
  <c r="S37" i="1"/>
  <c r="M33" i="1"/>
  <c r="N33" i="1" s="1"/>
  <c r="X33" i="1" s="1"/>
  <c r="AC5" i="1"/>
  <c r="AD31" i="1"/>
  <c r="M50" i="1"/>
  <c r="N50" i="1" s="1"/>
  <c r="X50" i="1" s="1"/>
  <c r="R40" i="1"/>
  <c r="R55" i="1"/>
  <c r="M16" i="1"/>
  <c r="N16" i="1" s="1"/>
  <c r="AB16" i="1" s="1"/>
  <c r="R53" i="1"/>
  <c r="M54" i="1"/>
  <c r="N54" i="1" s="1"/>
  <c r="X54" i="1" s="1"/>
  <c r="M22" i="1"/>
  <c r="N22" i="1" s="1"/>
  <c r="AB22" i="1" s="1"/>
  <c r="J5" i="1"/>
  <c r="R23" i="1"/>
  <c r="S14" i="1"/>
  <c r="S34" i="1"/>
  <c r="X16" i="1"/>
  <c r="AB8" i="1"/>
  <c r="X8" i="1"/>
  <c r="AB31" i="1"/>
  <c r="X31" i="1"/>
  <c r="R10" i="1"/>
  <c r="R31" i="1"/>
  <c r="AB54" i="1"/>
  <c r="AB29" i="1"/>
  <c r="X29" i="1"/>
  <c r="AB23" i="1"/>
  <c r="X23" i="1"/>
  <c r="AB19" i="1"/>
  <c r="X19" i="1"/>
  <c r="AB53" i="1"/>
  <c r="X53" i="1"/>
  <c r="AB25" i="1"/>
  <c r="X25" i="1"/>
  <c r="AB10" i="1"/>
  <c r="X10" i="1"/>
  <c r="AB37" i="1"/>
  <c r="X37" i="1"/>
  <c r="AB50" i="1"/>
  <c r="AB33" i="1"/>
  <c r="R33" i="1"/>
  <c r="R44" i="1"/>
  <c r="R25" i="1"/>
  <c r="R8" i="1"/>
  <c r="R37" i="1"/>
  <c r="R36" i="1"/>
  <c r="R56" i="1"/>
  <c r="R29" i="1"/>
  <c r="R19" i="1"/>
  <c r="M5" i="1"/>
  <c r="Y22" i="1"/>
  <c r="Y5" i="1" s="1"/>
  <c r="N5" i="1"/>
  <c r="O5" i="1"/>
  <c r="AD5" i="1" l="1"/>
  <c r="R50" i="1"/>
  <c r="R22" i="1"/>
  <c r="AB5" i="1"/>
  <c r="R54" i="1"/>
  <c r="R16" i="1"/>
  <c r="AA5" i="1"/>
  <c r="X22" i="1"/>
  <c r="X5" i="1" s="1"/>
</calcChain>
</file>

<file path=xl/sharedStrings.xml><?xml version="1.0" encoding="utf-8"?>
<sst xmlns="http://schemas.openxmlformats.org/spreadsheetml/2006/main" count="142" uniqueCount="86">
  <si>
    <t>Период: 04.01.2024 - 11.01.2024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</si>
  <si>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</si>
  <si>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</si>
  <si>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</si>
  <si>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</si>
  <si>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</si>
  <si>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</si>
  <si>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</si>
  <si>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</si>
  <si>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</si>
  <si>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</si>
  <si>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</si>
  <si>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</si>
  <si>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</si>
  <si>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</si>
  <si>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</si>
  <si>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</si>
  <si>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</si>
  <si>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Жар-мени с картофелем и сочной грудинкой. ВЕС  ПОКОМ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</si>
  <si>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</si>
  <si>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</si>
  <si>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</si>
  <si>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</si>
  <si>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</si>
  <si>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</si>
  <si>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</si>
  <si>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</si>
  <si>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</si>
  <si>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</si>
  <si>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</si>
  <si>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</si>
  <si>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</si>
  <si>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</si>
  <si>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</si>
  <si>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</si>
  <si>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</si>
  <si>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</si>
  <si>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</si>
  <si>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</si>
  <si>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</si>
  <si>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</si>
  <si>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</si>
  <si>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</si>
  <si>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</si>
  <si>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</si>
  <si>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</si>
  <si>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</si>
  <si>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</si>
  <si>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</si>
  <si>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</si>
  <si>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</si>
  <si>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</si>
  <si>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</si>
  <si>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</si>
  <si>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</si>
  <si>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</si>
  <si>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</si>
  <si>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</si>
  <si>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</si>
  <si>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</si>
  <si>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</si>
  <si>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</si>
  <si>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</si>
  <si>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 в дороге</t>
  </si>
  <si>
    <t>ср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</si>
  <si>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</si>
  <si>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</si>
  <si>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</si>
  <si>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</si>
  <si>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</si>
  <si>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</si>
  <si>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04,01,</t>
  </si>
  <si>
    <t>от филиала</t>
  </si>
  <si>
    <t>комментарий филиала</t>
  </si>
  <si>
    <t>21,12,</t>
  </si>
  <si>
    <t>26,12,</t>
  </si>
  <si>
    <t>крат кор</t>
  </si>
  <si>
    <t>11,01,</t>
  </si>
  <si>
    <t>заказ расчет</t>
  </si>
  <si>
    <t>Жар-ладушки с клубникой и вишней ТМ Зареченские ТС Зареченские продукты.  Поком</t>
  </si>
  <si>
    <t>08,01,</t>
  </si>
  <si>
    <t>новинка/ согласовал Химич</t>
  </si>
  <si>
    <t>ЗАКАЗ филиала</t>
  </si>
  <si>
    <t>нужно увеличить продажи</t>
  </si>
  <si>
    <t>заказ</t>
  </si>
  <si>
    <t>ВЕС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</si>
</sst>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5" fontId="3" fillId="0" borderId="0" xfId="0" applyNumberFormat="1" applyFont="1"/>
    <xf numFmtId="1" fontId="3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3" borderId="4" xfId="0" applyNumberFormat="1" applyFill="1" applyBorder="1" applyAlignment="1">
      <alignment horizontal="left" vertical="top"/>
    </xf>
    <xf numFmtId="164" fontId="2" fillId="6" borderId="0" xfId="0" applyNumberFormat="1" applyFont="1" applyFill="1" applyAlignment="1"/>
    <xf numFmtId="164" fontId="0" fillId="0" borderId="4" xfId="0" applyNumberFormat="1" applyFill="1" applyBorder="1" applyAlignment="1">
      <alignment horizontal="left" vertical="top"/>
    </xf>
    <xf numFmtId="164" fontId="0" fillId="3" borderId="0" xfId="0" applyNumberFormat="1" applyFill="1" applyAlignment="1"/>
    <xf numFmtId="164" fontId="0" fillId="7" borderId="0" xfId="0" applyNumberFormat="1" applyFill="1" applyAlignment="1"/>
    <xf numFmtId="164" fontId="4" fillId="5" borderId="7" xfId="0" applyNumberFormat="1" applyFont="1" applyFill="1" applyBorder="1" applyAlignment="1">
      <alignment horizontal="right" vertical="top"/>
    </xf>
    <xf numFmtId="164" fontId="0" fillId="0" borderId="8" xfId="0" applyNumberFormat="1" applyBorder="1" applyAlignment="1"/>
    <xf numFmtId="164" fontId="0" fillId="3" borderId="8" xfId="0" applyNumberFormat="1" applyFill="1" applyBorder="1" applyAlignme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3" fillId="0" borderId="13" xfId="0" applyNumberFormat="1" applyFont="1" applyBorder="1" applyAlignment="1">
      <alignment wrapText="1"/>
    </xf>
    <xf numFmtId="164" fontId="3" fillId="0" borderId="14" xfId="0" applyNumberFormat="1" applyFont="1" applyBorder="1" applyAlignment="1">
      <alignment wrapText="1"/>
    </xf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8" borderId="4" xfId="0" applyNumberFormat="1" applyFill="1" applyBorder="1" applyAlignment="1">
      <alignment horizontal="left" vertical="top"/>
    </xf>
    <xf numFmtId="164" fontId="0" fillId="9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4,01,24%20&#1047;&#1055;&#1060;/&#1076;&#1074;%2004,01,24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05,01,24-1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28.12.2023 - 04.01.2024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1</v>
          </cell>
          <cell r="N3" t="str">
            <v xml:space="preserve">ЗАКАЗ </v>
          </cell>
          <cell r="O3"/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 1</v>
          </cell>
          <cell r="W3"/>
          <cell r="X3" t="str">
            <v>заказ кор. 1</v>
          </cell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02,01,</v>
          </cell>
          <cell r="K4"/>
          <cell r="L4" t="str">
            <v>04,01,</v>
          </cell>
          <cell r="M4"/>
          <cell r="N4" t="str">
            <v>от филиала</v>
          </cell>
          <cell r="O4" t="str">
            <v>комментарий филиала</v>
          </cell>
          <cell r="P4"/>
          <cell r="Q4"/>
          <cell r="R4" t="str">
            <v>14,12,</v>
          </cell>
          <cell r="S4" t="str">
            <v>21,12,</v>
          </cell>
          <cell r="T4" t="str">
            <v>26,12,</v>
          </cell>
          <cell r="U4"/>
          <cell r="V4"/>
          <cell r="W4"/>
          <cell r="X4"/>
        </row>
        <row r="5">
          <cell r="A5"/>
          <cell r="B5"/>
          <cell r="C5"/>
          <cell r="D5"/>
          <cell r="E5">
            <v>6303.2</v>
          </cell>
          <cell r="F5">
            <v>23561</v>
          </cell>
          <cell r="G5"/>
          <cell r="H5">
            <v>6213.4000000000005</v>
          </cell>
          <cell r="I5">
            <v>89.8</v>
          </cell>
          <cell r="J5">
            <v>7913.3</v>
          </cell>
          <cell r="K5">
            <v>0</v>
          </cell>
          <cell r="L5">
            <v>2101.0666666666666</v>
          </cell>
          <cell r="M5">
            <v>5079.333333333333</v>
          </cell>
          <cell r="N5">
            <v>0</v>
          </cell>
          <cell r="O5"/>
          <cell r="P5"/>
          <cell r="Q5"/>
          <cell r="R5">
            <v>3737.5</v>
          </cell>
          <cell r="S5">
            <v>3007.2799999999997</v>
          </cell>
          <cell r="T5">
            <v>3121.1200000000003</v>
          </cell>
          <cell r="U5"/>
          <cell r="V5">
            <v>3055.0699999999997</v>
          </cell>
          <cell r="W5" t="str">
            <v>крат кор</v>
          </cell>
          <cell r="X5">
            <v>657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/>
          <cell r="D6">
            <v>48</v>
          </cell>
          <cell r="E6"/>
          <cell r="F6">
            <v>48</v>
          </cell>
          <cell r="G6">
            <v>0</v>
          </cell>
          <cell r="I6">
            <v>0</v>
          </cell>
          <cell r="L6">
            <v>0</v>
          </cell>
          <cell r="M6"/>
          <cell r="N6"/>
          <cell r="P6" t="e">
            <v>#DIV/0!</v>
          </cell>
          <cell r="Q6" t="e">
            <v>#DIV/0!</v>
          </cell>
          <cell r="R6">
            <v>0</v>
          </cell>
          <cell r="S6">
            <v>0</v>
          </cell>
          <cell r="T6">
            <v>0</v>
          </cell>
          <cell r="U6" t="str">
            <v>продукция для Луганска</v>
          </cell>
          <cell r="V6">
            <v>0</v>
          </cell>
          <cell r="W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/>
          <cell r="D7">
            <v>144</v>
          </cell>
          <cell r="E7"/>
          <cell r="F7">
            <v>144</v>
          </cell>
          <cell r="G7">
            <v>0</v>
          </cell>
          <cell r="I7">
            <v>0</v>
          </cell>
          <cell r="L7">
            <v>0</v>
          </cell>
          <cell r="M7"/>
          <cell r="N7"/>
          <cell r="P7" t="e">
            <v>#DIV/0!</v>
          </cell>
          <cell r="Q7" t="e">
            <v>#DIV/0!</v>
          </cell>
          <cell r="R7">
            <v>0</v>
          </cell>
          <cell r="S7">
            <v>0</v>
          </cell>
          <cell r="T7">
            <v>0</v>
          </cell>
          <cell r="U7" t="str">
            <v>продукция для Луганска</v>
          </cell>
          <cell r="V7">
            <v>0</v>
          </cell>
          <cell r="W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1631</v>
          </cell>
          <cell r="D8">
            <v>264</v>
          </cell>
          <cell r="E8">
            <v>417</v>
          </cell>
          <cell r="F8">
            <v>1132</v>
          </cell>
          <cell r="G8">
            <v>0.3</v>
          </cell>
          <cell r="H8">
            <v>404</v>
          </cell>
          <cell r="I8">
            <v>13</v>
          </cell>
          <cell r="J8">
            <v>612</v>
          </cell>
          <cell r="L8">
            <v>139</v>
          </cell>
          <cell r="M8">
            <v>63</v>
          </cell>
          <cell r="N8"/>
          <cell r="P8">
            <v>13</v>
          </cell>
          <cell r="Q8">
            <v>12.546762589928058</v>
          </cell>
          <cell r="R8">
            <v>264</v>
          </cell>
          <cell r="S8">
            <v>163.4</v>
          </cell>
          <cell r="T8">
            <v>186</v>
          </cell>
          <cell r="V8">
            <v>18.899999999999999</v>
          </cell>
          <cell r="W8">
            <v>12</v>
          </cell>
          <cell r="X8">
            <v>6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/>
          <cell r="D9">
            <v>216</v>
          </cell>
          <cell r="E9"/>
          <cell r="F9">
            <v>216</v>
          </cell>
          <cell r="G9">
            <v>0</v>
          </cell>
          <cell r="I9">
            <v>0</v>
          </cell>
          <cell r="L9">
            <v>0</v>
          </cell>
          <cell r="M9"/>
          <cell r="N9"/>
          <cell r="P9" t="e">
            <v>#DIV/0!</v>
          </cell>
          <cell r="Q9" t="e">
            <v>#DIV/0!</v>
          </cell>
          <cell r="R9">
            <v>0</v>
          </cell>
          <cell r="S9">
            <v>0</v>
          </cell>
          <cell r="T9">
            <v>0</v>
          </cell>
          <cell r="U9" t="str">
            <v>продукция для Луганска</v>
          </cell>
          <cell r="V9">
            <v>0</v>
          </cell>
          <cell r="W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918</v>
          </cell>
          <cell r="D10">
            <v>409</v>
          </cell>
          <cell r="E10">
            <v>420</v>
          </cell>
          <cell r="F10">
            <v>521</v>
          </cell>
          <cell r="G10">
            <v>0.3</v>
          </cell>
          <cell r="H10">
            <v>406</v>
          </cell>
          <cell r="I10">
            <v>14</v>
          </cell>
          <cell r="J10">
            <v>1020</v>
          </cell>
          <cell r="L10">
            <v>140</v>
          </cell>
          <cell r="M10">
            <v>279</v>
          </cell>
          <cell r="N10"/>
          <cell r="P10">
            <v>13</v>
          </cell>
          <cell r="Q10">
            <v>11.007142857142858</v>
          </cell>
          <cell r="R10">
            <v>207.6</v>
          </cell>
          <cell r="S10">
            <v>178.6</v>
          </cell>
          <cell r="T10">
            <v>193.2</v>
          </cell>
          <cell r="V10">
            <v>83.7</v>
          </cell>
          <cell r="W10">
            <v>12</v>
          </cell>
          <cell r="X10">
            <v>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/>
          <cell r="D11">
            <v>336</v>
          </cell>
          <cell r="E11"/>
          <cell r="F11">
            <v>336</v>
          </cell>
          <cell r="G11">
            <v>0</v>
          </cell>
          <cell r="I11">
            <v>0</v>
          </cell>
          <cell r="L11">
            <v>0</v>
          </cell>
          <cell r="M11"/>
          <cell r="N11"/>
          <cell r="P11" t="e">
            <v>#DIV/0!</v>
          </cell>
          <cell r="Q11" t="e">
            <v>#DIV/0!</v>
          </cell>
          <cell r="R11">
            <v>0</v>
          </cell>
          <cell r="S11">
            <v>0</v>
          </cell>
          <cell r="T11">
            <v>0</v>
          </cell>
          <cell r="U11" t="str">
            <v>продукция для Луганска</v>
          </cell>
          <cell r="V11">
            <v>0</v>
          </cell>
          <cell r="W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/>
          <cell r="D12">
            <v>120</v>
          </cell>
          <cell r="E12"/>
          <cell r="F12">
            <v>120</v>
          </cell>
          <cell r="G12">
            <v>0</v>
          </cell>
          <cell r="I12">
            <v>0</v>
          </cell>
          <cell r="L12">
            <v>0</v>
          </cell>
          <cell r="M12"/>
          <cell r="N12"/>
          <cell r="P12" t="e">
            <v>#DIV/0!</v>
          </cell>
          <cell r="Q12" t="e">
            <v>#DIV/0!</v>
          </cell>
          <cell r="R12">
            <v>0</v>
          </cell>
          <cell r="S12">
            <v>0</v>
          </cell>
          <cell r="T12">
            <v>0</v>
          </cell>
          <cell r="U12" t="str">
            <v>продукция для Луганска</v>
          </cell>
          <cell r="V12">
            <v>0</v>
          </cell>
          <cell r="W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/>
          <cell r="D13">
            <v>48</v>
          </cell>
          <cell r="E13"/>
          <cell r="F13">
            <v>48</v>
          </cell>
          <cell r="G13">
            <v>0</v>
          </cell>
          <cell r="I13">
            <v>0</v>
          </cell>
          <cell r="L13">
            <v>0</v>
          </cell>
          <cell r="M13"/>
          <cell r="N13"/>
          <cell r="P13" t="e">
            <v>#DIV/0!</v>
          </cell>
          <cell r="Q13" t="e">
            <v>#DIV/0!</v>
          </cell>
          <cell r="R13">
            <v>0</v>
          </cell>
          <cell r="S13">
            <v>0</v>
          </cell>
          <cell r="T13">
            <v>0</v>
          </cell>
          <cell r="U13" t="str">
            <v>продукция для Луганска</v>
          </cell>
          <cell r="V13">
            <v>0</v>
          </cell>
          <cell r="W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/>
          <cell r="D14"/>
          <cell r="E14"/>
          <cell r="F14"/>
          <cell r="G14">
            <v>1</v>
          </cell>
          <cell r="I14">
            <v>0</v>
          </cell>
          <cell r="L14">
            <v>0</v>
          </cell>
          <cell r="M14">
            <v>120</v>
          </cell>
          <cell r="N14"/>
          <cell r="P14" t="e">
            <v>#DIV/0!</v>
          </cell>
          <cell r="Q14" t="e">
            <v>#DIV/0!</v>
          </cell>
          <cell r="R14">
            <v>0</v>
          </cell>
          <cell r="S14">
            <v>20.72</v>
          </cell>
          <cell r="T14">
            <v>6.6599999999999993</v>
          </cell>
          <cell r="V14">
            <v>120</v>
          </cell>
          <cell r="W14">
            <v>3.7</v>
          </cell>
          <cell r="X14">
            <v>33</v>
          </cell>
        </row>
        <row r="15">
          <cell r="A15" t="str">
            <v>Жар-мени с картофелем и сочной грудинкой. ВЕС  ПОКОМ</v>
          </cell>
          <cell r="B15" t="str">
            <v>кг</v>
          </cell>
          <cell r="C15"/>
          <cell r="D15">
            <v>241.5</v>
          </cell>
          <cell r="E15"/>
          <cell r="F15">
            <v>241.5</v>
          </cell>
          <cell r="G15">
            <v>0</v>
          </cell>
          <cell r="I15">
            <v>0</v>
          </cell>
          <cell r="L15">
            <v>0</v>
          </cell>
          <cell r="M15"/>
          <cell r="N15"/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U15" t="str">
            <v>продукция для Луганска</v>
          </cell>
          <cell r="V15">
            <v>0</v>
          </cell>
          <cell r="W15">
            <v>0</v>
          </cell>
        </row>
        <row r="16">
          <cell r="A16" t="str">
            <v>ЖАР-мени ТМ Зареченские ТС Зареченские продукты.   Поком</v>
          </cell>
          <cell r="B16" t="str">
            <v>кг</v>
          </cell>
          <cell r="C16">
            <v>269.5</v>
          </cell>
          <cell r="D16">
            <v>451</v>
          </cell>
          <cell r="E16">
            <v>176</v>
          </cell>
          <cell r="F16">
            <v>506</v>
          </cell>
          <cell r="G16">
            <v>1</v>
          </cell>
          <cell r="H16">
            <v>175.5</v>
          </cell>
          <cell r="I16">
            <v>0.5</v>
          </cell>
          <cell r="L16">
            <v>58.666666666666664</v>
          </cell>
          <cell r="M16">
            <v>256.66666666666663</v>
          </cell>
          <cell r="N16"/>
          <cell r="P16">
            <v>13</v>
          </cell>
          <cell r="Q16">
            <v>8.625</v>
          </cell>
          <cell r="R16">
            <v>61.6</v>
          </cell>
          <cell r="S16">
            <v>74.8</v>
          </cell>
          <cell r="T16">
            <v>47.3</v>
          </cell>
          <cell r="V16">
            <v>256.66666666666663</v>
          </cell>
          <cell r="W16">
            <v>5.5</v>
          </cell>
          <cell r="X16">
            <v>47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/>
          <cell r="D17">
            <v>324</v>
          </cell>
          <cell r="E17"/>
          <cell r="F17">
            <v>324</v>
          </cell>
          <cell r="G17">
            <v>0</v>
          </cell>
          <cell r="I17">
            <v>0</v>
          </cell>
          <cell r="L17">
            <v>0</v>
          </cell>
          <cell r="M17"/>
          <cell r="N17"/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U17" t="str">
            <v>продукция для Луганска</v>
          </cell>
          <cell r="V17">
            <v>0</v>
          </cell>
          <cell r="W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C18"/>
          <cell r="D18">
            <v>14.4</v>
          </cell>
          <cell r="E18"/>
          <cell r="F18">
            <v>14.4</v>
          </cell>
          <cell r="G18">
            <v>0</v>
          </cell>
          <cell r="I18">
            <v>0</v>
          </cell>
          <cell r="L18">
            <v>0</v>
          </cell>
          <cell r="M18"/>
          <cell r="N18"/>
          <cell r="P18" t="e">
            <v>#DIV/0!</v>
          </cell>
          <cell r="Q18" t="e">
            <v>#DIV/0!</v>
          </cell>
          <cell r="R18">
            <v>0</v>
          </cell>
          <cell r="S18">
            <v>0</v>
          </cell>
          <cell r="T18">
            <v>0</v>
          </cell>
          <cell r="U18" t="str">
            <v>продукция для Луганска</v>
          </cell>
          <cell r="V18">
            <v>0</v>
          </cell>
          <cell r="W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/>
          <cell r="D19">
            <v>551.29999999999995</v>
          </cell>
          <cell r="E19">
            <v>14.8</v>
          </cell>
          <cell r="F19">
            <v>536.5</v>
          </cell>
          <cell r="G19">
            <v>1</v>
          </cell>
          <cell r="H19">
            <v>14.8</v>
          </cell>
          <cell r="I19">
            <v>0</v>
          </cell>
          <cell r="J19">
            <v>85.100000000000009</v>
          </cell>
          <cell r="L19">
            <v>4.9333333333333336</v>
          </cell>
          <cell r="M19"/>
          <cell r="N19"/>
          <cell r="P19">
            <v>126</v>
          </cell>
          <cell r="Q19">
            <v>126</v>
          </cell>
          <cell r="R19">
            <v>77.7</v>
          </cell>
          <cell r="S19">
            <v>70.3</v>
          </cell>
          <cell r="T19">
            <v>59.2</v>
          </cell>
          <cell r="V19">
            <v>0</v>
          </cell>
          <cell r="W19">
            <v>3.7</v>
          </cell>
          <cell r="X19">
            <v>0</v>
          </cell>
        </row>
        <row r="20">
          <cell r="A20" t="str">
            <v>Мини-сосиски в тесте Фрайпики 1,8кг ВЕС ТМ Зареченские  Поком</v>
          </cell>
          <cell r="B20" t="str">
            <v>кг</v>
          </cell>
          <cell r="C20">
            <v>520.20000000000005</v>
          </cell>
          <cell r="D20"/>
          <cell r="E20">
            <v>102.6</v>
          </cell>
          <cell r="F20">
            <v>365.4</v>
          </cell>
          <cell r="G20">
            <v>1</v>
          </cell>
          <cell r="H20">
            <v>102.3</v>
          </cell>
          <cell r="I20">
            <v>0.29999999999999716</v>
          </cell>
          <cell r="L20">
            <v>34.199999999999996</v>
          </cell>
          <cell r="M20"/>
          <cell r="N20"/>
          <cell r="P20">
            <v>10.684210526315789</v>
          </cell>
          <cell r="Q20">
            <v>10.684210526315789</v>
          </cell>
          <cell r="R20">
            <v>6.12</v>
          </cell>
          <cell r="S20">
            <v>5.04</v>
          </cell>
          <cell r="T20">
            <v>4.32</v>
          </cell>
          <cell r="V20">
            <v>0</v>
          </cell>
          <cell r="W20">
            <v>1.8</v>
          </cell>
          <cell r="X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/>
          <cell r="D21">
            <v>168</v>
          </cell>
          <cell r="E21"/>
          <cell r="F21">
            <v>168</v>
          </cell>
          <cell r="G21">
            <v>0</v>
          </cell>
          <cell r="I21">
            <v>0</v>
          </cell>
          <cell r="L21">
            <v>0</v>
          </cell>
          <cell r="M21"/>
          <cell r="N21"/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U21" t="str">
            <v>продукция для Луганска</v>
          </cell>
          <cell r="V21">
            <v>0</v>
          </cell>
          <cell r="W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1668</v>
          </cell>
          <cell r="D22">
            <v>324</v>
          </cell>
          <cell r="E22">
            <v>411</v>
          </cell>
          <cell r="F22">
            <v>1294</v>
          </cell>
          <cell r="G22">
            <v>0.25</v>
          </cell>
          <cell r="H22">
            <v>403</v>
          </cell>
          <cell r="I22">
            <v>8</v>
          </cell>
          <cell r="J22">
            <v>66</v>
          </cell>
          <cell r="L22">
            <v>137</v>
          </cell>
          <cell r="M22">
            <v>421</v>
          </cell>
          <cell r="N22"/>
          <cell r="P22">
            <v>13</v>
          </cell>
          <cell r="Q22">
            <v>9.9270072992700733</v>
          </cell>
          <cell r="R22">
            <v>221.4</v>
          </cell>
          <cell r="S22">
            <v>119.2</v>
          </cell>
          <cell r="T22">
            <v>141.4</v>
          </cell>
          <cell r="V22">
            <v>105.25</v>
          </cell>
          <cell r="W22">
            <v>6</v>
          </cell>
          <cell r="X22">
            <v>71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2005</v>
          </cell>
          <cell r="D23"/>
          <cell r="E23">
            <v>418</v>
          </cell>
          <cell r="F23">
            <v>1186</v>
          </cell>
          <cell r="G23">
            <v>0.25</v>
          </cell>
          <cell r="H23">
            <v>405</v>
          </cell>
          <cell r="I23">
            <v>13</v>
          </cell>
          <cell r="L23">
            <v>139.33333333333334</v>
          </cell>
          <cell r="M23">
            <v>625.33333333333348</v>
          </cell>
          <cell r="N23"/>
          <cell r="P23">
            <v>13</v>
          </cell>
          <cell r="Q23">
            <v>8.5119617224880368</v>
          </cell>
          <cell r="R23">
            <v>234.6</v>
          </cell>
          <cell r="S23">
            <v>113.8</v>
          </cell>
          <cell r="T23">
            <v>119</v>
          </cell>
          <cell r="V23">
            <v>156.33333333333337</v>
          </cell>
          <cell r="W23">
            <v>12</v>
          </cell>
          <cell r="X23">
            <v>52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-6</v>
          </cell>
          <cell r="D24">
            <v>1158</v>
          </cell>
          <cell r="E24">
            <v>42</v>
          </cell>
          <cell r="F24">
            <v>1110</v>
          </cell>
          <cell r="G24">
            <v>1</v>
          </cell>
          <cell r="H24">
            <v>42</v>
          </cell>
          <cell r="I24">
            <v>0</v>
          </cell>
          <cell r="J24">
            <v>378</v>
          </cell>
          <cell r="L24">
            <v>14</v>
          </cell>
          <cell r="M24"/>
          <cell r="N24"/>
          <cell r="P24">
            <v>106.28571428571429</v>
          </cell>
          <cell r="Q24">
            <v>106.28571428571429</v>
          </cell>
          <cell r="R24">
            <v>81.599999999999994</v>
          </cell>
          <cell r="S24">
            <v>116.4</v>
          </cell>
          <cell r="T24">
            <v>117.6</v>
          </cell>
          <cell r="V24">
            <v>0</v>
          </cell>
          <cell r="W24">
            <v>6</v>
          </cell>
          <cell r="X24">
            <v>0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/>
          <cell r="D25">
            <v>204</v>
          </cell>
          <cell r="E25"/>
          <cell r="F25">
            <v>204</v>
          </cell>
          <cell r="G25">
            <v>0</v>
          </cell>
          <cell r="I25">
            <v>0</v>
          </cell>
          <cell r="L25">
            <v>0</v>
          </cell>
          <cell r="M25"/>
          <cell r="N25"/>
          <cell r="P25" t="e">
            <v>#DIV/0!</v>
          </cell>
          <cell r="Q25" t="e">
            <v>#DIV/0!</v>
          </cell>
          <cell r="R25">
            <v>0</v>
          </cell>
          <cell r="S25">
            <v>0</v>
          </cell>
          <cell r="T25">
            <v>0</v>
          </cell>
          <cell r="U25" t="str">
            <v>продукция для Луганска</v>
          </cell>
          <cell r="V25">
            <v>0</v>
          </cell>
          <cell r="W25">
            <v>0</v>
          </cell>
        </row>
        <row r="26">
          <cell r="A26" t="str">
            <v>Пельмени Grandmeni с говядиной и свининой Grandmeni 0,75 Сфера Горячая штучка  Поком</v>
          </cell>
          <cell r="B26" t="str">
            <v>шт</v>
          </cell>
          <cell r="C26"/>
          <cell r="D26">
            <v>160</v>
          </cell>
          <cell r="E26"/>
          <cell r="F26">
            <v>160</v>
          </cell>
          <cell r="G26">
            <v>0</v>
          </cell>
          <cell r="I26">
            <v>0</v>
          </cell>
          <cell r="L26">
            <v>0</v>
          </cell>
          <cell r="M26"/>
          <cell r="N26"/>
          <cell r="P26" t="e">
            <v>#DIV/0!</v>
          </cell>
          <cell r="Q26" t="e">
            <v>#DIV/0!</v>
          </cell>
          <cell r="R26">
            <v>0</v>
          </cell>
          <cell r="S26">
            <v>0</v>
          </cell>
          <cell r="T26">
            <v>0</v>
          </cell>
          <cell r="U26" t="str">
            <v>продукция для Луганска</v>
          </cell>
          <cell r="V26">
            <v>0</v>
          </cell>
          <cell r="W26">
            <v>0</v>
          </cell>
        </row>
        <row r="27">
          <cell r="A27" t="str">
            <v>Пельмени Grandmeni с говядиной ТМ Горячая штучка флоупак сфера 0,75 кг. ПОКОМ</v>
          </cell>
          <cell r="B27" t="str">
            <v>шт</v>
          </cell>
          <cell r="C27"/>
          <cell r="D27">
            <v>192</v>
          </cell>
          <cell r="E27"/>
          <cell r="F27">
            <v>192</v>
          </cell>
          <cell r="G27">
            <v>0</v>
          </cell>
          <cell r="I27">
            <v>0</v>
          </cell>
          <cell r="L27">
            <v>0</v>
          </cell>
          <cell r="M27"/>
          <cell r="N27"/>
          <cell r="P27" t="e">
            <v>#DIV/0!</v>
          </cell>
          <cell r="Q27" t="e">
            <v>#DIV/0!</v>
          </cell>
          <cell r="R27">
            <v>0</v>
          </cell>
          <cell r="S27">
            <v>0</v>
          </cell>
          <cell r="T27">
            <v>0</v>
          </cell>
          <cell r="U27" t="str">
            <v>продукция для Луганска</v>
          </cell>
          <cell r="V27">
            <v>0</v>
          </cell>
          <cell r="W27">
            <v>0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594</v>
          </cell>
          <cell r="D28"/>
          <cell r="E28">
            <v>168</v>
          </cell>
          <cell r="F28">
            <v>284</v>
          </cell>
          <cell r="G28">
            <v>0.75</v>
          </cell>
          <cell r="H28">
            <v>169</v>
          </cell>
          <cell r="I28">
            <v>-1</v>
          </cell>
          <cell r="J28">
            <v>352</v>
          </cell>
          <cell r="L28">
            <v>56</v>
          </cell>
          <cell r="M28">
            <v>92</v>
          </cell>
          <cell r="N28"/>
          <cell r="P28">
            <v>13</v>
          </cell>
          <cell r="Q28">
            <v>11.357142857142858</v>
          </cell>
          <cell r="R28">
            <v>93</v>
          </cell>
          <cell r="S28">
            <v>55.6</v>
          </cell>
          <cell r="T28">
            <v>74.599999999999994</v>
          </cell>
          <cell r="V28">
            <v>69</v>
          </cell>
          <cell r="W28">
            <v>8</v>
          </cell>
          <cell r="X28">
            <v>12</v>
          </cell>
        </row>
        <row r="29">
          <cell r="A29" t="str">
            <v>Пельмени Бигбули #МЕГАВКУСИЩЕ с сочной грудинкой ТМ Горячая шту БУЛЬМЕНИ ТС Бигбули  сфера 0,9 ПОКОМ</v>
          </cell>
          <cell r="B29" t="str">
            <v>шт</v>
          </cell>
          <cell r="C29"/>
          <cell r="D29">
            <v>40</v>
          </cell>
          <cell r="E29"/>
          <cell r="F29">
            <v>40</v>
          </cell>
          <cell r="G29">
            <v>0</v>
          </cell>
          <cell r="I29">
            <v>0</v>
          </cell>
          <cell r="L29">
            <v>0</v>
          </cell>
          <cell r="M29"/>
          <cell r="N29"/>
          <cell r="P29" t="e">
            <v>#DIV/0!</v>
          </cell>
          <cell r="Q29" t="e">
            <v>#DIV/0!</v>
          </cell>
          <cell r="R29">
            <v>0</v>
          </cell>
          <cell r="S29">
            <v>0</v>
          </cell>
          <cell r="T29">
            <v>0</v>
          </cell>
          <cell r="U29" t="str">
            <v>продукция для Луганска</v>
          </cell>
          <cell r="V29">
            <v>0</v>
          </cell>
          <cell r="W29">
            <v>0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813</v>
          </cell>
          <cell r="D30"/>
          <cell r="E30">
            <v>215</v>
          </cell>
          <cell r="F30">
            <v>438</v>
          </cell>
          <cell r="G30">
            <v>0.9</v>
          </cell>
          <cell r="H30">
            <v>211</v>
          </cell>
          <cell r="I30">
            <v>4</v>
          </cell>
          <cell r="L30">
            <v>71.666666666666671</v>
          </cell>
          <cell r="M30">
            <v>493.66666666666674</v>
          </cell>
          <cell r="N30"/>
          <cell r="P30">
            <v>13</v>
          </cell>
          <cell r="Q30">
            <v>6.1116279069767439</v>
          </cell>
          <cell r="R30">
            <v>109.4</v>
          </cell>
          <cell r="S30">
            <v>71.2</v>
          </cell>
          <cell r="T30">
            <v>60.6</v>
          </cell>
          <cell r="V30">
            <v>444.30000000000007</v>
          </cell>
          <cell r="W30">
            <v>8</v>
          </cell>
          <cell r="X30">
            <v>62</v>
          </cell>
        </row>
        <row r="31">
          <cell r="A31" t="str">
            <v>Пельмени Бигбули с мясом, Горячая штучка сфера 0,43 кг  ПОКОМ</v>
          </cell>
          <cell r="B31" t="str">
            <v>шт</v>
          </cell>
          <cell r="C31"/>
          <cell r="D31">
            <v>80</v>
          </cell>
          <cell r="E31"/>
          <cell r="F31">
            <v>80</v>
          </cell>
          <cell r="G31">
            <v>0</v>
          </cell>
          <cell r="I31">
            <v>0</v>
          </cell>
          <cell r="L31">
            <v>0</v>
          </cell>
          <cell r="M31"/>
          <cell r="N31"/>
          <cell r="P31" t="e">
            <v>#DIV/0!</v>
          </cell>
          <cell r="Q31" t="e">
            <v>#DIV/0!</v>
          </cell>
          <cell r="R31">
            <v>0</v>
          </cell>
          <cell r="S31">
            <v>0</v>
          </cell>
          <cell r="T31">
            <v>0</v>
          </cell>
          <cell r="U31" t="str">
            <v>продукция для Луганска</v>
          </cell>
          <cell r="V31">
            <v>0</v>
          </cell>
          <cell r="W31">
            <v>0</v>
          </cell>
        </row>
        <row r="32">
          <cell r="A32" t="str">
            <v>Пельмени Бульмени с говядиной и свининой Горячая шт. 0,9 кг  ПОКОМ</v>
          </cell>
          <cell r="B32" t="str">
            <v>шт</v>
          </cell>
          <cell r="C32">
            <v>1479</v>
          </cell>
          <cell r="D32"/>
          <cell r="E32">
            <v>389</v>
          </cell>
          <cell r="F32">
            <v>870</v>
          </cell>
          <cell r="G32">
            <v>0.9</v>
          </cell>
          <cell r="H32">
            <v>379</v>
          </cell>
          <cell r="I32">
            <v>10</v>
          </cell>
          <cell r="J32">
            <v>712</v>
          </cell>
          <cell r="L32">
            <v>129.66666666666666</v>
          </cell>
          <cell r="M32">
            <v>233.33333333333326</v>
          </cell>
          <cell r="N32"/>
          <cell r="P32">
            <v>14</v>
          </cell>
          <cell r="Q32">
            <v>12.200514138817482</v>
          </cell>
          <cell r="R32">
            <v>249.6</v>
          </cell>
          <cell r="S32">
            <v>173.2</v>
          </cell>
          <cell r="T32">
            <v>194.6</v>
          </cell>
          <cell r="V32">
            <v>209.99999999999994</v>
          </cell>
          <cell r="W32">
            <v>8</v>
          </cell>
          <cell r="X32">
            <v>30</v>
          </cell>
        </row>
        <row r="33">
          <cell r="A33" t="str">
            <v>Пельмени Бульмени с говядиной и свининой Горячая штучка 0,43  ПОКОМ</v>
          </cell>
          <cell r="B33" t="str">
            <v>шт</v>
          </cell>
          <cell r="C33">
            <v>104</v>
          </cell>
          <cell r="D33"/>
          <cell r="E33">
            <v>51</v>
          </cell>
          <cell r="F33"/>
          <cell r="G33">
            <v>0.43</v>
          </cell>
          <cell r="H33">
            <v>51</v>
          </cell>
          <cell r="I33">
            <v>0</v>
          </cell>
          <cell r="J33">
            <v>32</v>
          </cell>
          <cell r="L33">
            <v>17</v>
          </cell>
          <cell r="M33">
            <v>138</v>
          </cell>
          <cell r="N33"/>
          <cell r="P33">
            <v>10</v>
          </cell>
          <cell r="Q33">
            <v>1.8823529411764706</v>
          </cell>
          <cell r="R33">
            <v>20.6</v>
          </cell>
          <cell r="S33">
            <v>12.2</v>
          </cell>
          <cell r="T33">
            <v>12.6</v>
          </cell>
          <cell r="V33">
            <v>59.339999999999996</v>
          </cell>
          <cell r="W33">
            <v>16</v>
          </cell>
          <cell r="X33">
            <v>9</v>
          </cell>
        </row>
        <row r="34">
          <cell r="A34" t="str">
            <v>Пельмени Бульмени с говядиной и свининой Наваристые Горячая штучка ВЕС  ПОКОМ</v>
          </cell>
          <cell r="B34" t="str">
            <v>кг</v>
          </cell>
          <cell r="C34">
            <v>905</v>
          </cell>
          <cell r="D34">
            <v>2600</v>
          </cell>
          <cell r="E34">
            <v>700</v>
          </cell>
          <cell r="F34">
            <v>2595</v>
          </cell>
          <cell r="G34">
            <v>1</v>
          </cell>
          <cell r="H34">
            <v>700</v>
          </cell>
          <cell r="I34">
            <v>0</v>
          </cell>
          <cell r="J34">
            <v>705</v>
          </cell>
          <cell r="L34">
            <v>233.33333333333334</v>
          </cell>
          <cell r="M34"/>
          <cell r="N34"/>
          <cell r="P34">
            <v>14.142857142857142</v>
          </cell>
          <cell r="Q34">
            <v>14.142857142857142</v>
          </cell>
          <cell r="R34">
            <v>318</v>
          </cell>
          <cell r="S34">
            <v>357</v>
          </cell>
          <cell r="T34">
            <v>348</v>
          </cell>
          <cell r="V34">
            <v>0</v>
          </cell>
          <cell r="W34">
            <v>5</v>
          </cell>
          <cell r="X34">
            <v>0</v>
          </cell>
        </row>
        <row r="35">
          <cell r="A35" t="str">
            <v>Пельмени Бульмени со сливочным маслом Горячая штучка 0,9 кг  ПОКОМ</v>
          </cell>
          <cell r="B35" t="str">
            <v>шт</v>
          </cell>
          <cell r="C35">
            <v>1716</v>
          </cell>
          <cell r="D35">
            <v>24</v>
          </cell>
          <cell r="E35">
            <v>488</v>
          </cell>
          <cell r="F35">
            <v>1005</v>
          </cell>
          <cell r="G35">
            <v>0.9</v>
          </cell>
          <cell r="H35">
            <v>469</v>
          </cell>
          <cell r="I35">
            <v>19</v>
          </cell>
          <cell r="J35">
            <v>816</v>
          </cell>
          <cell r="L35">
            <v>162.66666666666666</v>
          </cell>
          <cell r="M35">
            <v>456.33333333333303</v>
          </cell>
          <cell r="N35"/>
          <cell r="P35">
            <v>13.999999999999998</v>
          </cell>
          <cell r="Q35">
            <v>11.194672131147541</v>
          </cell>
          <cell r="R35">
            <v>268.8</v>
          </cell>
          <cell r="S35">
            <v>212</v>
          </cell>
          <cell r="T35">
            <v>204.6</v>
          </cell>
          <cell r="V35">
            <v>410.69999999999976</v>
          </cell>
          <cell r="W35">
            <v>8</v>
          </cell>
          <cell r="X35">
            <v>57</v>
          </cell>
        </row>
        <row r="36">
          <cell r="A36" t="str">
            <v>Пельмени Бульмени со сливочным маслом ТМ Горячая шт. 0,43 кг  ПОКОМ</v>
          </cell>
          <cell r="B36" t="str">
            <v>шт</v>
          </cell>
          <cell r="C36">
            <v>118</v>
          </cell>
          <cell r="D36">
            <v>40</v>
          </cell>
          <cell r="E36">
            <v>59</v>
          </cell>
          <cell r="F36">
            <v>46</v>
          </cell>
          <cell r="G36">
            <v>0.43</v>
          </cell>
          <cell r="H36">
            <v>59</v>
          </cell>
          <cell r="I36">
            <v>0</v>
          </cell>
          <cell r="J36">
            <v>192</v>
          </cell>
          <cell r="L36">
            <v>19.666666666666668</v>
          </cell>
          <cell r="M36">
            <v>17.666666666666686</v>
          </cell>
          <cell r="N36"/>
          <cell r="P36">
            <v>13</v>
          </cell>
          <cell r="Q36">
            <v>12.101694915254237</v>
          </cell>
          <cell r="R36">
            <v>32</v>
          </cell>
          <cell r="S36">
            <v>25.8</v>
          </cell>
          <cell r="T36">
            <v>28.8</v>
          </cell>
          <cell r="V36">
            <v>7.5966666666666747</v>
          </cell>
          <cell r="W36">
            <v>16</v>
          </cell>
          <cell r="X36">
            <v>1</v>
          </cell>
        </row>
        <row r="37">
          <cell r="A37" t="str">
            <v>Пельмени Мясорубские с рубленой грудинкой ТМ Стародворье фоу-пак классическая форма 0,7 кг.  Поком</v>
          </cell>
          <cell r="B37" t="str">
            <v>шт</v>
          </cell>
          <cell r="C37"/>
          <cell r="D37">
            <v>16</v>
          </cell>
          <cell r="E37"/>
          <cell r="F37">
            <v>16</v>
          </cell>
          <cell r="G37">
            <v>0</v>
          </cell>
          <cell r="I37">
            <v>0</v>
          </cell>
          <cell r="L37">
            <v>0</v>
          </cell>
          <cell r="M37"/>
          <cell r="N37"/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>
            <v>0</v>
          </cell>
          <cell r="U37" t="str">
            <v>продукция для Луганска</v>
          </cell>
          <cell r="V37">
            <v>0</v>
          </cell>
          <cell r="W37">
            <v>0</v>
          </cell>
        </row>
        <row r="38">
          <cell r="A38" t="str">
            <v>Пельмени Мясорубские ТМ Стародворье фоу-пак равиоли 0,7 кг.  Поком</v>
          </cell>
          <cell r="B38" t="str">
            <v>шт</v>
          </cell>
          <cell r="C38">
            <v>39</v>
          </cell>
          <cell r="D38">
            <v>272</v>
          </cell>
          <cell r="E38">
            <v>22</v>
          </cell>
          <cell r="F38">
            <v>277</v>
          </cell>
          <cell r="G38">
            <v>0.7</v>
          </cell>
          <cell r="H38">
            <v>22</v>
          </cell>
          <cell r="I38">
            <v>0</v>
          </cell>
          <cell r="J38">
            <v>272</v>
          </cell>
          <cell r="L38">
            <v>7.333333333333333</v>
          </cell>
          <cell r="M38"/>
          <cell r="N38"/>
          <cell r="P38">
            <v>74.86363636363636</v>
          </cell>
          <cell r="Q38">
            <v>74.86363636363636</v>
          </cell>
          <cell r="R38">
            <v>30.4</v>
          </cell>
          <cell r="S38">
            <v>34.6</v>
          </cell>
          <cell r="T38">
            <v>43.6</v>
          </cell>
          <cell r="V38">
            <v>0</v>
          </cell>
          <cell r="W38">
            <v>8</v>
          </cell>
          <cell r="X38">
            <v>0</v>
          </cell>
        </row>
        <row r="39">
          <cell r="A39" t="str">
            <v>Пельмени Отборные из свинины и говядины 0,9 кг ТМ Стародворье ТС Медвежье ушко  ПОКОМ</v>
          </cell>
          <cell r="B39" t="str">
            <v>шт</v>
          </cell>
          <cell r="C39">
            <v>505</v>
          </cell>
          <cell r="D39"/>
          <cell r="E39">
            <v>120</v>
          </cell>
          <cell r="F39">
            <v>247</v>
          </cell>
          <cell r="G39">
            <v>0.9</v>
          </cell>
          <cell r="H39">
            <v>111</v>
          </cell>
          <cell r="I39">
            <v>9</v>
          </cell>
          <cell r="L39">
            <v>40</v>
          </cell>
          <cell r="M39">
            <v>273</v>
          </cell>
          <cell r="N39"/>
          <cell r="P39">
            <v>13</v>
          </cell>
          <cell r="Q39">
            <v>6.1749999999999998</v>
          </cell>
          <cell r="R39">
            <v>53.4</v>
          </cell>
          <cell r="S39">
            <v>16.2</v>
          </cell>
          <cell r="T39">
            <v>21.2</v>
          </cell>
          <cell r="V39">
            <v>245.70000000000002</v>
          </cell>
          <cell r="W39">
            <v>8</v>
          </cell>
          <cell r="X39">
            <v>34</v>
          </cell>
        </row>
        <row r="40">
          <cell r="A40" t="str">
            <v>Пельмени отборные с говядиной 0,43кг Поком</v>
          </cell>
          <cell r="B40" t="str">
            <v>шт</v>
          </cell>
          <cell r="C40"/>
          <cell r="D40">
            <v>80</v>
          </cell>
          <cell r="E40"/>
          <cell r="F40">
            <v>80</v>
          </cell>
          <cell r="G40">
            <v>0</v>
          </cell>
          <cell r="I40">
            <v>0</v>
          </cell>
          <cell r="L40">
            <v>0</v>
          </cell>
          <cell r="M40"/>
          <cell r="N40"/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U40" t="str">
            <v>продукция для Луганска</v>
          </cell>
          <cell r="V40">
            <v>0</v>
          </cell>
          <cell r="W40">
            <v>0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  <cell r="B41" t="str">
            <v>шт</v>
          </cell>
          <cell r="C41">
            <v>15</v>
          </cell>
          <cell r="D41">
            <v>104</v>
          </cell>
          <cell r="E41"/>
          <cell r="F41">
            <v>104</v>
          </cell>
          <cell r="G41">
            <v>0.9</v>
          </cell>
          <cell r="H41">
            <v>3</v>
          </cell>
          <cell r="I41">
            <v>-3</v>
          </cell>
          <cell r="J41">
            <v>120</v>
          </cell>
          <cell r="L41">
            <v>0</v>
          </cell>
          <cell r="M41"/>
          <cell r="N41"/>
          <cell r="P41" t="e">
            <v>#DIV/0!</v>
          </cell>
          <cell r="Q41" t="e">
            <v>#DIV/0!</v>
          </cell>
          <cell r="R41">
            <v>13.6</v>
          </cell>
          <cell r="S41">
            <v>16.8</v>
          </cell>
          <cell r="T41">
            <v>18.399999999999999</v>
          </cell>
          <cell r="V41">
            <v>0</v>
          </cell>
          <cell r="W41">
            <v>8</v>
          </cell>
          <cell r="X41">
            <v>0</v>
          </cell>
        </row>
        <row r="42">
          <cell r="A42" t="str">
            <v>Пельмени С говядиной и свининой, ВЕС, ТМ Славница сфера пуговки  ПОКОМ</v>
          </cell>
          <cell r="B42" t="str">
            <v>кг</v>
          </cell>
          <cell r="C42">
            <v>300</v>
          </cell>
          <cell r="D42">
            <v>2600</v>
          </cell>
          <cell r="E42">
            <v>185</v>
          </cell>
          <cell r="F42">
            <v>2530</v>
          </cell>
          <cell r="G42">
            <v>1</v>
          </cell>
          <cell r="H42">
            <v>210</v>
          </cell>
          <cell r="I42">
            <v>-25</v>
          </cell>
          <cell r="J42">
            <v>600</v>
          </cell>
          <cell r="L42">
            <v>61.666666666666664</v>
          </cell>
          <cell r="M42"/>
          <cell r="N42"/>
          <cell r="P42">
            <v>50.756756756756758</v>
          </cell>
          <cell r="Q42">
            <v>50.756756756756758</v>
          </cell>
          <cell r="R42">
            <v>228</v>
          </cell>
          <cell r="S42">
            <v>289</v>
          </cell>
          <cell r="T42">
            <v>286</v>
          </cell>
          <cell r="V42">
            <v>0</v>
          </cell>
          <cell r="W42">
            <v>5</v>
          </cell>
          <cell r="X42">
            <v>0</v>
          </cell>
        </row>
        <row r="43">
          <cell r="A43" t="str">
            <v>Пельмени Со свининой и говядиной ТМ Особый рецепт Любимая ложка 1,0 кг  ПОКОМ</v>
          </cell>
          <cell r="B43" t="str">
            <v>шт</v>
          </cell>
          <cell r="C43">
            <v>1600</v>
          </cell>
          <cell r="D43">
            <v>5</v>
          </cell>
          <cell r="E43">
            <v>240</v>
          </cell>
          <cell r="F43">
            <v>1125</v>
          </cell>
          <cell r="G43">
            <v>1</v>
          </cell>
          <cell r="H43">
            <v>231</v>
          </cell>
          <cell r="I43">
            <v>9</v>
          </cell>
          <cell r="J43">
            <v>480</v>
          </cell>
          <cell r="L43">
            <v>80</v>
          </cell>
          <cell r="M43"/>
          <cell r="N43"/>
          <cell r="P43">
            <v>20.0625</v>
          </cell>
          <cell r="Q43">
            <v>20.0625</v>
          </cell>
          <cell r="R43">
            <v>221.1</v>
          </cell>
          <cell r="S43">
            <v>183</v>
          </cell>
          <cell r="T43">
            <v>177</v>
          </cell>
          <cell r="V43">
            <v>0</v>
          </cell>
          <cell r="W43">
            <v>5</v>
          </cell>
          <cell r="X43">
            <v>0</v>
          </cell>
        </row>
        <row r="44">
          <cell r="A44" t="str">
            <v>Пельмени Сочные стародв. сфера 0,43кг  Поком</v>
          </cell>
          <cell r="B44" t="str">
            <v>шт</v>
          </cell>
          <cell r="C44"/>
          <cell r="D44">
            <v>160</v>
          </cell>
          <cell r="E44"/>
          <cell r="F44">
            <v>160</v>
          </cell>
          <cell r="G44">
            <v>0</v>
          </cell>
          <cell r="I44">
            <v>0</v>
          </cell>
          <cell r="L44">
            <v>0</v>
          </cell>
          <cell r="M44"/>
          <cell r="N44"/>
          <cell r="P44" t="e">
            <v>#DIV/0!</v>
          </cell>
          <cell r="Q44" t="e">
            <v>#DIV/0!</v>
          </cell>
          <cell r="R44">
            <v>0</v>
          </cell>
          <cell r="S44">
            <v>0</v>
          </cell>
          <cell r="T44">
            <v>0</v>
          </cell>
          <cell r="U44" t="str">
            <v>продукция для Луганска</v>
          </cell>
          <cell r="V44">
            <v>0</v>
          </cell>
          <cell r="W44">
            <v>0</v>
          </cell>
        </row>
        <row r="45">
          <cell r="A45" t="str">
            <v>Пельмени Супермени с мясом, Горячая штучка 0,2кг    ПОКОМ</v>
          </cell>
          <cell r="B45" t="str">
            <v>шт</v>
          </cell>
          <cell r="C45"/>
          <cell r="D45">
            <v>24</v>
          </cell>
          <cell r="E45"/>
          <cell r="F45">
            <v>24</v>
          </cell>
          <cell r="G45">
            <v>0</v>
          </cell>
          <cell r="I45">
            <v>0</v>
          </cell>
          <cell r="L45">
            <v>0</v>
          </cell>
          <cell r="M45"/>
          <cell r="N45"/>
          <cell r="P45" t="e">
            <v>#DIV/0!</v>
          </cell>
          <cell r="Q45" t="e">
            <v>#DIV/0!</v>
          </cell>
          <cell r="R45">
            <v>0</v>
          </cell>
          <cell r="S45">
            <v>0</v>
          </cell>
          <cell r="T45">
            <v>0</v>
          </cell>
          <cell r="U45" t="str">
            <v>продукция для Луганска</v>
          </cell>
          <cell r="V45">
            <v>0</v>
          </cell>
          <cell r="W45">
            <v>0</v>
          </cell>
        </row>
        <row r="46">
          <cell r="A46" t="str">
            <v>Печеные пельмени Печь-мени с мясом Печеные пельмени Фикс.вес 0,2 сфера Вязанка  Поком</v>
          </cell>
          <cell r="B46" t="str">
            <v>шт</v>
          </cell>
          <cell r="C46"/>
          <cell r="D46">
            <v>16</v>
          </cell>
          <cell r="E46"/>
          <cell r="F46">
            <v>16</v>
          </cell>
          <cell r="G46">
            <v>0</v>
          </cell>
          <cell r="I46">
            <v>0</v>
          </cell>
          <cell r="L46">
            <v>0</v>
          </cell>
          <cell r="M46"/>
          <cell r="N46"/>
          <cell r="P46" t="e">
            <v>#DIV/0!</v>
          </cell>
          <cell r="Q46" t="e">
            <v>#DIV/0!</v>
          </cell>
          <cell r="R46">
            <v>0</v>
          </cell>
          <cell r="S46">
            <v>0</v>
          </cell>
          <cell r="T46">
            <v>0</v>
          </cell>
          <cell r="U46" t="str">
            <v>продукция для Луганска</v>
          </cell>
          <cell r="V46">
            <v>0</v>
          </cell>
          <cell r="W46">
            <v>0</v>
          </cell>
        </row>
        <row r="47">
          <cell r="A47" t="str">
            <v>Сосиски Оригинальные заморож. ТМ Стародворье в вак 0,33 кг  Поком</v>
          </cell>
          <cell r="B47" t="str">
            <v>шт</v>
          </cell>
          <cell r="C47">
            <v>52</v>
          </cell>
          <cell r="D47"/>
          <cell r="E47"/>
          <cell r="F47">
            <v>52</v>
          </cell>
          <cell r="G47">
            <v>0.33</v>
          </cell>
          <cell r="I47">
            <v>0</v>
          </cell>
          <cell r="L47">
            <v>0</v>
          </cell>
          <cell r="M47"/>
          <cell r="N47"/>
          <cell r="P47" t="e">
            <v>#DIV/0!</v>
          </cell>
          <cell r="Q47" t="e">
            <v>#DIV/0!</v>
          </cell>
          <cell r="R47">
            <v>0</v>
          </cell>
          <cell r="S47">
            <v>0</v>
          </cell>
          <cell r="T47">
            <v>0.4</v>
          </cell>
          <cell r="U47" t="str">
            <v>нужно продавать!!!</v>
          </cell>
          <cell r="V47">
            <v>0</v>
          </cell>
          <cell r="W47">
            <v>6</v>
          </cell>
          <cell r="X47">
            <v>0</v>
          </cell>
        </row>
        <row r="48">
          <cell r="A48" t="str">
            <v>Фрай-пицца с ветчиной и грибами ТМ Зареченские ТС Зареченские продукты.  Поком</v>
          </cell>
          <cell r="B48" t="str">
            <v>кг</v>
          </cell>
          <cell r="C48">
            <v>12</v>
          </cell>
          <cell r="D48"/>
          <cell r="E48"/>
          <cell r="F48"/>
          <cell r="G48">
            <v>1</v>
          </cell>
          <cell r="I48">
            <v>0</v>
          </cell>
          <cell r="J48">
            <v>96</v>
          </cell>
          <cell r="L48">
            <v>0</v>
          </cell>
          <cell r="M48"/>
          <cell r="N48"/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T48">
            <v>7.8</v>
          </cell>
          <cell r="V48">
            <v>0</v>
          </cell>
          <cell r="W48">
            <v>3</v>
          </cell>
          <cell r="X48">
            <v>0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1484</v>
          </cell>
          <cell r="D49">
            <v>60</v>
          </cell>
          <cell r="E49">
            <v>357</v>
          </cell>
          <cell r="F49">
            <v>888</v>
          </cell>
          <cell r="G49">
            <v>0.25</v>
          </cell>
          <cell r="H49">
            <v>342</v>
          </cell>
          <cell r="I49">
            <v>15</v>
          </cell>
          <cell r="J49">
            <v>240</v>
          </cell>
          <cell r="L49">
            <v>119</v>
          </cell>
          <cell r="M49">
            <v>419</v>
          </cell>
          <cell r="N49"/>
          <cell r="P49">
            <v>13</v>
          </cell>
          <cell r="Q49">
            <v>9.4789915966386555</v>
          </cell>
          <cell r="R49">
            <v>199.8</v>
          </cell>
          <cell r="S49">
            <v>132</v>
          </cell>
          <cell r="T49">
            <v>144.4</v>
          </cell>
          <cell r="V49">
            <v>104.75</v>
          </cell>
          <cell r="W49">
            <v>12</v>
          </cell>
          <cell r="X49">
            <v>35</v>
          </cell>
        </row>
        <row r="50">
          <cell r="A50" t="str">
            <v>Хрустящие крылышки ТМ Зареченские ТС Зареченские продукты.   Поком</v>
          </cell>
          <cell r="B50" t="str">
            <v>кг</v>
          </cell>
          <cell r="C50">
            <v>75.599999999999994</v>
          </cell>
          <cell r="D50">
            <v>322.2</v>
          </cell>
          <cell r="E50">
            <v>64.8</v>
          </cell>
          <cell r="F50">
            <v>307.8</v>
          </cell>
          <cell r="G50">
            <v>1</v>
          </cell>
          <cell r="H50">
            <v>90.8</v>
          </cell>
          <cell r="I50">
            <v>-26</v>
          </cell>
          <cell r="J50">
            <v>151.20000000000002</v>
          </cell>
          <cell r="L50">
            <v>21.599999999999998</v>
          </cell>
          <cell r="M50"/>
          <cell r="N50"/>
          <cell r="P50">
            <v>21.250000000000004</v>
          </cell>
          <cell r="Q50">
            <v>21.250000000000004</v>
          </cell>
          <cell r="R50">
            <v>34.56</v>
          </cell>
          <cell r="S50">
            <v>36</v>
          </cell>
          <cell r="T50">
            <v>36.36</v>
          </cell>
          <cell r="V50">
            <v>0</v>
          </cell>
          <cell r="W50">
            <v>1.8</v>
          </cell>
          <cell r="X50">
            <v>0</v>
          </cell>
        </row>
        <row r="51">
          <cell r="A51" t="str">
            <v>Чебупели с мясом Базовый ассортимент Фикс.вес 0,48 Лоток Горячая штучка ХХЛ  Поком</v>
          </cell>
          <cell r="B51" t="str">
            <v>шт</v>
          </cell>
          <cell r="C51"/>
          <cell r="D51">
            <v>96</v>
          </cell>
          <cell r="E51"/>
          <cell r="F51">
            <v>96</v>
          </cell>
          <cell r="G51">
            <v>0</v>
          </cell>
          <cell r="I51">
            <v>0</v>
          </cell>
          <cell r="L51">
            <v>0</v>
          </cell>
          <cell r="M51"/>
          <cell r="N51"/>
          <cell r="P51" t="e">
            <v>#DIV/0!</v>
          </cell>
          <cell r="Q51" t="e">
            <v>#DIV/0!</v>
          </cell>
          <cell r="R51">
            <v>0</v>
          </cell>
          <cell r="S51">
            <v>0</v>
          </cell>
          <cell r="T51">
            <v>0</v>
          </cell>
          <cell r="U51" t="str">
            <v>продукция для Луганска</v>
          </cell>
          <cell r="V51">
            <v>0</v>
          </cell>
          <cell r="W51">
            <v>0</v>
          </cell>
        </row>
        <row r="52">
          <cell r="A52" t="str">
            <v>Чебупицца курочка по-итальянски Горячая штучка 0,25 кг зам  ПОКОМ</v>
          </cell>
          <cell r="B52" t="str">
            <v>шт</v>
          </cell>
          <cell r="C52">
            <v>1445</v>
          </cell>
          <cell r="D52">
            <v>24</v>
          </cell>
          <cell r="E52">
            <v>427</v>
          </cell>
          <cell r="F52">
            <v>667</v>
          </cell>
          <cell r="G52">
            <v>0.25</v>
          </cell>
          <cell r="H52">
            <v>413</v>
          </cell>
          <cell r="I52">
            <v>14</v>
          </cell>
          <cell r="J52">
            <v>972</v>
          </cell>
          <cell r="L52">
            <v>142.33333333333334</v>
          </cell>
          <cell r="M52">
            <v>211.33333333333348</v>
          </cell>
          <cell r="N52"/>
          <cell r="P52">
            <v>13</v>
          </cell>
          <cell r="Q52">
            <v>11.515222482435597</v>
          </cell>
          <cell r="R52">
            <v>234</v>
          </cell>
          <cell r="S52">
            <v>160</v>
          </cell>
          <cell r="T52">
            <v>206.4</v>
          </cell>
          <cell r="V52">
            <v>52.833333333333371</v>
          </cell>
          <cell r="W52">
            <v>12</v>
          </cell>
          <cell r="X52">
            <v>18</v>
          </cell>
        </row>
        <row r="53">
          <cell r="A53" t="str">
            <v>Чебупицца Пепперони ТМ Горячая штучка ТС Чебупицца 0.25кг зам  ПОКОМ</v>
          </cell>
          <cell r="B53" t="str">
            <v>шт</v>
          </cell>
          <cell r="C53">
            <v>2409</v>
          </cell>
          <cell r="D53">
            <v>168</v>
          </cell>
          <cell r="E53">
            <v>471</v>
          </cell>
          <cell r="F53">
            <v>1681</v>
          </cell>
          <cell r="G53">
            <v>0.25</v>
          </cell>
          <cell r="H53">
            <v>455</v>
          </cell>
          <cell r="I53">
            <v>16</v>
          </cell>
          <cell r="L53">
            <v>157</v>
          </cell>
          <cell r="M53">
            <v>360</v>
          </cell>
          <cell r="N53"/>
          <cell r="P53">
            <v>13</v>
          </cell>
          <cell r="Q53">
            <v>10.707006369426752</v>
          </cell>
          <cell r="R53">
            <v>269.60000000000002</v>
          </cell>
          <cell r="S53">
            <v>159.4</v>
          </cell>
          <cell r="T53">
            <v>191</v>
          </cell>
          <cell r="V53">
            <v>90</v>
          </cell>
          <cell r="W53">
            <v>12</v>
          </cell>
          <cell r="X53">
            <v>30</v>
          </cell>
        </row>
        <row r="54">
          <cell r="A54" t="str">
            <v>Чебуреки Мясные вес 2,7 кг ТМ Зареченские ТС Зареченские продукты   Поком</v>
          </cell>
          <cell r="B54" t="str">
            <v>кг</v>
          </cell>
          <cell r="C54">
            <v>70.2</v>
          </cell>
          <cell r="D54">
            <v>5.4</v>
          </cell>
          <cell r="E54"/>
          <cell r="F54">
            <v>5.4</v>
          </cell>
          <cell r="G54">
            <v>1</v>
          </cell>
          <cell r="I54">
            <v>0</v>
          </cell>
          <cell r="L54">
            <v>0</v>
          </cell>
          <cell r="M54">
            <v>70</v>
          </cell>
          <cell r="N54"/>
          <cell r="P54" t="e">
            <v>#DIV/0!</v>
          </cell>
          <cell r="Q54" t="e">
            <v>#DIV/0!</v>
          </cell>
          <cell r="R54">
            <v>7.0200000000000005</v>
          </cell>
          <cell r="S54">
            <v>7.0200000000000005</v>
          </cell>
          <cell r="T54">
            <v>1.08</v>
          </cell>
          <cell r="V54">
            <v>70</v>
          </cell>
          <cell r="W54">
            <v>2.7</v>
          </cell>
          <cell r="X54">
            <v>26</v>
          </cell>
        </row>
        <row r="55">
          <cell r="A55" t="str">
            <v>Чебуреки сочные ТМ Зареченские ТС Зареченские продукты.  Поком</v>
          </cell>
          <cell r="B55" t="str">
            <v>кг</v>
          </cell>
          <cell r="C55">
            <v>1535</v>
          </cell>
          <cell r="D55">
            <v>5</v>
          </cell>
          <cell r="E55">
            <v>345</v>
          </cell>
          <cell r="F55">
            <v>1060</v>
          </cell>
          <cell r="G55">
            <v>1</v>
          </cell>
          <cell r="H55">
            <v>345</v>
          </cell>
          <cell r="I55">
            <v>0</v>
          </cell>
          <cell r="L55">
            <v>115</v>
          </cell>
          <cell r="M55">
            <v>550</v>
          </cell>
          <cell r="N55"/>
          <cell r="P55">
            <v>14</v>
          </cell>
          <cell r="Q55">
            <v>9.2173913043478262</v>
          </cell>
          <cell r="R55">
            <v>200</v>
          </cell>
          <cell r="S55">
            <v>204</v>
          </cell>
          <cell r="T55">
            <v>189</v>
          </cell>
          <cell r="V55">
            <v>550</v>
          </cell>
          <cell r="W55">
            <v>5</v>
          </cell>
          <cell r="X55">
            <v>110</v>
          </cell>
        </row>
        <row r="56">
          <cell r="A56" t="str">
            <v>Наггетсы «с куриным филе и сыром» ф/в 0,25 ТМ «Вязанка»</v>
          </cell>
          <cell r="B56" t="str">
            <v>шт</v>
          </cell>
          <cell r="C56"/>
          <cell r="D56"/>
          <cell r="E56"/>
          <cell r="F56"/>
          <cell r="G56">
            <v>0.25</v>
          </cell>
          <cell r="I56">
            <v>0</v>
          </cell>
          <cell r="J56">
            <v>12</v>
          </cell>
          <cell r="L56">
            <v>0</v>
          </cell>
          <cell r="M56"/>
          <cell r="N56"/>
          <cell r="P56" t="e">
            <v>#DIV/0!</v>
          </cell>
          <cell r="Q56" t="e">
            <v>#DIV/0!</v>
          </cell>
          <cell r="R56">
            <v>0</v>
          </cell>
          <cell r="S56">
            <v>0</v>
          </cell>
          <cell r="T56">
            <v>0</v>
          </cell>
          <cell r="U56" t="str">
            <v>согласовал Химич</v>
          </cell>
          <cell r="V56">
            <v>0</v>
          </cell>
          <cell r="W56">
            <v>12</v>
          </cell>
          <cell r="X5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05.01.2024 - 11.01.2024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2 ЗПФ Мелитополь</v>
          </cell>
          <cell r="D7">
            <v>17413.2</v>
          </cell>
        </row>
        <row r="8">
          <cell r="A8" t="str">
            <v>ПОКОМ Логистический Партнер</v>
          </cell>
          <cell r="D8">
            <v>17413.2</v>
          </cell>
        </row>
        <row r="9">
          <cell r="A9" t="str">
            <v>ПОКОМ Логистический Партнер Заморозка</v>
          </cell>
          <cell r="D9">
            <v>17413.2</v>
          </cell>
        </row>
        <row r="10">
          <cell r="A10" t="str">
            <v>Готовые бельмеши сочные с мясом ТМ Горячая штучка 0,3кг зам  ПОКОМ</v>
          </cell>
          <cell r="D10">
            <v>91</v>
          </cell>
        </row>
        <row r="11">
          <cell r="A11" t="str">
            <v>Готовые чебупели острые с мясом Горячая штучка 0,3 кг зам  ПОКОМ</v>
          </cell>
          <cell r="D11">
            <v>167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819</v>
          </cell>
        </row>
        <row r="13">
          <cell r="A13" t="str">
            <v>Готовые чебупели с мясом ТМ Горячая штучка Без свинины 0,3 кг  ПОКОМ</v>
          </cell>
          <cell r="D13">
            <v>237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823</v>
          </cell>
        </row>
        <row r="15">
          <cell r="A15" t="str">
            <v>Готовые чебуреки с мясом ТМ Горячая штучка 0,09 кг флоу-пак ПОКОМ</v>
          </cell>
          <cell r="D15">
            <v>132</v>
          </cell>
        </row>
        <row r="16">
          <cell r="A16" t="str">
            <v>Готовые чебуреки со свининой и говядиной ТМ Горячая штучка ТС Базовый ассортимент 0,36 кг  ПОКОМ</v>
          </cell>
          <cell r="D16">
            <v>98</v>
          </cell>
        </row>
        <row r="17">
          <cell r="A17" t="str">
            <v>Жар-боллы с курочкой и сыром. Кулинарные изделия рубленые в тесте куриные жареные  ПОКОМ</v>
          </cell>
          <cell r="D17">
            <v>97</v>
          </cell>
        </row>
        <row r="18">
          <cell r="A18" t="str">
            <v>Жар-мени с картофелем и сочной грудинкой. ВЕС  ПОКОМ</v>
          </cell>
          <cell r="D18">
            <v>206</v>
          </cell>
        </row>
        <row r="19">
          <cell r="A19" t="str">
            <v>ЖАР-мени ТМ Зареченские ТС Зареченские продукты.   Поком</v>
          </cell>
          <cell r="D19">
            <v>253</v>
          </cell>
        </row>
        <row r="20">
          <cell r="A20" t="str">
            <v>Круггетсы с сырным соусом ТМ Горячая штучка 0,25 кг зам  ПОКОМ</v>
          </cell>
          <cell r="D20">
            <v>367</v>
          </cell>
        </row>
        <row r="21">
          <cell r="A21" t="str">
            <v>Мини-сосиски в тесте "Фрайпики" 3,7кг ВЕС, ТМ Зареченские  ПОКОМ</v>
          </cell>
          <cell r="D21">
            <v>330.4</v>
          </cell>
        </row>
        <row r="22">
          <cell r="A22" t="str">
            <v>Мини-сосиски в тесте Фрайпики 1,8кг ВЕС ТМ Зареченские  Поком</v>
          </cell>
          <cell r="D22">
            <v>23.4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D23">
            <v>172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755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705</v>
          </cell>
        </row>
        <row r="26">
          <cell r="A26" t="str">
            <v>Наггетсы с куриным филе и сыром ТМ Вязанка ТС Из печи Сливушки 0,25 кг.  Поком</v>
          </cell>
          <cell r="D26">
            <v>21</v>
          </cell>
        </row>
        <row r="27">
          <cell r="A27" t="str">
            <v>Наггетсы Хрустящие ТМ Зареченские ТС Зареченские продукты. Поком</v>
          </cell>
          <cell r="D27">
            <v>530</v>
          </cell>
        </row>
        <row r="28">
          <cell r="A28" t="str">
            <v>Пекерсы с индейкой в сливочном соусе ТМ Горячая штучка 0,25 кг зам  ПОКОМ</v>
          </cell>
          <cell r="D28">
            <v>208</v>
          </cell>
        </row>
        <row r="29">
          <cell r="A29" t="str">
            <v>Пельмени Grandmeni с говядиной и свининой Grandmeni 0,75 Сфера Горячая штучка  Поком</v>
          </cell>
          <cell r="D29">
            <v>45</v>
          </cell>
        </row>
        <row r="30">
          <cell r="A30" t="str">
            <v>Пельмени Grandmeni с говядиной ТМ Горячая штучка флоупак сфера 0,75 кг. ПОКОМ</v>
          </cell>
          <cell r="D30">
            <v>85</v>
          </cell>
        </row>
        <row r="31">
          <cell r="A31" t="str">
            <v>Пельмени Grandmeni со сливочным маслом Горячая штучка 0,75 кг ПОКОМ</v>
          </cell>
          <cell r="D31">
            <v>366</v>
          </cell>
        </row>
        <row r="32">
          <cell r="A32" t="str">
            <v>Пельмени Бигбули #МЕГАВКУСИЩЕ с сочной грудинкой ТМ Горячая шту БУЛЬМЕНИ ТС Бигбули  сфера 0,9 ПОКОМ</v>
          </cell>
          <cell r="D32">
            <v>39</v>
          </cell>
        </row>
        <row r="33">
          <cell r="A33" t="str">
            <v>Пельмени Бигбули с мясом, Горячая штучка 0,9кг  ПОКОМ</v>
          </cell>
          <cell r="D33">
            <v>453</v>
          </cell>
        </row>
        <row r="34">
          <cell r="A34" t="str">
            <v>Пельмени Бигбули с мясом, Горячая штучка сфера 0,43 кг  ПОКОМ</v>
          </cell>
          <cell r="D34">
            <v>42</v>
          </cell>
        </row>
        <row r="35">
          <cell r="A35" t="str">
            <v>Пельмени Бульмени с говядиной и свининой Горячая шт. 0,9 кг  ПОКОМ</v>
          </cell>
          <cell r="D35">
            <v>977</v>
          </cell>
        </row>
        <row r="36">
          <cell r="A36" t="str">
            <v>Пельмени Бульмени с говядиной и свининой Горячая штучка 0,43  ПОКОМ</v>
          </cell>
          <cell r="D36">
            <v>35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D37">
            <v>1693</v>
          </cell>
        </row>
        <row r="38">
          <cell r="A38" t="str">
            <v>Пельмени Бульмени со сливочным маслом Горячая штучка 0,9 кг  ПОКОМ</v>
          </cell>
          <cell r="D38">
            <v>1141</v>
          </cell>
        </row>
        <row r="39">
          <cell r="A39" t="str">
            <v>Пельмени Бульмени со сливочным маслом ТМ Горячая шт. 0,43 кг  ПОКОМ</v>
          </cell>
          <cell r="D39">
            <v>145</v>
          </cell>
        </row>
        <row r="40">
          <cell r="A40" t="str">
            <v>Пельмени Мясорубские с рубленой грудинкой ТМ Стародворье фоу-пак классическая форма 0,7 кг.  Поком</v>
          </cell>
          <cell r="D40">
            <v>21</v>
          </cell>
        </row>
        <row r="41">
          <cell r="A41" t="str">
            <v>Пельмени Мясорубские ТМ Стародворье фоу-пак равиоли 0,7 кг.  Поком</v>
          </cell>
          <cell r="D41">
            <v>144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D42">
            <v>159</v>
          </cell>
        </row>
        <row r="43">
          <cell r="A43" t="str">
            <v>Пельмени отборные с говядиной 0,43кг Поком</v>
          </cell>
          <cell r="D43">
            <v>33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D44">
            <v>71</v>
          </cell>
        </row>
        <row r="45">
          <cell r="A45" t="str">
            <v>Пельмени С говядиной и свининой, ВЕС, ТМ Славница сфера пуговки  ПОКОМ</v>
          </cell>
          <cell r="D45">
            <v>1345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D46">
            <v>807</v>
          </cell>
        </row>
        <row r="47">
          <cell r="A47" t="str">
            <v>Пельмени Сочные стародв. сфера 0,43кг  Поком</v>
          </cell>
          <cell r="D47">
            <v>59</v>
          </cell>
        </row>
        <row r="48">
          <cell r="A48" t="str">
            <v>Пельмени Супермени с мясом, Горячая штучка 0,2кг    ПОКОМ</v>
          </cell>
          <cell r="D48">
            <v>36</v>
          </cell>
        </row>
        <row r="49">
          <cell r="A49" t="str">
            <v>Печеные пельмени Печь-мени с мясом Печеные пельмени Фикс.вес 0,2 сфера Вязанка  Поком</v>
          </cell>
          <cell r="D49">
            <v>12</v>
          </cell>
        </row>
        <row r="50">
          <cell r="A50" t="str">
            <v>Сосиски Оригинальные заморож. ТМ Стародворье в вак 0,33 кг  Поком</v>
          </cell>
          <cell r="D50">
            <v>10</v>
          </cell>
        </row>
        <row r="51">
          <cell r="A51" t="str">
            <v>Фрай-пицца с ветчиной и грибами ТМ Зареченские ТС Зареченские продукты.  Поком</v>
          </cell>
          <cell r="D51">
            <v>14</v>
          </cell>
        </row>
        <row r="52">
          <cell r="A52" t="str">
            <v>Хотстеры ТМ Горячая штучка ТС Хотстеры 0,25 кг зам  ПОКОМ</v>
          </cell>
          <cell r="D52">
            <v>826</v>
          </cell>
        </row>
        <row r="53">
          <cell r="A53" t="str">
            <v>Хрустящие крылышки ТМ Зареченские ТС Зареченские продукты.   Поком</v>
          </cell>
          <cell r="D53">
            <v>130</v>
          </cell>
        </row>
        <row r="54">
          <cell r="A54" t="str">
            <v>Чебупели с мясом Базовый ассортимент Фикс.вес 0,48 Лоток Горячая штучка ХХЛ  Поком</v>
          </cell>
          <cell r="D54">
            <v>86</v>
          </cell>
        </row>
        <row r="55">
          <cell r="A55" t="str">
            <v>Чебупицца курочка по-итальянски Горячая штучка 0,25 кг зам  ПОКОМ</v>
          </cell>
          <cell r="D55">
            <v>969</v>
          </cell>
        </row>
        <row r="56">
          <cell r="A56" t="str">
            <v>Чебупицца Пепперони ТМ Горячая штучка ТС Чебупицца 0.25кг зам  ПОКОМ</v>
          </cell>
          <cell r="D56">
            <v>880</v>
          </cell>
        </row>
        <row r="57">
          <cell r="A57" t="str">
            <v>Чебуреки Мясные вес 2,7 кг ТМ Зареченские ТС Зареченские продукты   Поком</v>
          </cell>
          <cell r="D57">
            <v>5.4</v>
          </cell>
        </row>
        <row r="58">
          <cell r="A58" t="str">
            <v>Чебуреки сочные ТМ Зареченские ТС Зареченские продукты.  Поком</v>
          </cell>
          <cell r="D58">
            <v>750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56"/>
  <sheetViews>
    <sheetView tabSelected="1" workbookViewId="0">
      <pane ySplit="5" topLeftCell="A6" activePane="bottomLeft" state="frozen"/>
      <selection pane="bottomLeft" activeCell="W14" sqref="W14"/>
    </sheetView>
  </sheetViews>
  <sheetFormatPr defaultColWidth="10.5" defaultRowHeight="11.45" customHeight="1" outlineLevelRow="1" x14ac:dyDescent="0.2"/>
  <cols>
    <col min="1" max="1" width="67" style="1" customWidth="1"/>
    <col min="2" max="2" width="7.1640625" style="1" customWidth="1"/>
    <col min="3" max="6" width="7" style="1" customWidth="1"/>
    <col min="7" max="7" width="4.6640625" style="24" customWidth="1"/>
    <col min="8" max="10" width="8.33203125" style="7" customWidth="1"/>
    <col min="11" max="11" width="1.1640625" style="7" customWidth="1"/>
    <col min="12" max="16" width="8.33203125" style="7" customWidth="1"/>
    <col min="17" max="17" width="12.1640625" style="7" customWidth="1"/>
    <col min="18" max="19" width="5.33203125" style="7" customWidth="1"/>
    <col min="20" max="22" width="7.6640625" style="7" customWidth="1"/>
    <col min="23" max="23" width="25.1640625" style="7" customWidth="1"/>
    <col min="24" max="25" width="8.6640625" style="7" customWidth="1"/>
    <col min="26" max="26" width="8.6640625" style="24" customWidth="1"/>
    <col min="27" max="27" width="8.6640625" style="25" customWidth="1"/>
    <col min="28" max="28" width="8.6640625" style="7" customWidth="1"/>
    <col min="29" max="29" width="8.6640625" style="25" customWidth="1"/>
    <col min="30" max="30" width="8.6640625" style="7" customWidth="1"/>
    <col min="31" max="16384" width="10.5" style="7"/>
  </cols>
  <sheetData>
    <row r="1" spans="1:30" ht="12.95" customHeight="1" outlineLevel="1" x14ac:dyDescent="0.2">
      <c r="A1" s="3" t="s">
        <v>0</v>
      </c>
      <c r="B1" s="3"/>
      <c r="C1" s="3"/>
    </row>
    <row r="2" spans="1:30" ht="12.95" customHeight="1" outlineLevel="1" thickBot="1" x14ac:dyDescent="0.25">
      <c r="B2" s="3"/>
      <c r="C2" s="3"/>
    </row>
    <row r="3" spans="1:30" ht="12.95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2" t="s">
        <v>60</v>
      </c>
      <c r="H3" s="2" t="s">
        <v>61</v>
      </c>
      <c r="I3" s="2" t="s">
        <v>62</v>
      </c>
      <c r="J3" s="13" t="s">
        <v>63</v>
      </c>
      <c r="K3" s="13" t="s">
        <v>63</v>
      </c>
      <c r="L3" s="2" t="s">
        <v>64</v>
      </c>
      <c r="M3" s="13" t="s">
        <v>78</v>
      </c>
      <c r="N3" s="36" t="s">
        <v>84</v>
      </c>
      <c r="O3" s="37" t="s">
        <v>84</v>
      </c>
      <c r="P3" s="14" t="s">
        <v>82</v>
      </c>
      <c r="Q3" s="15"/>
      <c r="R3" s="2" t="s">
        <v>65</v>
      </c>
      <c r="S3" s="2" t="s">
        <v>66</v>
      </c>
      <c r="T3" s="2" t="s">
        <v>64</v>
      </c>
      <c r="U3" s="2" t="s">
        <v>64</v>
      </c>
      <c r="V3" s="2" t="s">
        <v>64</v>
      </c>
      <c r="W3" s="16" t="s">
        <v>67</v>
      </c>
      <c r="X3" s="2" t="s">
        <v>68</v>
      </c>
      <c r="Y3" s="2" t="s">
        <v>68</v>
      </c>
      <c r="Z3" s="12"/>
      <c r="AA3" s="17" t="s">
        <v>69</v>
      </c>
      <c r="AB3" s="2" t="s">
        <v>70</v>
      </c>
      <c r="AC3" s="17" t="s">
        <v>69</v>
      </c>
      <c r="AD3" s="2" t="s">
        <v>85</v>
      </c>
    </row>
    <row r="4" spans="1:30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2"/>
      <c r="H4" s="2"/>
      <c r="I4" s="2"/>
      <c r="J4" s="13" t="s">
        <v>80</v>
      </c>
      <c r="K4" s="13"/>
      <c r="L4" s="13" t="s">
        <v>77</v>
      </c>
      <c r="M4" s="18"/>
      <c r="N4" s="38"/>
      <c r="O4" s="39"/>
      <c r="P4" s="14" t="s">
        <v>72</v>
      </c>
      <c r="Q4" s="15" t="s">
        <v>73</v>
      </c>
      <c r="R4" s="2"/>
      <c r="S4" s="2"/>
      <c r="T4" s="13" t="s">
        <v>74</v>
      </c>
      <c r="U4" s="13" t="s">
        <v>75</v>
      </c>
      <c r="V4" s="13" t="s">
        <v>71</v>
      </c>
      <c r="W4" s="2"/>
      <c r="X4" s="2"/>
      <c r="Y4" s="2"/>
      <c r="Z4" s="12"/>
      <c r="AA4" s="19">
        <v>1</v>
      </c>
      <c r="AB4" s="20"/>
      <c r="AC4" s="19">
        <v>2</v>
      </c>
      <c r="AD4" s="20"/>
    </row>
    <row r="5" spans="1:30" ht="10.5" customHeight="1" x14ac:dyDescent="0.2">
      <c r="A5" s="9"/>
      <c r="B5" s="10"/>
      <c r="C5" s="6"/>
      <c r="D5" s="6"/>
      <c r="E5" s="21">
        <f t="shared" ref="E5:F5" si="0">SUM(E6:E211)</f>
        <v>17325.300000000003</v>
      </c>
      <c r="F5" s="21">
        <f t="shared" si="0"/>
        <v>14141</v>
      </c>
      <c r="G5" s="12"/>
      <c r="H5" s="21">
        <f t="shared" ref="H5:P5" si="1">SUM(H6:H211)</f>
        <v>17413.2</v>
      </c>
      <c r="I5" s="21">
        <f t="shared" si="1"/>
        <v>-87.899999999999949</v>
      </c>
      <c r="J5" s="21">
        <f t="shared" si="1"/>
        <v>5126.8</v>
      </c>
      <c r="K5" s="21">
        <f t="shared" si="1"/>
        <v>0</v>
      </c>
      <c r="L5" s="21">
        <f t="shared" si="1"/>
        <v>3465.0599999999995</v>
      </c>
      <c r="M5" s="31">
        <f t="shared" si="1"/>
        <v>22756.940000000002</v>
      </c>
      <c r="N5" s="40">
        <f t="shared" si="1"/>
        <v>19756.940000000002</v>
      </c>
      <c r="O5" s="41">
        <f t="shared" si="1"/>
        <v>3000</v>
      </c>
      <c r="P5" s="34">
        <f t="shared" si="1"/>
        <v>0</v>
      </c>
      <c r="Q5" s="22"/>
      <c r="R5" s="2"/>
      <c r="S5" s="2"/>
      <c r="T5" s="21">
        <f t="shared" ref="T5:V5" si="2">SUM(T6:T211)</f>
        <v>3007.2799999999997</v>
      </c>
      <c r="U5" s="21">
        <f t="shared" si="2"/>
        <v>3121.1200000000003</v>
      </c>
      <c r="V5" s="21">
        <f t="shared" si="2"/>
        <v>2101.0666666666666</v>
      </c>
      <c r="W5" s="2"/>
      <c r="X5" s="21">
        <f>SUM(X6:X211)</f>
        <v>13108.349999999997</v>
      </c>
      <c r="Y5" s="21">
        <f>SUM(Y6:Y211)</f>
        <v>2800</v>
      </c>
      <c r="Z5" s="12" t="s">
        <v>76</v>
      </c>
      <c r="AA5" s="23">
        <f>SUM(AA6:AA211)</f>
        <v>2841</v>
      </c>
      <c r="AB5" s="21">
        <f>SUM(AB6:AB211)</f>
        <v>13112.580000000002</v>
      </c>
      <c r="AC5" s="23">
        <f>SUM(AC6:AC211)</f>
        <v>450</v>
      </c>
      <c r="AD5" s="21">
        <f>SUM(AD6:AD211)</f>
        <v>2800</v>
      </c>
    </row>
    <row r="6" spans="1:30" ht="11.1" customHeight="1" x14ac:dyDescent="0.2">
      <c r="A6" s="44" t="s">
        <v>8</v>
      </c>
      <c r="B6" s="11" t="s">
        <v>9</v>
      </c>
      <c r="C6" s="4">
        <v>48</v>
      </c>
      <c r="D6" s="4"/>
      <c r="E6" s="4">
        <v>48</v>
      </c>
      <c r="F6" s="4"/>
      <c r="G6" s="24">
        <f>VLOOKUP(A6,[1]TDSheet!$A:$G,7,0)</f>
        <v>0</v>
      </c>
      <c r="H6" s="7">
        <f>VLOOKUP(A6,[2]TDSheet!$A:$E,4,0)</f>
        <v>91</v>
      </c>
      <c r="I6" s="7">
        <f>E6-H6</f>
        <v>-43</v>
      </c>
      <c r="L6" s="7">
        <f>E6/5</f>
        <v>9.6</v>
      </c>
      <c r="M6" s="32"/>
      <c r="N6" s="42">
        <f>M6-O6</f>
        <v>0</v>
      </c>
      <c r="O6" s="43"/>
      <c r="P6" s="35"/>
      <c r="R6" s="7">
        <f>(F6+J6+M6)/L6</f>
        <v>0</v>
      </c>
      <c r="S6" s="7">
        <f>(F6+J6)/L6</f>
        <v>0</v>
      </c>
      <c r="T6" s="7">
        <f>VLOOKUP(A6,[1]TDSheet!$A:$S,19,0)</f>
        <v>0</v>
      </c>
      <c r="U6" s="7">
        <f>VLOOKUP(A6,[1]TDSheet!$A:$T,20,0)</f>
        <v>0</v>
      </c>
      <c r="V6" s="7">
        <f>VLOOKUP(A6,[1]TDSheet!$A:$L,12,0)</f>
        <v>0</v>
      </c>
      <c r="W6" s="30" t="str">
        <f>VLOOKUP(A6,[1]TDSheet!$A:$U,21,0)</f>
        <v>продукция для Луганска</v>
      </c>
      <c r="X6" s="7">
        <f>N6*G6</f>
        <v>0</v>
      </c>
      <c r="Y6" s="7">
        <f>O6*G6</f>
        <v>0</v>
      </c>
      <c r="Z6" s="24">
        <f>VLOOKUP(A6,[1]TDSheet!$A:$W,23,0)</f>
        <v>0</v>
      </c>
      <c r="AA6" s="25">
        <v>0</v>
      </c>
      <c r="AB6" s="7">
        <f>AA6*Z6*G6</f>
        <v>0</v>
      </c>
      <c r="AC6" s="25">
        <v>0</v>
      </c>
      <c r="AD6" s="7">
        <f>AC6*Z6*G6</f>
        <v>0</v>
      </c>
    </row>
    <row r="7" spans="1:30" ht="11.1" customHeight="1" x14ac:dyDescent="0.2">
      <c r="A7" s="44" t="s">
        <v>10</v>
      </c>
      <c r="B7" s="11" t="s">
        <v>9</v>
      </c>
      <c r="C7" s="4">
        <v>144</v>
      </c>
      <c r="D7" s="4"/>
      <c r="E7" s="4">
        <v>144</v>
      </c>
      <c r="F7" s="4"/>
      <c r="G7" s="24">
        <f>VLOOKUP(A7,[1]TDSheet!$A:$G,7,0)</f>
        <v>0</v>
      </c>
      <c r="H7" s="7">
        <f>VLOOKUP(A7,[2]TDSheet!$A:$E,4,0)</f>
        <v>167</v>
      </c>
      <c r="I7" s="7">
        <f t="shared" ref="I7:I56" si="3">E7-H7</f>
        <v>-23</v>
      </c>
      <c r="L7" s="7">
        <f t="shared" ref="L7:L56" si="4">E7/5</f>
        <v>28.8</v>
      </c>
      <c r="M7" s="32"/>
      <c r="N7" s="42">
        <f t="shared" ref="N7:N56" si="5">M7-O7</f>
        <v>0</v>
      </c>
      <c r="O7" s="43"/>
      <c r="P7" s="35"/>
      <c r="R7" s="7">
        <f t="shared" ref="R7:R56" si="6">(F7+J7+M7)/L7</f>
        <v>0</v>
      </c>
      <c r="S7" s="7">
        <f t="shared" ref="S7:S56" si="7">(F7+J7)/L7</f>
        <v>0</v>
      </c>
      <c r="T7" s="7">
        <f>VLOOKUP(A7,[1]TDSheet!$A:$S,19,0)</f>
        <v>0</v>
      </c>
      <c r="U7" s="7">
        <f>VLOOKUP(A7,[1]TDSheet!$A:$T,20,0)</f>
        <v>0</v>
      </c>
      <c r="V7" s="7">
        <f>VLOOKUP(A7,[1]TDSheet!$A:$L,12,0)</f>
        <v>0</v>
      </c>
      <c r="W7" s="30" t="str">
        <f>VLOOKUP(A7,[1]TDSheet!$A:$U,21,0)</f>
        <v>продукция для Луганска</v>
      </c>
      <c r="X7" s="7">
        <f t="shared" ref="X7:X56" si="8">N7*G7</f>
        <v>0</v>
      </c>
      <c r="Y7" s="7">
        <f t="shared" ref="Y7:Y56" si="9">O7*G7</f>
        <v>0</v>
      </c>
      <c r="Z7" s="24">
        <f>VLOOKUP(A7,[1]TDSheet!$A:$W,23,0)</f>
        <v>0</v>
      </c>
      <c r="AA7" s="25">
        <v>0</v>
      </c>
      <c r="AB7" s="7">
        <f t="shared" ref="AB7:AB56" si="10">AA7*Z7*G7</f>
        <v>0</v>
      </c>
      <c r="AC7" s="25">
        <v>0</v>
      </c>
      <c r="AD7" s="7">
        <f t="shared" ref="AD7:AD56" si="11">AC7*Z7*G7</f>
        <v>0</v>
      </c>
    </row>
    <row r="8" spans="1:30" ht="11.1" customHeight="1" x14ac:dyDescent="0.2">
      <c r="A8" s="45" t="s">
        <v>11</v>
      </c>
      <c r="B8" s="11" t="s">
        <v>9</v>
      </c>
      <c r="C8" s="4">
        <v>1241</v>
      </c>
      <c r="D8" s="4">
        <v>612</v>
      </c>
      <c r="E8" s="4">
        <v>832</v>
      </c>
      <c r="F8" s="4">
        <v>912</v>
      </c>
      <c r="G8" s="24">
        <f>VLOOKUP(A8,[1]TDSheet!$A:$G,7,0)</f>
        <v>0.3</v>
      </c>
      <c r="H8" s="7">
        <f>VLOOKUP(A8,[2]TDSheet!$A:$E,4,0)</f>
        <v>819</v>
      </c>
      <c r="I8" s="7">
        <f t="shared" si="3"/>
        <v>13</v>
      </c>
      <c r="J8" s="7">
        <f>VLOOKUP(A8,[1]TDSheet!$A:$X,24,0)*Z8</f>
        <v>72</v>
      </c>
      <c r="L8" s="7">
        <f t="shared" si="4"/>
        <v>166.4</v>
      </c>
      <c r="M8" s="32">
        <f>13*L8-J8-F8</f>
        <v>1179.2000000000003</v>
      </c>
      <c r="N8" s="42">
        <f t="shared" si="5"/>
        <v>1179.2000000000003</v>
      </c>
      <c r="O8" s="43"/>
      <c r="P8" s="35"/>
      <c r="R8" s="7">
        <f t="shared" si="6"/>
        <v>13.000000000000002</v>
      </c>
      <c r="S8" s="7">
        <f t="shared" si="7"/>
        <v>5.9134615384615383</v>
      </c>
      <c r="T8" s="7">
        <f>VLOOKUP(A8,[1]TDSheet!$A:$S,19,0)</f>
        <v>163.4</v>
      </c>
      <c r="U8" s="7">
        <f>VLOOKUP(A8,[1]TDSheet!$A:$T,20,0)</f>
        <v>186</v>
      </c>
      <c r="V8" s="7">
        <f>VLOOKUP(A8,[1]TDSheet!$A:$L,12,0)</f>
        <v>139</v>
      </c>
      <c r="X8" s="7">
        <f t="shared" si="8"/>
        <v>353.76000000000005</v>
      </c>
      <c r="Y8" s="7">
        <f t="shared" si="9"/>
        <v>0</v>
      </c>
      <c r="Z8" s="24">
        <f>VLOOKUP(A8,[1]TDSheet!$A:$W,23,0)</f>
        <v>12</v>
      </c>
      <c r="AA8" s="25">
        <v>98</v>
      </c>
      <c r="AB8" s="7">
        <f t="shared" si="10"/>
        <v>352.8</v>
      </c>
      <c r="AC8" s="25">
        <f t="shared" ref="AC8:AC56" si="12">O8/Z8</f>
        <v>0</v>
      </c>
      <c r="AD8" s="7">
        <f t="shared" si="11"/>
        <v>0</v>
      </c>
    </row>
    <row r="9" spans="1:30" ht="11.1" customHeight="1" x14ac:dyDescent="0.2">
      <c r="A9" s="44" t="s">
        <v>12</v>
      </c>
      <c r="B9" s="11" t="s">
        <v>9</v>
      </c>
      <c r="C9" s="4">
        <v>216</v>
      </c>
      <c r="D9" s="4"/>
      <c r="E9" s="4">
        <v>216</v>
      </c>
      <c r="F9" s="4"/>
      <c r="G9" s="24">
        <f>VLOOKUP(A9,[1]TDSheet!$A:$G,7,0)</f>
        <v>0</v>
      </c>
      <c r="H9" s="7">
        <f>VLOOKUP(A9,[2]TDSheet!$A:$E,4,0)</f>
        <v>237</v>
      </c>
      <c r="I9" s="7">
        <f t="shared" si="3"/>
        <v>-21</v>
      </c>
      <c r="L9" s="7">
        <f t="shared" si="4"/>
        <v>43.2</v>
      </c>
      <c r="M9" s="32"/>
      <c r="N9" s="42">
        <f t="shared" si="5"/>
        <v>0</v>
      </c>
      <c r="O9" s="43"/>
      <c r="P9" s="35"/>
      <c r="R9" s="7">
        <f t="shared" si="6"/>
        <v>0</v>
      </c>
      <c r="S9" s="7">
        <f t="shared" si="7"/>
        <v>0</v>
      </c>
      <c r="T9" s="7">
        <f>VLOOKUP(A9,[1]TDSheet!$A:$S,19,0)</f>
        <v>0</v>
      </c>
      <c r="U9" s="7">
        <f>VLOOKUP(A9,[1]TDSheet!$A:$T,20,0)</f>
        <v>0</v>
      </c>
      <c r="V9" s="7">
        <f>VLOOKUP(A9,[1]TDSheet!$A:$L,12,0)</f>
        <v>0</v>
      </c>
      <c r="W9" s="30" t="str">
        <f>VLOOKUP(A9,[1]TDSheet!$A:$U,21,0)</f>
        <v>продукция для Луганска</v>
      </c>
      <c r="X9" s="7">
        <f t="shared" si="8"/>
        <v>0</v>
      </c>
      <c r="Y9" s="7">
        <f t="shared" si="9"/>
        <v>0</v>
      </c>
      <c r="Z9" s="24">
        <f>VLOOKUP(A9,[1]TDSheet!$A:$W,23,0)</f>
        <v>0</v>
      </c>
      <c r="AA9" s="25">
        <v>0</v>
      </c>
      <c r="AB9" s="7">
        <f t="shared" si="10"/>
        <v>0</v>
      </c>
      <c r="AC9" s="25">
        <v>0</v>
      </c>
      <c r="AD9" s="7">
        <f t="shared" si="11"/>
        <v>0</v>
      </c>
    </row>
    <row r="10" spans="1:30" ht="11.1" customHeight="1" x14ac:dyDescent="0.2">
      <c r="A10" s="45" t="s">
        <v>13</v>
      </c>
      <c r="B10" s="11" t="s">
        <v>9</v>
      </c>
      <c r="C10" s="4">
        <v>630</v>
      </c>
      <c r="D10" s="4">
        <v>1020</v>
      </c>
      <c r="E10" s="4">
        <v>896</v>
      </c>
      <c r="F10" s="4">
        <v>645</v>
      </c>
      <c r="G10" s="24">
        <f>VLOOKUP(A10,[1]TDSheet!$A:$G,7,0)</f>
        <v>0.3</v>
      </c>
      <c r="H10" s="7">
        <f>VLOOKUP(A10,[2]TDSheet!$A:$E,4,0)</f>
        <v>823</v>
      </c>
      <c r="I10" s="7">
        <f t="shared" si="3"/>
        <v>73</v>
      </c>
      <c r="J10" s="7">
        <f>VLOOKUP(A10,[1]TDSheet!$A:$X,24,0)*Z10</f>
        <v>288</v>
      </c>
      <c r="L10" s="7">
        <f t="shared" si="4"/>
        <v>179.2</v>
      </c>
      <c r="M10" s="32">
        <f>13*L10-J10-F10</f>
        <v>1396.6</v>
      </c>
      <c r="N10" s="42">
        <f t="shared" si="5"/>
        <v>1396.6</v>
      </c>
      <c r="O10" s="43"/>
      <c r="P10" s="35"/>
      <c r="R10" s="7">
        <f t="shared" si="6"/>
        <v>13</v>
      </c>
      <c r="S10" s="7">
        <f t="shared" si="7"/>
        <v>5.2064732142857144</v>
      </c>
      <c r="T10" s="7">
        <f>VLOOKUP(A10,[1]TDSheet!$A:$S,19,0)</f>
        <v>178.6</v>
      </c>
      <c r="U10" s="7">
        <f>VLOOKUP(A10,[1]TDSheet!$A:$T,20,0)</f>
        <v>193.2</v>
      </c>
      <c r="V10" s="7">
        <f>VLOOKUP(A10,[1]TDSheet!$A:$L,12,0)</f>
        <v>140</v>
      </c>
      <c r="X10" s="7">
        <f t="shared" si="8"/>
        <v>418.97999999999996</v>
      </c>
      <c r="Y10" s="7">
        <f t="shared" si="9"/>
        <v>0</v>
      </c>
      <c r="Z10" s="24">
        <f>VLOOKUP(A10,[1]TDSheet!$A:$W,23,0)</f>
        <v>12</v>
      </c>
      <c r="AA10" s="25">
        <v>116</v>
      </c>
      <c r="AB10" s="7">
        <f t="shared" si="10"/>
        <v>417.59999999999997</v>
      </c>
      <c r="AC10" s="25">
        <f t="shared" si="12"/>
        <v>0</v>
      </c>
      <c r="AD10" s="7">
        <f t="shared" si="11"/>
        <v>0</v>
      </c>
    </row>
    <row r="11" spans="1:30" ht="11.1" customHeight="1" x14ac:dyDescent="0.2">
      <c r="A11" s="11" t="s">
        <v>14</v>
      </c>
      <c r="B11" s="11" t="s">
        <v>9</v>
      </c>
      <c r="C11" s="4">
        <v>336</v>
      </c>
      <c r="D11" s="4"/>
      <c r="E11" s="4">
        <v>74</v>
      </c>
      <c r="F11" s="4">
        <v>262</v>
      </c>
      <c r="G11" s="24">
        <f>VLOOKUP(A11,[1]TDSheet!$A:$G,7,0)</f>
        <v>0</v>
      </c>
      <c r="H11" s="7">
        <f>VLOOKUP(A11,[2]TDSheet!$A:$E,4,0)</f>
        <v>132</v>
      </c>
      <c r="I11" s="7">
        <f t="shared" si="3"/>
        <v>-58</v>
      </c>
      <c r="L11" s="7">
        <f t="shared" si="4"/>
        <v>14.8</v>
      </c>
      <c r="M11" s="32"/>
      <c r="N11" s="42">
        <f t="shared" si="5"/>
        <v>0</v>
      </c>
      <c r="O11" s="43"/>
      <c r="P11" s="35"/>
      <c r="R11" s="7">
        <f t="shared" si="6"/>
        <v>17.702702702702702</v>
      </c>
      <c r="S11" s="7">
        <f t="shared" si="7"/>
        <v>17.702702702702702</v>
      </c>
      <c r="T11" s="7">
        <f>VLOOKUP(A11,[1]TDSheet!$A:$S,19,0)</f>
        <v>0</v>
      </c>
      <c r="U11" s="7">
        <f>VLOOKUP(A11,[1]TDSheet!$A:$T,20,0)</f>
        <v>0</v>
      </c>
      <c r="V11" s="7">
        <f>VLOOKUP(A11,[1]TDSheet!$A:$L,12,0)</f>
        <v>0</v>
      </c>
      <c r="W11" s="30" t="str">
        <f>VLOOKUP(A11,[1]TDSheet!$A:$U,21,0)</f>
        <v>продукция для Луганска</v>
      </c>
      <c r="X11" s="7">
        <f t="shared" si="8"/>
        <v>0</v>
      </c>
      <c r="Y11" s="7">
        <f t="shared" si="9"/>
        <v>0</v>
      </c>
      <c r="Z11" s="24">
        <f>VLOOKUP(A11,[1]TDSheet!$A:$W,23,0)</f>
        <v>0</v>
      </c>
      <c r="AA11" s="25">
        <v>0</v>
      </c>
      <c r="AB11" s="7">
        <f t="shared" si="10"/>
        <v>0</v>
      </c>
      <c r="AC11" s="25">
        <v>0</v>
      </c>
      <c r="AD11" s="7">
        <f t="shared" si="11"/>
        <v>0</v>
      </c>
    </row>
    <row r="12" spans="1:30" ht="21.95" customHeight="1" x14ac:dyDescent="0.2">
      <c r="A12" s="44" t="s">
        <v>15</v>
      </c>
      <c r="B12" s="11" t="s">
        <v>9</v>
      </c>
      <c r="C12" s="4">
        <v>120</v>
      </c>
      <c r="D12" s="4"/>
      <c r="E12" s="4">
        <v>96</v>
      </c>
      <c r="F12" s="4">
        <v>24</v>
      </c>
      <c r="G12" s="24">
        <f>VLOOKUP(A12,[1]TDSheet!$A:$G,7,0)</f>
        <v>0</v>
      </c>
      <c r="H12" s="7">
        <f>VLOOKUP(A12,[2]TDSheet!$A:$E,4,0)</f>
        <v>98</v>
      </c>
      <c r="I12" s="7">
        <f t="shared" si="3"/>
        <v>-2</v>
      </c>
      <c r="L12" s="7">
        <f t="shared" si="4"/>
        <v>19.2</v>
      </c>
      <c r="M12" s="32"/>
      <c r="N12" s="42">
        <f t="shared" si="5"/>
        <v>0</v>
      </c>
      <c r="O12" s="43"/>
      <c r="P12" s="35"/>
      <c r="R12" s="7">
        <f t="shared" si="6"/>
        <v>1.25</v>
      </c>
      <c r="S12" s="7">
        <f t="shared" si="7"/>
        <v>1.25</v>
      </c>
      <c r="T12" s="7">
        <f>VLOOKUP(A12,[1]TDSheet!$A:$S,19,0)</f>
        <v>0</v>
      </c>
      <c r="U12" s="7">
        <f>VLOOKUP(A12,[1]TDSheet!$A:$T,20,0)</f>
        <v>0</v>
      </c>
      <c r="V12" s="7">
        <f>VLOOKUP(A12,[1]TDSheet!$A:$L,12,0)</f>
        <v>0</v>
      </c>
      <c r="W12" s="30" t="str">
        <f>VLOOKUP(A12,[1]TDSheet!$A:$U,21,0)</f>
        <v>продукция для Луганска</v>
      </c>
      <c r="X12" s="7">
        <f t="shared" si="8"/>
        <v>0</v>
      </c>
      <c r="Y12" s="7">
        <f t="shared" si="9"/>
        <v>0</v>
      </c>
      <c r="Z12" s="24">
        <f>VLOOKUP(A12,[1]TDSheet!$A:$W,23,0)</f>
        <v>0</v>
      </c>
      <c r="AA12" s="25">
        <v>0</v>
      </c>
      <c r="AB12" s="7">
        <f t="shared" si="10"/>
        <v>0</v>
      </c>
      <c r="AC12" s="25">
        <v>0</v>
      </c>
      <c r="AD12" s="7">
        <f t="shared" si="11"/>
        <v>0</v>
      </c>
    </row>
    <row r="13" spans="1:30" ht="21.95" customHeight="1" x14ac:dyDescent="0.2">
      <c r="A13" s="44" t="s">
        <v>16</v>
      </c>
      <c r="B13" s="11" t="s">
        <v>17</v>
      </c>
      <c r="C13" s="4">
        <v>48</v>
      </c>
      <c r="D13" s="4"/>
      <c r="E13" s="4">
        <v>48</v>
      </c>
      <c r="F13" s="4"/>
      <c r="G13" s="24">
        <f>VLOOKUP(A13,[1]TDSheet!$A:$G,7,0)</f>
        <v>0</v>
      </c>
      <c r="H13" s="7">
        <f>VLOOKUP(A13,[2]TDSheet!$A:$E,4,0)</f>
        <v>97</v>
      </c>
      <c r="I13" s="7">
        <f t="shared" si="3"/>
        <v>-49</v>
      </c>
      <c r="L13" s="7">
        <f t="shared" si="4"/>
        <v>9.6</v>
      </c>
      <c r="M13" s="32"/>
      <c r="N13" s="42">
        <f t="shared" si="5"/>
        <v>0</v>
      </c>
      <c r="O13" s="43"/>
      <c r="P13" s="35"/>
      <c r="R13" s="7">
        <f t="shared" si="6"/>
        <v>0</v>
      </c>
      <c r="S13" s="7">
        <f t="shared" si="7"/>
        <v>0</v>
      </c>
      <c r="T13" s="7">
        <f>VLOOKUP(A13,[1]TDSheet!$A:$S,19,0)</f>
        <v>0</v>
      </c>
      <c r="U13" s="7">
        <f>VLOOKUP(A13,[1]TDSheet!$A:$T,20,0)</f>
        <v>0</v>
      </c>
      <c r="V13" s="7">
        <f>VLOOKUP(A13,[1]TDSheet!$A:$L,12,0)</f>
        <v>0</v>
      </c>
      <c r="W13" s="30" t="str">
        <f>VLOOKUP(A13,[1]TDSheet!$A:$U,21,0)</f>
        <v>продукция для Луганска</v>
      </c>
      <c r="X13" s="7">
        <f t="shared" si="8"/>
        <v>0</v>
      </c>
      <c r="Y13" s="7">
        <f t="shared" si="9"/>
        <v>0</v>
      </c>
      <c r="Z13" s="24">
        <f>VLOOKUP(A13,[1]TDSheet!$A:$W,23,0)</f>
        <v>0</v>
      </c>
      <c r="AA13" s="25">
        <v>0</v>
      </c>
      <c r="AB13" s="7">
        <f t="shared" si="10"/>
        <v>0</v>
      </c>
      <c r="AC13" s="25">
        <v>0</v>
      </c>
      <c r="AD13" s="7">
        <f t="shared" si="11"/>
        <v>0</v>
      </c>
    </row>
    <row r="14" spans="1:30" ht="21.95" customHeight="1" x14ac:dyDescent="0.2">
      <c r="A14" s="26" t="s">
        <v>79</v>
      </c>
      <c r="B14" s="11" t="s">
        <v>17</v>
      </c>
      <c r="C14" s="4"/>
      <c r="D14" s="4"/>
      <c r="E14" s="4"/>
      <c r="F14" s="4"/>
      <c r="G14" s="24">
        <f>VLOOKUP(A14,[1]TDSheet!$A:$G,7,0)</f>
        <v>1</v>
      </c>
      <c r="I14" s="7">
        <f t="shared" si="3"/>
        <v>0</v>
      </c>
      <c r="J14" s="7">
        <f>VLOOKUP(A14,[1]TDSheet!$A:$X,24,0)*Z14</f>
        <v>122.10000000000001</v>
      </c>
      <c r="L14" s="7">
        <f t="shared" si="4"/>
        <v>0</v>
      </c>
      <c r="M14" s="33">
        <v>70</v>
      </c>
      <c r="N14" s="42">
        <f t="shared" si="5"/>
        <v>70</v>
      </c>
      <c r="O14" s="43"/>
      <c r="P14" s="35"/>
      <c r="R14" s="7" t="e">
        <f t="shared" si="6"/>
        <v>#DIV/0!</v>
      </c>
      <c r="S14" s="7" t="e">
        <f t="shared" si="7"/>
        <v>#DIV/0!</v>
      </c>
      <c r="T14" s="7">
        <f>VLOOKUP(A14,[1]TDSheet!$A:$S,19,0)</f>
        <v>20.72</v>
      </c>
      <c r="U14" s="7">
        <f>VLOOKUP(A14,[1]TDSheet!$A:$T,20,0)</f>
        <v>6.6599999999999993</v>
      </c>
      <c r="V14" s="7">
        <f>VLOOKUP(A14,[1]TDSheet!$A:$L,12,0)</f>
        <v>0</v>
      </c>
      <c r="X14" s="7">
        <f t="shared" si="8"/>
        <v>70</v>
      </c>
      <c r="Y14" s="7">
        <f t="shared" si="9"/>
        <v>0</v>
      </c>
      <c r="Z14" s="24">
        <f>VLOOKUP(A14,[1]TDSheet!$A:$W,23,0)</f>
        <v>3.7</v>
      </c>
      <c r="AA14" s="25">
        <v>19</v>
      </c>
      <c r="AB14" s="7">
        <f t="shared" si="10"/>
        <v>70.3</v>
      </c>
      <c r="AC14" s="25">
        <f t="shared" si="12"/>
        <v>0</v>
      </c>
      <c r="AD14" s="7">
        <f t="shared" si="11"/>
        <v>0</v>
      </c>
    </row>
    <row r="15" spans="1:30" ht="11.1" customHeight="1" x14ac:dyDescent="0.2">
      <c r="A15" s="44" t="s">
        <v>18</v>
      </c>
      <c r="B15" s="11" t="s">
        <v>17</v>
      </c>
      <c r="C15" s="4">
        <v>241.5</v>
      </c>
      <c r="D15" s="4"/>
      <c r="E15" s="4">
        <v>199.5</v>
      </c>
      <c r="F15" s="4">
        <v>42</v>
      </c>
      <c r="G15" s="24">
        <f>VLOOKUP(A15,[1]TDSheet!$A:$G,7,0)</f>
        <v>0</v>
      </c>
      <c r="H15" s="7">
        <f>VLOOKUP(A15,[2]TDSheet!$A:$E,4,0)</f>
        <v>206</v>
      </c>
      <c r="I15" s="7">
        <f t="shared" si="3"/>
        <v>-6.5</v>
      </c>
      <c r="L15" s="7">
        <f t="shared" si="4"/>
        <v>39.9</v>
      </c>
      <c r="M15" s="32"/>
      <c r="N15" s="42">
        <f t="shared" si="5"/>
        <v>0</v>
      </c>
      <c r="O15" s="43"/>
      <c r="P15" s="35"/>
      <c r="R15" s="7">
        <f t="shared" si="6"/>
        <v>1.0526315789473684</v>
      </c>
      <c r="S15" s="7">
        <f t="shared" si="7"/>
        <v>1.0526315789473684</v>
      </c>
      <c r="T15" s="7">
        <f>VLOOKUP(A15,[1]TDSheet!$A:$S,19,0)</f>
        <v>0</v>
      </c>
      <c r="U15" s="7">
        <f>VLOOKUP(A15,[1]TDSheet!$A:$T,20,0)</f>
        <v>0</v>
      </c>
      <c r="V15" s="7">
        <f>VLOOKUP(A15,[1]TDSheet!$A:$L,12,0)</f>
        <v>0</v>
      </c>
      <c r="W15" s="30" t="str">
        <f>VLOOKUP(A15,[1]TDSheet!$A:$U,21,0)</f>
        <v>продукция для Луганска</v>
      </c>
      <c r="X15" s="7">
        <f t="shared" si="8"/>
        <v>0</v>
      </c>
      <c r="Y15" s="7">
        <f t="shared" si="9"/>
        <v>0</v>
      </c>
      <c r="Z15" s="24">
        <f>VLOOKUP(A15,[1]TDSheet!$A:$W,23,0)</f>
        <v>0</v>
      </c>
      <c r="AA15" s="25">
        <v>0</v>
      </c>
      <c r="AB15" s="7">
        <f t="shared" si="10"/>
        <v>0</v>
      </c>
      <c r="AC15" s="25">
        <v>0</v>
      </c>
      <c r="AD15" s="7">
        <f t="shared" si="11"/>
        <v>0</v>
      </c>
    </row>
    <row r="16" spans="1:30" ht="11.1" customHeight="1" x14ac:dyDescent="0.2">
      <c r="A16" s="11" t="s">
        <v>19</v>
      </c>
      <c r="B16" s="11" t="s">
        <v>17</v>
      </c>
      <c r="C16" s="4">
        <v>517</v>
      </c>
      <c r="D16" s="4"/>
      <c r="E16" s="4">
        <v>258.5</v>
      </c>
      <c r="F16" s="4">
        <v>247.5</v>
      </c>
      <c r="G16" s="24">
        <f>VLOOKUP(A16,[1]TDSheet!$A:$G,7,0)</f>
        <v>1</v>
      </c>
      <c r="H16" s="7">
        <f>VLOOKUP(A16,[2]TDSheet!$A:$E,4,0)</f>
        <v>253</v>
      </c>
      <c r="I16" s="7">
        <f t="shared" si="3"/>
        <v>5.5</v>
      </c>
      <c r="J16" s="7">
        <f>VLOOKUP(A16,[1]TDSheet!$A:$X,24,0)*Z16</f>
        <v>258.5</v>
      </c>
      <c r="L16" s="7">
        <f t="shared" si="4"/>
        <v>51.7</v>
      </c>
      <c r="M16" s="32">
        <f>13*L16-J16-F16</f>
        <v>166.10000000000002</v>
      </c>
      <c r="N16" s="42">
        <f t="shared" si="5"/>
        <v>166.10000000000002</v>
      </c>
      <c r="O16" s="43"/>
      <c r="P16" s="35"/>
      <c r="R16" s="7">
        <f t="shared" si="6"/>
        <v>13</v>
      </c>
      <c r="S16" s="7">
        <f t="shared" si="7"/>
        <v>9.787234042553191</v>
      </c>
      <c r="T16" s="7">
        <f>VLOOKUP(A16,[1]TDSheet!$A:$S,19,0)</f>
        <v>74.8</v>
      </c>
      <c r="U16" s="7">
        <f>VLOOKUP(A16,[1]TDSheet!$A:$T,20,0)</f>
        <v>47.3</v>
      </c>
      <c r="V16" s="7">
        <f>VLOOKUP(A16,[1]TDSheet!$A:$L,12,0)</f>
        <v>58.666666666666664</v>
      </c>
      <c r="X16" s="7">
        <f t="shared" si="8"/>
        <v>166.10000000000002</v>
      </c>
      <c r="Y16" s="7">
        <f t="shared" si="9"/>
        <v>0</v>
      </c>
      <c r="Z16" s="24">
        <f>VLOOKUP(A16,[1]TDSheet!$A:$W,23,0)</f>
        <v>5.5</v>
      </c>
      <c r="AA16" s="25">
        <v>30</v>
      </c>
      <c r="AB16" s="7">
        <f t="shared" si="10"/>
        <v>165</v>
      </c>
      <c r="AC16" s="25">
        <f t="shared" si="12"/>
        <v>0</v>
      </c>
      <c r="AD16" s="7">
        <f t="shared" si="11"/>
        <v>0</v>
      </c>
    </row>
    <row r="17" spans="1:30" ht="11.1" customHeight="1" x14ac:dyDescent="0.2">
      <c r="A17" s="44" t="s">
        <v>20</v>
      </c>
      <c r="B17" s="11" t="s">
        <v>9</v>
      </c>
      <c r="C17" s="4">
        <v>324</v>
      </c>
      <c r="D17" s="4"/>
      <c r="E17" s="4">
        <v>324</v>
      </c>
      <c r="F17" s="4"/>
      <c r="G17" s="24">
        <f>VLOOKUP(A17,[1]TDSheet!$A:$G,7,0)</f>
        <v>0</v>
      </c>
      <c r="H17" s="7">
        <f>VLOOKUP(A17,[2]TDSheet!$A:$E,4,0)</f>
        <v>367</v>
      </c>
      <c r="I17" s="7">
        <f t="shared" si="3"/>
        <v>-43</v>
      </c>
      <c r="L17" s="7">
        <f t="shared" si="4"/>
        <v>64.8</v>
      </c>
      <c r="M17" s="32"/>
      <c r="N17" s="42">
        <f t="shared" si="5"/>
        <v>0</v>
      </c>
      <c r="O17" s="43"/>
      <c r="P17" s="35"/>
      <c r="R17" s="7">
        <f t="shared" si="6"/>
        <v>0</v>
      </c>
      <c r="S17" s="7">
        <f t="shared" si="7"/>
        <v>0</v>
      </c>
      <c r="T17" s="7">
        <f>VLOOKUP(A17,[1]TDSheet!$A:$S,19,0)</f>
        <v>0</v>
      </c>
      <c r="U17" s="7">
        <f>VLOOKUP(A17,[1]TDSheet!$A:$T,20,0)</f>
        <v>0</v>
      </c>
      <c r="V17" s="7">
        <f>VLOOKUP(A17,[1]TDSheet!$A:$L,12,0)</f>
        <v>0</v>
      </c>
      <c r="W17" s="30" t="str">
        <f>VLOOKUP(A17,[1]TDSheet!$A:$U,21,0)</f>
        <v>продукция для Луганска</v>
      </c>
      <c r="X17" s="7">
        <f t="shared" si="8"/>
        <v>0</v>
      </c>
      <c r="Y17" s="7">
        <f t="shared" si="9"/>
        <v>0</v>
      </c>
      <c r="Z17" s="24">
        <f>VLOOKUP(A17,[1]TDSheet!$A:$W,23,0)</f>
        <v>0</v>
      </c>
      <c r="AA17" s="25">
        <v>0</v>
      </c>
      <c r="AB17" s="7">
        <f t="shared" si="10"/>
        <v>0</v>
      </c>
      <c r="AC17" s="25">
        <v>0</v>
      </c>
      <c r="AD17" s="7">
        <f t="shared" si="11"/>
        <v>0</v>
      </c>
    </row>
    <row r="18" spans="1:30" ht="11.1" customHeight="1" x14ac:dyDescent="0.2">
      <c r="A18" s="11" t="s">
        <v>21</v>
      </c>
      <c r="B18" s="11" t="s">
        <v>17</v>
      </c>
      <c r="C18" s="4">
        <v>14.4</v>
      </c>
      <c r="D18" s="4"/>
      <c r="E18" s="4"/>
      <c r="F18" s="4">
        <v>14.4</v>
      </c>
      <c r="G18" s="24">
        <f>VLOOKUP(A18,[1]TDSheet!$A:$G,7,0)</f>
        <v>0</v>
      </c>
      <c r="I18" s="7">
        <f t="shared" si="3"/>
        <v>0</v>
      </c>
      <c r="L18" s="7">
        <f t="shared" si="4"/>
        <v>0</v>
      </c>
      <c r="M18" s="32"/>
      <c r="N18" s="42">
        <f t="shared" si="5"/>
        <v>0</v>
      </c>
      <c r="O18" s="43"/>
      <c r="P18" s="35"/>
      <c r="R18" s="7" t="e">
        <f t="shared" si="6"/>
        <v>#DIV/0!</v>
      </c>
      <c r="S18" s="7" t="e">
        <f t="shared" si="7"/>
        <v>#DIV/0!</v>
      </c>
      <c r="T18" s="7">
        <f>VLOOKUP(A18,[1]TDSheet!$A:$S,19,0)</f>
        <v>0</v>
      </c>
      <c r="U18" s="7">
        <f>VLOOKUP(A18,[1]TDSheet!$A:$T,20,0)</f>
        <v>0</v>
      </c>
      <c r="V18" s="7">
        <f>VLOOKUP(A18,[1]TDSheet!$A:$L,12,0)</f>
        <v>0</v>
      </c>
      <c r="W18" s="30" t="str">
        <f>VLOOKUP(A18,[1]TDSheet!$A:$U,21,0)</f>
        <v>продукция для Луганска</v>
      </c>
      <c r="X18" s="7">
        <f t="shared" si="8"/>
        <v>0</v>
      </c>
      <c r="Y18" s="7">
        <f t="shared" si="9"/>
        <v>0</v>
      </c>
      <c r="Z18" s="24">
        <f>VLOOKUP(A18,[1]TDSheet!$A:$W,23,0)</f>
        <v>0</v>
      </c>
      <c r="AA18" s="25">
        <v>0</v>
      </c>
      <c r="AB18" s="7">
        <f t="shared" si="10"/>
        <v>0</v>
      </c>
      <c r="AC18" s="25">
        <v>0</v>
      </c>
      <c r="AD18" s="7">
        <f t="shared" si="11"/>
        <v>0</v>
      </c>
    </row>
    <row r="19" spans="1:30" ht="11.1" customHeight="1" x14ac:dyDescent="0.2">
      <c r="A19" s="45" t="s">
        <v>22</v>
      </c>
      <c r="B19" s="11" t="s">
        <v>17</v>
      </c>
      <c r="C19" s="4">
        <v>551.29999999999995</v>
      </c>
      <c r="D19" s="4">
        <v>85.1</v>
      </c>
      <c r="E19" s="4">
        <v>328.6</v>
      </c>
      <c r="F19" s="4">
        <v>293</v>
      </c>
      <c r="G19" s="24">
        <f>VLOOKUP(A19,[1]TDSheet!$A:$G,7,0)</f>
        <v>1</v>
      </c>
      <c r="H19" s="7">
        <f>VLOOKUP(A19,[2]TDSheet!$A:$E,4,0)</f>
        <v>330.4</v>
      </c>
      <c r="I19" s="7">
        <f t="shared" si="3"/>
        <v>-1.7999999999999545</v>
      </c>
      <c r="L19" s="7">
        <f t="shared" si="4"/>
        <v>65.72</v>
      </c>
      <c r="M19" s="32">
        <f>12*L19-J19-F19</f>
        <v>495.64</v>
      </c>
      <c r="N19" s="42">
        <f t="shared" si="5"/>
        <v>495.64</v>
      </c>
      <c r="O19" s="43"/>
      <c r="P19" s="35"/>
      <c r="R19" s="7">
        <f t="shared" si="6"/>
        <v>12</v>
      </c>
      <c r="S19" s="7">
        <f t="shared" si="7"/>
        <v>4.4583079732197204</v>
      </c>
      <c r="T19" s="7">
        <f>VLOOKUP(A19,[1]TDSheet!$A:$S,19,0)</f>
        <v>70.3</v>
      </c>
      <c r="U19" s="7">
        <f>VLOOKUP(A19,[1]TDSheet!$A:$T,20,0)</f>
        <v>59.2</v>
      </c>
      <c r="V19" s="7">
        <f>VLOOKUP(A19,[1]TDSheet!$A:$L,12,0)</f>
        <v>4.9333333333333336</v>
      </c>
      <c r="X19" s="7">
        <f t="shared" si="8"/>
        <v>495.64</v>
      </c>
      <c r="Y19" s="7">
        <f t="shared" si="9"/>
        <v>0</v>
      </c>
      <c r="Z19" s="24">
        <f>VLOOKUP(A19,[1]TDSheet!$A:$W,23,0)</f>
        <v>3.7</v>
      </c>
      <c r="AA19" s="25">
        <v>134</v>
      </c>
      <c r="AB19" s="7">
        <f t="shared" si="10"/>
        <v>495.8</v>
      </c>
      <c r="AC19" s="25">
        <f t="shared" si="12"/>
        <v>0</v>
      </c>
      <c r="AD19" s="7">
        <f t="shared" si="11"/>
        <v>0</v>
      </c>
    </row>
    <row r="20" spans="1:30" ht="11.1" customHeight="1" x14ac:dyDescent="0.2">
      <c r="A20" s="11" t="s">
        <v>23</v>
      </c>
      <c r="B20" s="11" t="s">
        <v>17</v>
      </c>
      <c r="C20" s="4">
        <v>383.4</v>
      </c>
      <c r="D20" s="4"/>
      <c r="E20" s="4">
        <v>23.7</v>
      </c>
      <c r="F20" s="4">
        <v>341.7</v>
      </c>
      <c r="G20" s="24">
        <f>VLOOKUP(A20,[1]TDSheet!$A:$G,7,0)</f>
        <v>1</v>
      </c>
      <c r="H20" s="7">
        <f>VLOOKUP(A20,[2]TDSheet!$A:$E,4,0)</f>
        <v>23.4</v>
      </c>
      <c r="I20" s="7">
        <f t="shared" si="3"/>
        <v>0.30000000000000071</v>
      </c>
      <c r="L20" s="7">
        <f t="shared" si="4"/>
        <v>4.74</v>
      </c>
      <c r="M20" s="32"/>
      <c r="N20" s="42">
        <f t="shared" si="5"/>
        <v>0</v>
      </c>
      <c r="O20" s="43"/>
      <c r="P20" s="35"/>
      <c r="R20" s="7">
        <f t="shared" si="6"/>
        <v>72.088607594936704</v>
      </c>
      <c r="S20" s="7">
        <f t="shared" si="7"/>
        <v>72.088607594936704</v>
      </c>
      <c r="T20" s="7">
        <f>VLOOKUP(A20,[1]TDSheet!$A:$S,19,0)</f>
        <v>5.04</v>
      </c>
      <c r="U20" s="7">
        <f>VLOOKUP(A20,[1]TDSheet!$A:$T,20,0)</f>
        <v>4.32</v>
      </c>
      <c r="V20" s="7">
        <f>VLOOKUP(A20,[1]TDSheet!$A:$L,12,0)</f>
        <v>34.199999999999996</v>
      </c>
      <c r="X20" s="7">
        <f t="shared" si="8"/>
        <v>0</v>
      </c>
      <c r="Y20" s="7">
        <f t="shared" si="9"/>
        <v>0</v>
      </c>
      <c r="Z20" s="24">
        <f>VLOOKUP(A20,[1]TDSheet!$A:$W,23,0)</f>
        <v>1.8</v>
      </c>
      <c r="AA20" s="25">
        <f t="shared" ref="AA20:AA51" si="13">N20/Z20</f>
        <v>0</v>
      </c>
      <c r="AB20" s="7">
        <f t="shared" si="10"/>
        <v>0</v>
      </c>
      <c r="AC20" s="25">
        <f t="shared" si="12"/>
        <v>0</v>
      </c>
      <c r="AD20" s="7">
        <f t="shared" si="11"/>
        <v>0</v>
      </c>
    </row>
    <row r="21" spans="1:30" ht="21.95" customHeight="1" x14ac:dyDescent="0.2">
      <c r="A21" s="44" t="s">
        <v>24</v>
      </c>
      <c r="B21" s="11" t="s">
        <v>9</v>
      </c>
      <c r="C21" s="4">
        <v>168</v>
      </c>
      <c r="D21" s="4"/>
      <c r="E21" s="4">
        <v>179</v>
      </c>
      <c r="F21" s="4">
        <v>-11</v>
      </c>
      <c r="G21" s="24">
        <f>VLOOKUP(A21,[1]TDSheet!$A:$G,7,0)</f>
        <v>0</v>
      </c>
      <c r="H21" s="7">
        <f>VLOOKUP(A21,[2]TDSheet!$A:$E,4,0)</f>
        <v>172</v>
      </c>
      <c r="I21" s="7">
        <f t="shared" si="3"/>
        <v>7</v>
      </c>
      <c r="L21" s="7">
        <f t="shared" si="4"/>
        <v>35.799999999999997</v>
      </c>
      <c r="M21" s="32"/>
      <c r="N21" s="42">
        <f t="shared" si="5"/>
        <v>0</v>
      </c>
      <c r="O21" s="43"/>
      <c r="P21" s="35"/>
      <c r="R21" s="7">
        <f t="shared" si="6"/>
        <v>-0.30726256983240224</v>
      </c>
      <c r="S21" s="7">
        <f t="shared" si="7"/>
        <v>-0.30726256983240224</v>
      </c>
      <c r="T21" s="7">
        <f>VLOOKUP(A21,[1]TDSheet!$A:$S,19,0)</f>
        <v>0</v>
      </c>
      <c r="U21" s="7">
        <f>VLOOKUP(A21,[1]TDSheet!$A:$T,20,0)</f>
        <v>0</v>
      </c>
      <c r="V21" s="7">
        <f>VLOOKUP(A21,[1]TDSheet!$A:$L,12,0)</f>
        <v>0</v>
      </c>
      <c r="W21" s="30" t="str">
        <f>VLOOKUP(A21,[1]TDSheet!$A:$U,21,0)</f>
        <v>продукция для Луганска</v>
      </c>
      <c r="X21" s="7">
        <f t="shared" si="8"/>
        <v>0</v>
      </c>
      <c r="Y21" s="7">
        <f t="shared" si="9"/>
        <v>0</v>
      </c>
      <c r="Z21" s="24">
        <f>VLOOKUP(A21,[1]TDSheet!$A:$W,23,0)</f>
        <v>0</v>
      </c>
      <c r="AA21" s="25">
        <v>0</v>
      </c>
      <c r="AB21" s="7">
        <f t="shared" si="10"/>
        <v>0</v>
      </c>
      <c r="AC21" s="25">
        <v>0</v>
      </c>
      <c r="AD21" s="7">
        <f t="shared" si="11"/>
        <v>0</v>
      </c>
    </row>
    <row r="22" spans="1:30" ht="11.1" customHeight="1" x14ac:dyDescent="0.2">
      <c r="A22" s="45" t="s">
        <v>25</v>
      </c>
      <c r="B22" s="11" t="s">
        <v>9</v>
      </c>
      <c r="C22" s="4">
        <v>1417</v>
      </c>
      <c r="D22" s="4">
        <v>66</v>
      </c>
      <c r="E22" s="4">
        <v>772</v>
      </c>
      <c r="F22" s="4">
        <v>588</v>
      </c>
      <c r="G22" s="24">
        <f>VLOOKUP(A22,[1]TDSheet!$A:$G,7,0)</f>
        <v>0.25</v>
      </c>
      <c r="H22" s="7">
        <f>VLOOKUP(A22,[2]TDSheet!$A:$E,4,0)</f>
        <v>755</v>
      </c>
      <c r="I22" s="7">
        <f t="shared" si="3"/>
        <v>17</v>
      </c>
      <c r="J22" s="7">
        <f>VLOOKUP(A22,[1]TDSheet!$A:$X,24,0)*Z22</f>
        <v>426</v>
      </c>
      <c r="L22" s="7">
        <f t="shared" si="4"/>
        <v>154.4</v>
      </c>
      <c r="M22" s="32">
        <f t="shared" ref="M22:M25" si="14">13*L22-J22-F22</f>
        <v>993.2</v>
      </c>
      <c r="N22" s="42">
        <f t="shared" si="5"/>
        <v>993.2</v>
      </c>
      <c r="O22" s="43"/>
      <c r="P22" s="35"/>
      <c r="R22" s="7">
        <f t="shared" si="6"/>
        <v>13</v>
      </c>
      <c r="S22" s="7">
        <f t="shared" si="7"/>
        <v>6.5673575129533672</v>
      </c>
      <c r="T22" s="7">
        <f>VLOOKUP(A22,[1]TDSheet!$A:$S,19,0)</f>
        <v>119.2</v>
      </c>
      <c r="U22" s="7">
        <f>VLOOKUP(A22,[1]TDSheet!$A:$T,20,0)</f>
        <v>141.4</v>
      </c>
      <c r="V22" s="7">
        <f>VLOOKUP(A22,[1]TDSheet!$A:$L,12,0)</f>
        <v>137</v>
      </c>
      <c r="X22" s="7">
        <f t="shared" si="8"/>
        <v>248.3</v>
      </c>
      <c r="Y22" s="7">
        <f t="shared" si="9"/>
        <v>0</v>
      </c>
      <c r="Z22" s="24">
        <f>VLOOKUP(A22,[1]TDSheet!$A:$W,23,0)</f>
        <v>6</v>
      </c>
      <c r="AA22" s="25">
        <v>166</v>
      </c>
      <c r="AB22" s="7">
        <f t="shared" si="10"/>
        <v>249</v>
      </c>
      <c r="AC22" s="25">
        <f t="shared" si="12"/>
        <v>0</v>
      </c>
      <c r="AD22" s="7">
        <f t="shared" si="11"/>
        <v>0</v>
      </c>
    </row>
    <row r="23" spans="1:30" ht="11.1" customHeight="1" x14ac:dyDescent="0.2">
      <c r="A23" s="45" t="s">
        <v>26</v>
      </c>
      <c r="B23" s="11" t="s">
        <v>9</v>
      </c>
      <c r="C23" s="4">
        <v>1287</v>
      </c>
      <c r="D23" s="4"/>
      <c r="E23" s="4">
        <v>714</v>
      </c>
      <c r="F23" s="4">
        <v>472</v>
      </c>
      <c r="G23" s="24">
        <f>VLOOKUP(A23,[1]TDSheet!$A:$G,7,0)</f>
        <v>0.25</v>
      </c>
      <c r="H23" s="7">
        <f>VLOOKUP(A23,[2]TDSheet!$A:$E,4,0)</f>
        <v>705</v>
      </c>
      <c r="I23" s="7">
        <f t="shared" si="3"/>
        <v>9</v>
      </c>
      <c r="J23" s="7">
        <f>VLOOKUP(A23,[1]TDSheet!$A:$X,24,0)*Z23</f>
        <v>624</v>
      </c>
      <c r="L23" s="7">
        <f t="shared" si="4"/>
        <v>142.80000000000001</v>
      </c>
      <c r="M23" s="32">
        <f t="shared" si="14"/>
        <v>760.40000000000009</v>
      </c>
      <c r="N23" s="42">
        <f t="shared" si="5"/>
        <v>760.40000000000009</v>
      </c>
      <c r="O23" s="43"/>
      <c r="P23" s="35"/>
      <c r="R23" s="7">
        <f t="shared" si="6"/>
        <v>13</v>
      </c>
      <c r="S23" s="7">
        <f t="shared" si="7"/>
        <v>7.6750700280112039</v>
      </c>
      <c r="T23" s="7">
        <f>VLOOKUP(A23,[1]TDSheet!$A:$S,19,0)</f>
        <v>113.8</v>
      </c>
      <c r="U23" s="7">
        <f>VLOOKUP(A23,[1]TDSheet!$A:$T,20,0)</f>
        <v>119</v>
      </c>
      <c r="V23" s="7">
        <f>VLOOKUP(A23,[1]TDSheet!$A:$L,12,0)</f>
        <v>139.33333333333334</v>
      </c>
      <c r="X23" s="7">
        <f t="shared" si="8"/>
        <v>190.10000000000002</v>
      </c>
      <c r="Y23" s="7">
        <f t="shared" si="9"/>
        <v>0</v>
      </c>
      <c r="Z23" s="24">
        <f>VLOOKUP(A23,[1]TDSheet!$A:$W,23,0)</f>
        <v>12</v>
      </c>
      <c r="AA23" s="25">
        <v>64</v>
      </c>
      <c r="AB23" s="7">
        <f t="shared" si="10"/>
        <v>192</v>
      </c>
      <c r="AC23" s="25">
        <f t="shared" si="12"/>
        <v>0</v>
      </c>
      <c r="AD23" s="7">
        <f t="shared" si="11"/>
        <v>0</v>
      </c>
    </row>
    <row r="24" spans="1:30" ht="11.1" customHeight="1" x14ac:dyDescent="0.2">
      <c r="A24" s="28" t="s">
        <v>27</v>
      </c>
      <c r="B24" s="11" t="s">
        <v>9</v>
      </c>
      <c r="C24" s="5"/>
      <c r="D24" s="4">
        <v>12</v>
      </c>
      <c r="E24" s="4">
        <v>12</v>
      </c>
      <c r="F24" s="4"/>
      <c r="G24" s="24">
        <v>0.25</v>
      </c>
      <c r="H24" s="7">
        <f>VLOOKUP(A24,[2]TDSheet!$A:$E,4,0)</f>
        <v>21</v>
      </c>
      <c r="I24" s="7">
        <f t="shared" si="3"/>
        <v>-9</v>
      </c>
      <c r="L24" s="7">
        <f t="shared" si="4"/>
        <v>2.4</v>
      </c>
      <c r="M24" s="32">
        <v>36</v>
      </c>
      <c r="N24" s="42">
        <f t="shared" si="5"/>
        <v>36</v>
      </c>
      <c r="O24" s="43"/>
      <c r="P24" s="35"/>
      <c r="R24" s="7">
        <f t="shared" si="6"/>
        <v>15</v>
      </c>
      <c r="S24" s="7">
        <f t="shared" si="7"/>
        <v>0</v>
      </c>
      <c r="T24" s="7">
        <v>0</v>
      </c>
      <c r="U24" s="7">
        <v>0</v>
      </c>
      <c r="V24" s="7">
        <v>0</v>
      </c>
      <c r="W24" s="27" t="s">
        <v>81</v>
      </c>
      <c r="X24" s="7">
        <f t="shared" si="8"/>
        <v>9</v>
      </c>
      <c r="Y24" s="7">
        <f t="shared" si="9"/>
        <v>0</v>
      </c>
      <c r="Z24" s="24">
        <v>12</v>
      </c>
      <c r="AA24" s="25">
        <v>3</v>
      </c>
      <c r="AB24" s="7">
        <f t="shared" si="10"/>
        <v>9</v>
      </c>
      <c r="AC24" s="25">
        <f t="shared" si="12"/>
        <v>0</v>
      </c>
      <c r="AD24" s="7">
        <f t="shared" si="11"/>
        <v>0</v>
      </c>
    </row>
    <row r="25" spans="1:30" ht="11.1" customHeight="1" x14ac:dyDescent="0.2">
      <c r="A25" s="11" t="s">
        <v>28</v>
      </c>
      <c r="B25" s="11" t="s">
        <v>17</v>
      </c>
      <c r="C25" s="4">
        <v>1152</v>
      </c>
      <c r="D25" s="4">
        <v>378</v>
      </c>
      <c r="E25" s="4">
        <v>564</v>
      </c>
      <c r="F25" s="4">
        <v>924</v>
      </c>
      <c r="G25" s="24">
        <f>VLOOKUP(A25,[1]TDSheet!$A:$G,7,0)</f>
        <v>1</v>
      </c>
      <c r="H25" s="7">
        <f>VLOOKUP(A25,[2]TDSheet!$A:$E,4,0)</f>
        <v>530</v>
      </c>
      <c r="I25" s="7">
        <f t="shared" si="3"/>
        <v>34</v>
      </c>
      <c r="L25" s="7">
        <f t="shared" si="4"/>
        <v>112.8</v>
      </c>
      <c r="M25" s="32">
        <f t="shared" si="14"/>
        <v>542.39999999999986</v>
      </c>
      <c r="N25" s="42">
        <f t="shared" si="5"/>
        <v>542.39999999999986</v>
      </c>
      <c r="O25" s="43"/>
      <c r="P25" s="35"/>
      <c r="R25" s="7">
        <f t="shared" si="6"/>
        <v>13</v>
      </c>
      <c r="S25" s="7">
        <f t="shared" si="7"/>
        <v>8.1914893617021285</v>
      </c>
      <c r="T25" s="7">
        <f>VLOOKUP(A25,[1]TDSheet!$A:$S,19,0)</f>
        <v>116.4</v>
      </c>
      <c r="U25" s="7">
        <f>VLOOKUP(A25,[1]TDSheet!$A:$T,20,0)</f>
        <v>117.6</v>
      </c>
      <c r="V25" s="7">
        <f>VLOOKUP(A25,[1]TDSheet!$A:$L,12,0)</f>
        <v>14</v>
      </c>
      <c r="X25" s="7">
        <f t="shared" si="8"/>
        <v>542.39999999999986</v>
      </c>
      <c r="Y25" s="7">
        <f t="shared" si="9"/>
        <v>0</v>
      </c>
      <c r="Z25" s="24">
        <f>VLOOKUP(A25,[1]TDSheet!$A:$W,23,0)</f>
        <v>6</v>
      </c>
      <c r="AA25" s="25">
        <v>90</v>
      </c>
      <c r="AB25" s="7">
        <f t="shared" si="10"/>
        <v>540</v>
      </c>
      <c r="AC25" s="25">
        <f t="shared" si="12"/>
        <v>0</v>
      </c>
      <c r="AD25" s="7">
        <f t="shared" si="11"/>
        <v>0</v>
      </c>
    </row>
    <row r="26" spans="1:30" ht="11.1" customHeight="1" x14ac:dyDescent="0.2">
      <c r="A26" s="44" t="s">
        <v>29</v>
      </c>
      <c r="B26" s="11" t="s">
        <v>9</v>
      </c>
      <c r="C26" s="4">
        <v>204</v>
      </c>
      <c r="D26" s="4"/>
      <c r="E26" s="4">
        <v>210</v>
      </c>
      <c r="F26" s="4">
        <v>-6</v>
      </c>
      <c r="G26" s="24">
        <f>VLOOKUP(A26,[1]TDSheet!$A:$G,7,0)</f>
        <v>0</v>
      </c>
      <c r="H26" s="7">
        <f>VLOOKUP(A26,[2]TDSheet!$A:$E,4,0)</f>
        <v>208</v>
      </c>
      <c r="I26" s="7">
        <f t="shared" si="3"/>
        <v>2</v>
      </c>
      <c r="L26" s="7">
        <f t="shared" si="4"/>
        <v>42</v>
      </c>
      <c r="M26" s="32"/>
      <c r="N26" s="42">
        <f t="shared" si="5"/>
        <v>0</v>
      </c>
      <c r="O26" s="43"/>
      <c r="P26" s="35"/>
      <c r="R26" s="7">
        <f t="shared" si="6"/>
        <v>-0.14285714285714285</v>
      </c>
      <c r="S26" s="7">
        <f t="shared" si="7"/>
        <v>-0.14285714285714285</v>
      </c>
      <c r="T26" s="7">
        <f>VLOOKUP(A26,[1]TDSheet!$A:$S,19,0)</f>
        <v>0</v>
      </c>
      <c r="U26" s="7">
        <f>VLOOKUP(A26,[1]TDSheet!$A:$T,20,0)</f>
        <v>0</v>
      </c>
      <c r="V26" s="7">
        <f>VLOOKUP(A26,[1]TDSheet!$A:$L,12,0)</f>
        <v>0</v>
      </c>
      <c r="W26" s="30" t="str">
        <f>VLOOKUP(A26,[1]TDSheet!$A:$U,21,0)</f>
        <v>продукция для Луганска</v>
      </c>
      <c r="X26" s="7">
        <f t="shared" si="8"/>
        <v>0</v>
      </c>
      <c r="Y26" s="7">
        <f t="shared" si="9"/>
        <v>0</v>
      </c>
      <c r="Z26" s="24">
        <f>VLOOKUP(A26,[1]TDSheet!$A:$W,23,0)</f>
        <v>0</v>
      </c>
      <c r="AA26" s="25">
        <v>0</v>
      </c>
      <c r="AB26" s="7">
        <f t="shared" si="10"/>
        <v>0</v>
      </c>
      <c r="AC26" s="25">
        <v>0</v>
      </c>
      <c r="AD26" s="7">
        <f t="shared" si="11"/>
        <v>0</v>
      </c>
    </row>
    <row r="27" spans="1:30" ht="21.95" customHeight="1" x14ac:dyDescent="0.2">
      <c r="A27" s="44" t="s">
        <v>30</v>
      </c>
      <c r="B27" s="11" t="s">
        <v>9</v>
      </c>
      <c r="C27" s="4">
        <v>160</v>
      </c>
      <c r="D27" s="4"/>
      <c r="E27" s="4">
        <v>43</v>
      </c>
      <c r="F27" s="4">
        <v>117</v>
      </c>
      <c r="G27" s="24">
        <f>VLOOKUP(A27,[1]TDSheet!$A:$G,7,0)</f>
        <v>0</v>
      </c>
      <c r="H27" s="7">
        <f>VLOOKUP(A27,[2]TDSheet!$A:$E,4,0)</f>
        <v>45</v>
      </c>
      <c r="I27" s="7">
        <f t="shared" si="3"/>
        <v>-2</v>
      </c>
      <c r="L27" s="7">
        <f t="shared" si="4"/>
        <v>8.6</v>
      </c>
      <c r="M27" s="32"/>
      <c r="N27" s="42">
        <f t="shared" si="5"/>
        <v>0</v>
      </c>
      <c r="O27" s="43"/>
      <c r="P27" s="35"/>
      <c r="R27" s="7">
        <f t="shared" si="6"/>
        <v>13.604651162790699</v>
      </c>
      <c r="S27" s="7">
        <f t="shared" si="7"/>
        <v>13.604651162790699</v>
      </c>
      <c r="T27" s="7">
        <f>VLOOKUP(A27,[1]TDSheet!$A:$S,19,0)</f>
        <v>0</v>
      </c>
      <c r="U27" s="7">
        <f>VLOOKUP(A27,[1]TDSheet!$A:$T,20,0)</f>
        <v>0</v>
      </c>
      <c r="V27" s="7">
        <f>VLOOKUP(A27,[1]TDSheet!$A:$L,12,0)</f>
        <v>0</v>
      </c>
      <c r="W27" s="30" t="str">
        <f>VLOOKUP(A27,[1]TDSheet!$A:$U,21,0)</f>
        <v>продукция для Луганска</v>
      </c>
      <c r="X27" s="7">
        <f t="shared" si="8"/>
        <v>0</v>
      </c>
      <c r="Y27" s="7">
        <f t="shared" si="9"/>
        <v>0</v>
      </c>
      <c r="Z27" s="24">
        <f>VLOOKUP(A27,[1]TDSheet!$A:$W,23,0)</f>
        <v>0</v>
      </c>
      <c r="AA27" s="25">
        <v>0</v>
      </c>
      <c r="AB27" s="7">
        <f t="shared" si="10"/>
        <v>0</v>
      </c>
      <c r="AC27" s="25">
        <v>0</v>
      </c>
      <c r="AD27" s="7">
        <f t="shared" si="11"/>
        <v>0</v>
      </c>
    </row>
    <row r="28" spans="1:30" ht="11.1" customHeight="1" x14ac:dyDescent="0.2">
      <c r="A28" s="44" t="s">
        <v>31</v>
      </c>
      <c r="B28" s="11" t="s">
        <v>9</v>
      </c>
      <c r="C28" s="4">
        <v>192</v>
      </c>
      <c r="D28" s="4"/>
      <c r="E28" s="4">
        <v>85</v>
      </c>
      <c r="F28" s="4">
        <v>107</v>
      </c>
      <c r="G28" s="24">
        <f>VLOOKUP(A28,[1]TDSheet!$A:$G,7,0)</f>
        <v>0</v>
      </c>
      <c r="H28" s="7">
        <f>VLOOKUP(A28,[2]TDSheet!$A:$E,4,0)</f>
        <v>85</v>
      </c>
      <c r="I28" s="7">
        <f t="shared" si="3"/>
        <v>0</v>
      </c>
      <c r="L28" s="7">
        <f t="shared" si="4"/>
        <v>17</v>
      </c>
      <c r="M28" s="32"/>
      <c r="N28" s="42">
        <f t="shared" si="5"/>
        <v>0</v>
      </c>
      <c r="O28" s="43"/>
      <c r="P28" s="35"/>
      <c r="R28" s="7">
        <f t="shared" si="6"/>
        <v>6.2941176470588234</v>
      </c>
      <c r="S28" s="7">
        <f t="shared" si="7"/>
        <v>6.2941176470588234</v>
      </c>
      <c r="T28" s="7">
        <f>VLOOKUP(A28,[1]TDSheet!$A:$S,19,0)</f>
        <v>0</v>
      </c>
      <c r="U28" s="7">
        <f>VLOOKUP(A28,[1]TDSheet!$A:$T,20,0)</f>
        <v>0</v>
      </c>
      <c r="V28" s="7">
        <f>VLOOKUP(A28,[1]TDSheet!$A:$L,12,0)</f>
        <v>0</v>
      </c>
      <c r="W28" s="30" t="str">
        <f>VLOOKUP(A28,[1]TDSheet!$A:$U,21,0)</f>
        <v>продукция для Луганска</v>
      </c>
      <c r="X28" s="7">
        <f t="shared" si="8"/>
        <v>0</v>
      </c>
      <c r="Y28" s="7">
        <f t="shared" si="9"/>
        <v>0</v>
      </c>
      <c r="Z28" s="24">
        <f>VLOOKUP(A28,[1]TDSheet!$A:$W,23,0)</f>
        <v>0</v>
      </c>
      <c r="AA28" s="25">
        <v>0</v>
      </c>
      <c r="AB28" s="7">
        <f t="shared" si="10"/>
        <v>0</v>
      </c>
      <c r="AC28" s="25">
        <v>0</v>
      </c>
      <c r="AD28" s="7">
        <f t="shared" si="11"/>
        <v>0</v>
      </c>
    </row>
    <row r="29" spans="1:30" ht="11.1" customHeight="1" x14ac:dyDescent="0.2">
      <c r="A29" s="45" t="s">
        <v>32</v>
      </c>
      <c r="B29" s="11" t="s">
        <v>9</v>
      </c>
      <c r="C29" s="4">
        <v>325</v>
      </c>
      <c r="D29" s="4">
        <v>352</v>
      </c>
      <c r="E29" s="4">
        <v>366</v>
      </c>
      <c r="F29" s="4">
        <v>270</v>
      </c>
      <c r="G29" s="24">
        <f>VLOOKUP(A29,[1]TDSheet!$A:$G,7,0)</f>
        <v>0.75</v>
      </c>
      <c r="H29" s="7">
        <f>VLOOKUP(A29,[2]TDSheet!$A:$E,4,0)</f>
        <v>366</v>
      </c>
      <c r="I29" s="7">
        <f t="shared" si="3"/>
        <v>0</v>
      </c>
      <c r="J29" s="7">
        <f>VLOOKUP(A29,[1]TDSheet!$A:$X,24,0)*Z29</f>
        <v>96</v>
      </c>
      <c r="L29" s="7">
        <f t="shared" si="4"/>
        <v>73.2</v>
      </c>
      <c r="M29" s="32">
        <f>13*L29-J29-F29</f>
        <v>585.6</v>
      </c>
      <c r="N29" s="42">
        <f t="shared" si="5"/>
        <v>585.6</v>
      </c>
      <c r="O29" s="43"/>
      <c r="P29" s="35"/>
      <c r="R29" s="7">
        <f t="shared" si="6"/>
        <v>13</v>
      </c>
      <c r="S29" s="7">
        <f t="shared" si="7"/>
        <v>5</v>
      </c>
      <c r="T29" s="7">
        <f>VLOOKUP(A29,[1]TDSheet!$A:$S,19,0)</f>
        <v>55.6</v>
      </c>
      <c r="U29" s="7">
        <f>VLOOKUP(A29,[1]TDSheet!$A:$T,20,0)</f>
        <v>74.599999999999994</v>
      </c>
      <c r="V29" s="7">
        <f>VLOOKUP(A29,[1]TDSheet!$A:$L,12,0)</f>
        <v>56</v>
      </c>
      <c r="X29" s="7">
        <f t="shared" si="8"/>
        <v>439.20000000000005</v>
      </c>
      <c r="Y29" s="7">
        <f t="shared" si="9"/>
        <v>0</v>
      </c>
      <c r="Z29" s="24">
        <f>VLOOKUP(A29,[1]TDSheet!$A:$W,23,0)</f>
        <v>8</v>
      </c>
      <c r="AA29" s="25">
        <v>73</v>
      </c>
      <c r="AB29" s="7">
        <f t="shared" si="10"/>
        <v>438</v>
      </c>
      <c r="AC29" s="25">
        <f t="shared" si="12"/>
        <v>0</v>
      </c>
      <c r="AD29" s="7">
        <f t="shared" si="11"/>
        <v>0</v>
      </c>
    </row>
    <row r="30" spans="1:30" ht="21.95" customHeight="1" x14ac:dyDescent="0.2">
      <c r="A30" s="44" t="s">
        <v>33</v>
      </c>
      <c r="B30" s="11" t="s">
        <v>9</v>
      </c>
      <c r="C30" s="4">
        <v>40</v>
      </c>
      <c r="D30" s="4"/>
      <c r="E30" s="4">
        <v>40</v>
      </c>
      <c r="F30" s="4"/>
      <c r="G30" s="24">
        <f>VLOOKUP(A30,[1]TDSheet!$A:$G,7,0)</f>
        <v>0</v>
      </c>
      <c r="H30" s="7">
        <f>VLOOKUP(A30,[2]TDSheet!$A:$E,4,0)</f>
        <v>39</v>
      </c>
      <c r="I30" s="7">
        <f t="shared" si="3"/>
        <v>1</v>
      </c>
      <c r="L30" s="7">
        <f t="shared" si="4"/>
        <v>8</v>
      </c>
      <c r="M30" s="32"/>
      <c r="N30" s="42">
        <f t="shared" si="5"/>
        <v>0</v>
      </c>
      <c r="O30" s="43"/>
      <c r="P30" s="35"/>
      <c r="R30" s="7">
        <f t="shared" si="6"/>
        <v>0</v>
      </c>
      <c r="S30" s="7">
        <f t="shared" si="7"/>
        <v>0</v>
      </c>
      <c r="T30" s="7">
        <f>VLOOKUP(A30,[1]TDSheet!$A:$S,19,0)</f>
        <v>0</v>
      </c>
      <c r="U30" s="7">
        <f>VLOOKUP(A30,[1]TDSheet!$A:$T,20,0)</f>
        <v>0</v>
      </c>
      <c r="V30" s="7">
        <f>VLOOKUP(A30,[1]TDSheet!$A:$L,12,0)</f>
        <v>0</v>
      </c>
      <c r="W30" s="30" t="str">
        <f>VLOOKUP(A30,[1]TDSheet!$A:$U,21,0)</f>
        <v>продукция для Луганска</v>
      </c>
      <c r="X30" s="7">
        <f t="shared" si="8"/>
        <v>0</v>
      </c>
      <c r="Y30" s="7">
        <f t="shared" si="9"/>
        <v>0</v>
      </c>
      <c r="Z30" s="24">
        <f>VLOOKUP(A30,[1]TDSheet!$A:$W,23,0)</f>
        <v>0</v>
      </c>
      <c r="AA30" s="25">
        <v>0</v>
      </c>
      <c r="AB30" s="7">
        <f t="shared" si="10"/>
        <v>0</v>
      </c>
      <c r="AC30" s="25">
        <v>0</v>
      </c>
      <c r="AD30" s="7">
        <f t="shared" si="11"/>
        <v>0</v>
      </c>
    </row>
    <row r="31" spans="1:30" ht="11.1" customHeight="1" x14ac:dyDescent="0.2">
      <c r="A31" s="11" t="s">
        <v>34</v>
      </c>
      <c r="B31" s="11" t="s">
        <v>9</v>
      </c>
      <c r="C31" s="4">
        <v>485</v>
      </c>
      <c r="D31" s="4"/>
      <c r="E31" s="4">
        <v>445</v>
      </c>
      <c r="F31" s="4">
        <v>-7</v>
      </c>
      <c r="G31" s="24">
        <f>VLOOKUP(A31,[1]TDSheet!$A:$G,7,0)</f>
        <v>0.9</v>
      </c>
      <c r="H31" s="7">
        <f>VLOOKUP(A31,[2]TDSheet!$A:$E,4,0)</f>
        <v>453</v>
      </c>
      <c r="I31" s="7">
        <f t="shared" si="3"/>
        <v>-8</v>
      </c>
      <c r="J31" s="7">
        <f>VLOOKUP(A31,[1]TDSheet!$A:$X,24,0)*Z31</f>
        <v>496</v>
      </c>
      <c r="L31" s="7">
        <f t="shared" si="4"/>
        <v>89</v>
      </c>
      <c r="M31" s="32">
        <f>13*L31-J31-F31</f>
        <v>668</v>
      </c>
      <c r="N31" s="42">
        <f t="shared" si="5"/>
        <v>668</v>
      </c>
      <c r="O31" s="43"/>
      <c r="P31" s="35"/>
      <c r="R31" s="7">
        <f t="shared" si="6"/>
        <v>13</v>
      </c>
      <c r="S31" s="7">
        <f t="shared" si="7"/>
        <v>5.4943820224719104</v>
      </c>
      <c r="T31" s="7">
        <f>VLOOKUP(A31,[1]TDSheet!$A:$S,19,0)</f>
        <v>71.2</v>
      </c>
      <c r="U31" s="7">
        <f>VLOOKUP(A31,[1]TDSheet!$A:$T,20,0)</f>
        <v>60.6</v>
      </c>
      <c r="V31" s="7">
        <f>VLOOKUP(A31,[1]TDSheet!$A:$L,12,0)</f>
        <v>71.666666666666671</v>
      </c>
      <c r="X31" s="7">
        <f t="shared" si="8"/>
        <v>601.20000000000005</v>
      </c>
      <c r="Y31" s="7">
        <f t="shared" si="9"/>
        <v>0</v>
      </c>
      <c r="Z31" s="24">
        <f>VLOOKUP(A31,[1]TDSheet!$A:$W,23,0)</f>
        <v>8</v>
      </c>
      <c r="AA31" s="25">
        <v>84</v>
      </c>
      <c r="AB31" s="7">
        <f t="shared" si="10"/>
        <v>604.80000000000007</v>
      </c>
      <c r="AC31" s="25">
        <f t="shared" si="12"/>
        <v>0</v>
      </c>
      <c r="AD31" s="7">
        <f t="shared" si="11"/>
        <v>0</v>
      </c>
    </row>
    <row r="32" spans="1:30" ht="11.1" customHeight="1" x14ac:dyDescent="0.2">
      <c r="A32" s="44" t="s">
        <v>35</v>
      </c>
      <c r="B32" s="11" t="s">
        <v>9</v>
      </c>
      <c r="C32" s="4">
        <v>80</v>
      </c>
      <c r="D32" s="4"/>
      <c r="E32" s="4">
        <v>44</v>
      </c>
      <c r="F32" s="4">
        <v>36</v>
      </c>
      <c r="G32" s="24">
        <f>VLOOKUP(A32,[1]TDSheet!$A:$G,7,0)</f>
        <v>0</v>
      </c>
      <c r="H32" s="7">
        <f>VLOOKUP(A32,[2]TDSheet!$A:$E,4,0)</f>
        <v>42</v>
      </c>
      <c r="I32" s="7">
        <f t="shared" si="3"/>
        <v>2</v>
      </c>
      <c r="L32" s="7">
        <f t="shared" si="4"/>
        <v>8.8000000000000007</v>
      </c>
      <c r="M32" s="32"/>
      <c r="N32" s="42">
        <f t="shared" si="5"/>
        <v>0</v>
      </c>
      <c r="O32" s="43"/>
      <c r="P32" s="35"/>
      <c r="R32" s="7">
        <f t="shared" si="6"/>
        <v>4.0909090909090908</v>
      </c>
      <c r="S32" s="7">
        <f t="shared" si="7"/>
        <v>4.0909090909090908</v>
      </c>
      <c r="T32" s="7">
        <f>VLOOKUP(A32,[1]TDSheet!$A:$S,19,0)</f>
        <v>0</v>
      </c>
      <c r="U32" s="7">
        <f>VLOOKUP(A32,[1]TDSheet!$A:$T,20,0)</f>
        <v>0</v>
      </c>
      <c r="V32" s="7">
        <f>VLOOKUP(A32,[1]TDSheet!$A:$L,12,0)</f>
        <v>0</v>
      </c>
      <c r="W32" s="30" t="str">
        <f>VLOOKUP(A32,[1]TDSheet!$A:$U,21,0)</f>
        <v>продукция для Луганска</v>
      </c>
      <c r="X32" s="7">
        <f t="shared" si="8"/>
        <v>0</v>
      </c>
      <c r="Y32" s="7">
        <f t="shared" si="9"/>
        <v>0</v>
      </c>
      <c r="Z32" s="24">
        <f>VLOOKUP(A32,[1]TDSheet!$A:$W,23,0)</f>
        <v>0</v>
      </c>
      <c r="AA32" s="25">
        <v>0</v>
      </c>
      <c r="AB32" s="7">
        <f t="shared" si="10"/>
        <v>0</v>
      </c>
      <c r="AC32" s="25">
        <v>0</v>
      </c>
      <c r="AD32" s="7">
        <f t="shared" si="11"/>
        <v>0</v>
      </c>
    </row>
    <row r="33" spans="1:30" ht="11.1" customHeight="1" x14ac:dyDescent="0.2">
      <c r="A33" s="45" t="s">
        <v>36</v>
      </c>
      <c r="B33" s="11" t="s">
        <v>9</v>
      </c>
      <c r="C33" s="4">
        <v>948</v>
      </c>
      <c r="D33" s="4">
        <v>712</v>
      </c>
      <c r="E33" s="4">
        <v>980</v>
      </c>
      <c r="F33" s="4">
        <v>602</v>
      </c>
      <c r="G33" s="24">
        <f>VLOOKUP(A33,[1]TDSheet!$A:$G,7,0)</f>
        <v>0.9</v>
      </c>
      <c r="H33" s="7">
        <f>VLOOKUP(A33,[2]TDSheet!$A:$E,4,0)</f>
        <v>977</v>
      </c>
      <c r="I33" s="7">
        <f t="shared" si="3"/>
        <v>3</v>
      </c>
      <c r="J33" s="7">
        <f>VLOOKUP(A33,[1]TDSheet!$A:$X,24,0)*Z33</f>
        <v>240</v>
      </c>
      <c r="L33" s="7">
        <f t="shared" si="4"/>
        <v>196</v>
      </c>
      <c r="M33" s="32">
        <f>12*L33-J33-F33</f>
        <v>1510</v>
      </c>
      <c r="N33" s="42">
        <f t="shared" si="5"/>
        <v>510</v>
      </c>
      <c r="O33" s="43">
        <v>1000</v>
      </c>
      <c r="P33" s="35"/>
      <c r="R33" s="7">
        <f t="shared" si="6"/>
        <v>12</v>
      </c>
      <c r="S33" s="7">
        <f t="shared" si="7"/>
        <v>4.295918367346939</v>
      </c>
      <c r="T33" s="7">
        <f>VLOOKUP(A33,[1]TDSheet!$A:$S,19,0)</f>
        <v>173.2</v>
      </c>
      <c r="U33" s="7">
        <f>VLOOKUP(A33,[1]TDSheet!$A:$T,20,0)</f>
        <v>194.6</v>
      </c>
      <c r="V33" s="7">
        <f>VLOOKUP(A33,[1]TDSheet!$A:$L,12,0)</f>
        <v>129.66666666666666</v>
      </c>
      <c r="X33" s="7">
        <f t="shared" si="8"/>
        <v>459</v>
      </c>
      <c r="Y33" s="7">
        <f t="shared" si="9"/>
        <v>900</v>
      </c>
      <c r="Z33" s="24">
        <f>VLOOKUP(A33,[1]TDSheet!$A:$W,23,0)</f>
        <v>8</v>
      </c>
      <c r="AA33" s="25">
        <v>64</v>
      </c>
      <c r="AB33" s="7">
        <f t="shared" si="10"/>
        <v>460.8</v>
      </c>
      <c r="AC33" s="25">
        <f t="shared" si="12"/>
        <v>125</v>
      </c>
      <c r="AD33" s="7">
        <f t="shared" si="11"/>
        <v>900</v>
      </c>
    </row>
    <row r="34" spans="1:30" ht="11.1" customHeight="1" x14ac:dyDescent="0.2">
      <c r="A34" s="11" t="s">
        <v>37</v>
      </c>
      <c r="B34" s="11" t="s">
        <v>9</v>
      </c>
      <c r="C34" s="4">
        <v>24</v>
      </c>
      <c r="D34" s="4">
        <v>32</v>
      </c>
      <c r="E34" s="4">
        <v>32</v>
      </c>
      <c r="F34" s="4"/>
      <c r="G34" s="24">
        <f>VLOOKUP(A34,[1]TDSheet!$A:$G,7,0)</f>
        <v>0.43</v>
      </c>
      <c r="H34" s="7">
        <f>VLOOKUP(A34,[2]TDSheet!$A:$E,4,0)</f>
        <v>35</v>
      </c>
      <c r="I34" s="7">
        <f t="shared" si="3"/>
        <v>-3</v>
      </c>
      <c r="J34" s="7">
        <f>VLOOKUP(A34,[1]TDSheet!$A:$X,24,0)*Z34</f>
        <v>144</v>
      </c>
      <c r="L34" s="7">
        <f t="shared" si="4"/>
        <v>6.4</v>
      </c>
      <c r="M34" s="33">
        <v>50</v>
      </c>
      <c r="N34" s="42">
        <f t="shared" si="5"/>
        <v>50</v>
      </c>
      <c r="O34" s="43"/>
      <c r="P34" s="35"/>
      <c r="R34" s="7">
        <f t="shared" si="6"/>
        <v>30.3125</v>
      </c>
      <c r="S34" s="7">
        <f t="shared" si="7"/>
        <v>22.5</v>
      </c>
      <c r="T34" s="7">
        <f>VLOOKUP(A34,[1]TDSheet!$A:$S,19,0)</f>
        <v>12.2</v>
      </c>
      <c r="U34" s="7">
        <f>VLOOKUP(A34,[1]TDSheet!$A:$T,20,0)</f>
        <v>12.6</v>
      </c>
      <c r="V34" s="7">
        <f>VLOOKUP(A34,[1]TDSheet!$A:$L,12,0)</f>
        <v>17</v>
      </c>
      <c r="X34" s="7">
        <f t="shared" si="8"/>
        <v>21.5</v>
      </c>
      <c r="Y34" s="7">
        <f t="shared" si="9"/>
        <v>0</v>
      </c>
      <c r="Z34" s="24">
        <f>VLOOKUP(A34,[1]TDSheet!$A:$W,23,0)</f>
        <v>16</v>
      </c>
      <c r="AA34" s="25">
        <v>3</v>
      </c>
      <c r="AB34" s="7">
        <f t="shared" si="10"/>
        <v>20.64</v>
      </c>
      <c r="AC34" s="25">
        <f t="shared" si="12"/>
        <v>0</v>
      </c>
      <c r="AD34" s="7">
        <f t="shared" si="11"/>
        <v>0</v>
      </c>
    </row>
    <row r="35" spans="1:30" ht="21.95" customHeight="1" x14ac:dyDescent="0.2">
      <c r="A35" s="45" t="s">
        <v>38</v>
      </c>
      <c r="B35" s="11" t="s">
        <v>17</v>
      </c>
      <c r="C35" s="4">
        <v>2695</v>
      </c>
      <c r="D35" s="4">
        <v>705</v>
      </c>
      <c r="E35" s="4">
        <v>1695</v>
      </c>
      <c r="F35" s="4">
        <v>1605</v>
      </c>
      <c r="G35" s="24">
        <f>VLOOKUP(A35,[1]TDSheet!$A:$G,7,0)</f>
        <v>1</v>
      </c>
      <c r="H35" s="7">
        <f>VLOOKUP(A35,[2]TDSheet!$A:$E,4,0)</f>
        <v>1693</v>
      </c>
      <c r="I35" s="7">
        <f t="shared" si="3"/>
        <v>2</v>
      </c>
      <c r="L35" s="7">
        <f t="shared" si="4"/>
        <v>339</v>
      </c>
      <c r="M35" s="32">
        <v>3150</v>
      </c>
      <c r="N35" s="42">
        <f t="shared" si="5"/>
        <v>2150</v>
      </c>
      <c r="O35" s="43">
        <v>1000</v>
      </c>
      <c r="P35" s="35"/>
      <c r="R35" s="7">
        <f t="shared" si="6"/>
        <v>14.026548672566372</v>
      </c>
      <c r="S35" s="7">
        <f t="shared" si="7"/>
        <v>4.7345132743362832</v>
      </c>
      <c r="T35" s="7">
        <f>VLOOKUP(A35,[1]TDSheet!$A:$S,19,0)</f>
        <v>357</v>
      </c>
      <c r="U35" s="7">
        <f>VLOOKUP(A35,[1]TDSheet!$A:$T,20,0)</f>
        <v>348</v>
      </c>
      <c r="V35" s="7">
        <f>VLOOKUP(A35,[1]TDSheet!$A:$L,12,0)</f>
        <v>233.33333333333334</v>
      </c>
      <c r="X35" s="7">
        <f t="shared" si="8"/>
        <v>2150</v>
      </c>
      <c r="Y35" s="7">
        <f t="shared" si="9"/>
        <v>1000</v>
      </c>
      <c r="Z35" s="24">
        <f>VLOOKUP(A35,[1]TDSheet!$A:$W,23,0)</f>
        <v>5</v>
      </c>
      <c r="AA35" s="25">
        <v>430</v>
      </c>
      <c r="AB35" s="7">
        <f t="shared" si="10"/>
        <v>2150</v>
      </c>
      <c r="AC35" s="25">
        <f t="shared" si="12"/>
        <v>200</v>
      </c>
      <c r="AD35" s="7">
        <f t="shared" si="11"/>
        <v>1000</v>
      </c>
    </row>
    <row r="36" spans="1:30" ht="11.1" customHeight="1" x14ac:dyDescent="0.2">
      <c r="A36" s="45" t="s">
        <v>39</v>
      </c>
      <c r="B36" s="11" t="s">
        <v>9</v>
      </c>
      <c r="C36" s="4">
        <v>1092</v>
      </c>
      <c r="D36" s="4">
        <v>816</v>
      </c>
      <c r="E36" s="4">
        <v>1148</v>
      </c>
      <c r="F36" s="4">
        <v>665</v>
      </c>
      <c r="G36" s="24">
        <f>VLOOKUP(A36,[1]TDSheet!$A:$G,7,0)</f>
        <v>0.9</v>
      </c>
      <c r="H36" s="7">
        <f>VLOOKUP(A36,[2]TDSheet!$A:$E,4,0)</f>
        <v>1141</v>
      </c>
      <c r="I36" s="7">
        <f t="shared" si="3"/>
        <v>7</v>
      </c>
      <c r="J36" s="7">
        <f>VLOOKUP(A36,[1]TDSheet!$A:$X,24,0)*Z36</f>
        <v>456</v>
      </c>
      <c r="L36" s="7">
        <f t="shared" si="4"/>
        <v>229.6</v>
      </c>
      <c r="M36" s="32">
        <v>2100</v>
      </c>
      <c r="N36" s="42">
        <f t="shared" si="5"/>
        <v>1100</v>
      </c>
      <c r="O36" s="43">
        <v>1000</v>
      </c>
      <c r="P36" s="35"/>
      <c r="R36" s="7">
        <f t="shared" si="6"/>
        <v>14.028745644599303</v>
      </c>
      <c r="S36" s="7">
        <f t="shared" si="7"/>
        <v>4.8824041811846692</v>
      </c>
      <c r="T36" s="7">
        <f>VLOOKUP(A36,[1]TDSheet!$A:$S,19,0)</f>
        <v>212</v>
      </c>
      <c r="U36" s="7">
        <f>VLOOKUP(A36,[1]TDSheet!$A:$T,20,0)</f>
        <v>204.6</v>
      </c>
      <c r="V36" s="7">
        <f>VLOOKUP(A36,[1]TDSheet!$A:$L,12,0)</f>
        <v>162.66666666666666</v>
      </c>
      <c r="X36" s="7">
        <f t="shared" si="8"/>
        <v>990</v>
      </c>
      <c r="Y36" s="7">
        <f t="shared" si="9"/>
        <v>900</v>
      </c>
      <c r="Z36" s="24">
        <f>VLOOKUP(A36,[1]TDSheet!$A:$W,23,0)</f>
        <v>8</v>
      </c>
      <c r="AA36" s="25">
        <v>138</v>
      </c>
      <c r="AB36" s="7">
        <f t="shared" si="10"/>
        <v>993.6</v>
      </c>
      <c r="AC36" s="25">
        <f t="shared" si="12"/>
        <v>125</v>
      </c>
      <c r="AD36" s="7">
        <f t="shared" si="11"/>
        <v>900</v>
      </c>
    </row>
    <row r="37" spans="1:30" ht="11.1" customHeight="1" x14ac:dyDescent="0.2">
      <c r="A37" s="11" t="s">
        <v>40</v>
      </c>
      <c r="B37" s="11" t="s">
        <v>9</v>
      </c>
      <c r="C37" s="4">
        <v>73</v>
      </c>
      <c r="D37" s="4">
        <v>192</v>
      </c>
      <c r="E37" s="4">
        <v>105</v>
      </c>
      <c r="F37" s="4">
        <v>133</v>
      </c>
      <c r="G37" s="24">
        <f>VLOOKUP(A37,[1]TDSheet!$A:$G,7,0)</f>
        <v>0.43</v>
      </c>
      <c r="H37" s="7">
        <f>VLOOKUP(A37,[2]TDSheet!$A:$E,4,0)</f>
        <v>145</v>
      </c>
      <c r="I37" s="7">
        <f t="shared" si="3"/>
        <v>-40</v>
      </c>
      <c r="J37" s="7">
        <f>VLOOKUP(A37,[1]TDSheet!$A:$X,24,0)*Z37</f>
        <v>16</v>
      </c>
      <c r="L37" s="7">
        <f t="shared" si="4"/>
        <v>21</v>
      </c>
      <c r="M37" s="32">
        <f t="shared" ref="M37" si="15">13*L37-J37-F37</f>
        <v>124</v>
      </c>
      <c r="N37" s="42">
        <f t="shared" si="5"/>
        <v>124</v>
      </c>
      <c r="O37" s="43"/>
      <c r="P37" s="35"/>
      <c r="R37" s="7">
        <f t="shared" si="6"/>
        <v>13</v>
      </c>
      <c r="S37" s="7">
        <f t="shared" si="7"/>
        <v>7.0952380952380949</v>
      </c>
      <c r="T37" s="7">
        <f>VLOOKUP(A37,[1]TDSheet!$A:$S,19,0)</f>
        <v>25.8</v>
      </c>
      <c r="U37" s="7">
        <f>VLOOKUP(A37,[1]TDSheet!$A:$T,20,0)</f>
        <v>28.8</v>
      </c>
      <c r="V37" s="7">
        <f>VLOOKUP(A37,[1]TDSheet!$A:$L,12,0)</f>
        <v>19.666666666666668</v>
      </c>
      <c r="X37" s="7">
        <f t="shared" si="8"/>
        <v>53.32</v>
      </c>
      <c r="Y37" s="7">
        <f t="shared" si="9"/>
        <v>0</v>
      </c>
      <c r="Z37" s="24">
        <f>VLOOKUP(A37,[1]TDSheet!$A:$W,23,0)</f>
        <v>16</v>
      </c>
      <c r="AA37" s="25">
        <v>8</v>
      </c>
      <c r="AB37" s="7">
        <f t="shared" si="10"/>
        <v>55.04</v>
      </c>
      <c r="AC37" s="25">
        <f t="shared" si="12"/>
        <v>0</v>
      </c>
      <c r="AD37" s="7">
        <f t="shared" si="11"/>
        <v>0</v>
      </c>
    </row>
    <row r="38" spans="1:30" ht="21.95" customHeight="1" x14ac:dyDescent="0.2">
      <c r="A38" s="44" t="s">
        <v>41</v>
      </c>
      <c r="B38" s="11" t="s">
        <v>9</v>
      </c>
      <c r="C38" s="4">
        <v>16</v>
      </c>
      <c r="D38" s="4"/>
      <c r="E38" s="4">
        <v>16</v>
      </c>
      <c r="F38" s="4"/>
      <c r="G38" s="24">
        <f>VLOOKUP(A38,[1]TDSheet!$A:$G,7,0)</f>
        <v>0</v>
      </c>
      <c r="H38" s="7">
        <f>VLOOKUP(A38,[2]TDSheet!$A:$E,4,0)</f>
        <v>21</v>
      </c>
      <c r="I38" s="7">
        <f t="shared" si="3"/>
        <v>-5</v>
      </c>
      <c r="L38" s="7">
        <f t="shared" si="4"/>
        <v>3.2</v>
      </c>
      <c r="M38" s="32"/>
      <c r="N38" s="42">
        <f t="shared" si="5"/>
        <v>0</v>
      </c>
      <c r="O38" s="43"/>
      <c r="P38" s="35"/>
      <c r="R38" s="7">
        <f t="shared" si="6"/>
        <v>0</v>
      </c>
      <c r="S38" s="7">
        <f t="shared" si="7"/>
        <v>0</v>
      </c>
      <c r="T38" s="7">
        <f>VLOOKUP(A38,[1]TDSheet!$A:$S,19,0)</f>
        <v>0</v>
      </c>
      <c r="U38" s="7">
        <f>VLOOKUP(A38,[1]TDSheet!$A:$T,20,0)</f>
        <v>0</v>
      </c>
      <c r="V38" s="7">
        <f>VLOOKUP(A38,[1]TDSheet!$A:$L,12,0)</f>
        <v>0</v>
      </c>
      <c r="W38" s="30" t="str">
        <f>VLOOKUP(A38,[1]TDSheet!$A:$U,21,0)</f>
        <v>продукция для Луганска</v>
      </c>
      <c r="X38" s="7">
        <f t="shared" si="8"/>
        <v>0</v>
      </c>
      <c r="Y38" s="7">
        <f t="shared" si="9"/>
        <v>0</v>
      </c>
      <c r="Z38" s="24">
        <f>VLOOKUP(A38,[1]TDSheet!$A:$W,23,0)</f>
        <v>0</v>
      </c>
      <c r="AA38" s="25">
        <v>0</v>
      </c>
      <c r="AB38" s="7">
        <f t="shared" si="10"/>
        <v>0</v>
      </c>
      <c r="AC38" s="25">
        <v>0</v>
      </c>
      <c r="AD38" s="7">
        <f t="shared" si="11"/>
        <v>0</v>
      </c>
    </row>
    <row r="39" spans="1:30" ht="11.1" customHeight="1" x14ac:dyDescent="0.2">
      <c r="A39" s="11" t="s">
        <v>42</v>
      </c>
      <c r="B39" s="11" t="s">
        <v>9</v>
      </c>
      <c r="C39" s="4">
        <v>291</v>
      </c>
      <c r="D39" s="4">
        <v>272</v>
      </c>
      <c r="E39" s="4">
        <v>140</v>
      </c>
      <c r="F39" s="4">
        <v>409</v>
      </c>
      <c r="G39" s="24">
        <f>VLOOKUP(A39,[1]TDSheet!$A:$G,7,0)</f>
        <v>0.7</v>
      </c>
      <c r="H39" s="7">
        <f>VLOOKUP(A39,[2]TDSheet!$A:$E,4,0)</f>
        <v>144</v>
      </c>
      <c r="I39" s="7">
        <f t="shared" si="3"/>
        <v>-4</v>
      </c>
      <c r="L39" s="7">
        <f t="shared" si="4"/>
        <v>28</v>
      </c>
      <c r="M39" s="32"/>
      <c r="N39" s="42">
        <f t="shared" si="5"/>
        <v>0</v>
      </c>
      <c r="O39" s="43"/>
      <c r="P39" s="35"/>
      <c r="R39" s="7">
        <f t="shared" si="6"/>
        <v>14.607142857142858</v>
      </c>
      <c r="S39" s="7">
        <f t="shared" si="7"/>
        <v>14.607142857142858</v>
      </c>
      <c r="T39" s="7">
        <f>VLOOKUP(A39,[1]TDSheet!$A:$S,19,0)</f>
        <v>34.6</v>
      </c>
      <c r="U39" s="7">
        <f>VLOOKUP(A39,[1]TDSheet!$A:$T,20,0)</f>
        <v>43.6</v>
      </c>
      <c r="V39" s="7">
        <f>VLOOKUP(A39,[1]TDSheet!$A:$L,12,0)</f>
        <v>7.333333333333333</v>
      </c>
      <c r="X39" s="7">
        <f t="shared" si="8"/>
        <v>0</v>
      </c>
      <c r="Y39" s="7">
        <f t="shared" si="9"/>
        <v>0</v>
      </c>
      <c r="Z39" s="24">
        <f>VLOOKUP(A39,[1]TDSheet!$A:$W,23,0)</f>
        <v>8</v>
      </c>
      <c r="AA39" s="25">
        <f t="shared" si="13"/>
        <v>0</v>
      </c>
      <c r="AB39" s="7">
        <f t="shared" si="10"/>
        <v>0</v>
      </c>
      <c r="AC39" s="25">
        <f t="shared" si="12"/>
        <v>0</v>
      </c>
      <c r="AD39" s="7">
        <f t="shared" si="11"/>
        <v>0</v>
      </c>
    </row>
    <row r="40" spans="1:30" ht="21.95" customHeight="1" x14ac:dyDescent="0.2">
      <c r="A40" s="11" t="s">
        <v>43</v>
      </c>
      <c r="B40" s="11" t="s">
        <v>9</v>
      </c>
      <c r="C40" s="4">
        <v>274</v>
      </c>
      <c r="D40" s="4">
        <v>120</v>
      </c>
      <c r="E40" s="4">
        <v>151</v>
      </c>
      <c r="F40" s="4">
        <v>216</v>
      </c>
      <c r="G40" s="24">
        <f>VLOOKUP(A40,[1]TDSheet!$A:$G,7,0)</f>
        <v>0.9</v>
      </c>
      <c r="H40" s="7">
        <f>VLOOKUP(A40,[2]TDSheet!$A:$E,4,0)</f>
        <v>159</v>
      </c>
      <c r="I40" s="7">
        <f t="shared" si="3"/>
        <v>-8</v>
      </c>
      <c r="J40" s="30">
        <f>VLOOKUP(A40,[1]TDSheet!$A:$X,24,0)*Z40</f>
        <v>272</v>
      </c>
      <c r="L40" s="7">
        <f t="shared" si="4"/>
        <v>30.2</v>
      </c>
      <c r="M40" s="32"/>
      <c r="N40" s="42">
        <f t="shared" si="5"/>
        <v>0</v>
      </c>
      <c r="O40" s="43"/>
      <c r="P40" s="35"/>
      <c r="R40" s="7">
        <f t="shared" si="6"/>
        <v>16.158940397350992</v>
      </c>
      <c r="S40" s="7">
        <f t="shared" si="7"/>
        <v>16.158940397350992</v>
      </c>
      <c r="T40" s="7">
        <f>VLOOKUP(A40,[1]TDSheet!$A:$S,19,0)</f>
        <v>16.2</v>
      </c>
      <c r="U40" s="7">
        <f>VLOOKUP(A40,[1]TDSheet!$A:$T,20,0)</f>
        <v>21.2</v>
      </c>
      <c r="V40" s="7">
        <f>VLOOKUP(A40,[1]TDSheet!$A:$L,12,0)</f>
        <v>40</v>
      </c>
      <c r="X40" s="7">
        <f t="shared" si="8"/>
        <v>0</v>
      </c>
      <c r="Y40" s="7">
        <f t="shared" si="9"/>
        <v>0</v>
      </c>
      <c r="Z40" s="24">
        <f>VLOOKUP(A40,[1]TDSheet!$A:$W,23,0)</f>
        <v>8</v>
      </c>
      <c r="AA40" s="25">
        <f t="shared" si="13"/>
        <v>0</v>
      </c>
      <c r="AB40" s="7">
        <f t="shared" si="10"/>
        <v>0</v>
      </c>
      <c r="AC40" s="25">
        <f t="shared" si="12"/>
        <v>0</v>
      </c>
      <c r="AD40" s="7">
        <f t="shared" si="11"/>
        <v>0</v>
      </c>
    </row>
    <row r="41" spans="1:30" ht="11.1" customHeight="1" x14ac:dyDescent="0.2">
      <c r="A41" s="44" t="s">
        <v>44</v>
      </c>
      <c r="B41" s="11" t="s">
        <v>9</v>
      </c>
      <c r="C41" s="4">
        <v>80</v>
      </c>
      <c r="D41" s="4"/>
      <c r="E41" s="4">
        <v>35</v>
      </c>
      <c r="F41" s="4">
        <v>45</v>
      </c>
      <c r="G41" s="24">
        <f>VLOOKUP(A41,[1]TDSheet!$A:$G,7,0)</f>
        <v>0</v>
      </c>
      <c r="H41" s="7">
        <f>VLOOKUP(A41,[2]TDSheet!$A:$E,4,0)</f>
        <v>33</v>
      </c>
      <c r="I41" s="7">
        <f t="shared" si="3"/>
        <v>2</v>
      </c>
      <c r="L41" s="7">
        <f t="shared" si="4"/>
        <v>7</v>
      </c>
      <c r="M41" s="32"/>
      <c r="N41" s="42">
        <f t="shared" si="5"/>
        <v>0</v>
      </c>
      <c r="O41" s="43"/>
      <c r="P41" s="35"/>
      <c r="R41" s="7">
        <f t="shared" si="6"/>
        <v>6.4285714285714288</v>
      </c>
      <c r="S41" s="7">
        <f t="shared" si="7"/>
        <v>6.4285714285714288</v>
      </c>
      <c r="T41" s="7">
        <f>VLOOKUP(A41,[1]TDSheet!$A:$S,19,0)</f>
        <v>0</v>
      </c>
      <c r="U41" s="7">
        <f>VLOOKUP(A41,[1]TDSheet!$A:$T,20,0)</f>
        <v>0</v>
      </c>
      <c r="V41" s="7">
        <f>VLOOKUP(A41,[1]TDSheet!$A:$L,12,0)</f>
        <v>0</v>
      </c>
      <c r="W41" s="30" t="str">
        <f>VLOOKUP(A41,[1]TDSheet!$A:$U,21,0)</f>
        <v>продукция для Луганска</v>
      </c>
      <c r="X41" s="7">
        <f t="shared" si="8"/>
        <v>0</v>
      </c>
      <c r="Y41" s="7">
        <f t="shared" si="9"/>
        <v>0</v>
      </c>
      <c r="Z41" s="24">
        <f>VLOOKUP(A41,[1]TDSheet!$A:$W,23,0)</f>
        <v>0</v>
      </c>
      <c r="AA41" s="25">
        <v>0</v>
      </c>
      <c r="AB41" s="7">
        <f t="shared" si="10"/>
        <v>0</v>
      </c>
      <c r="AC41" s="25">
        <v>0</v>
      </c>
      <c r="AD41" s="7">
        <f t="shared" si="11"/>
        <v>0</v>
      </c>
    </row>
    <row r="42" spans="1:30" ht="21.95" customHeight="1" x14ac:dyDescent="0.2">
      <c r="A42" s="11" t="s">
        <v>45</v>
      </c>
      <c r="B42" s="11" t="s">
        <v>9</v>
      </c>
      <c r="C42" s="4">
        <v>104</v>
      </c>
      <c r="D42" s="4"/>
      <c r="E42" s="4">
        <v>75</v>
      </c>
      <c r="F42" s="4">
        <v>29</v>
      </c>
      <c r="G42" s="24">
        <f>VLOOKUP(A42,[1]TDSheet!$A:$G,7,0)</f>
        <v>0.9</v>
      </c>
      <c r="H42" s="7">
        <f>VLOOKUP(A42,[2]TDSheet!$A:$E,4,0)</f>
        <v>71</v>
      </c>
      <c r="I42" s="7">
        <f t="shared" si="3"/>
        <v>4</v>
      </c>
      <c r="L42" s="7">
        <f t="shared" si="4"/>
        <v>15</v>
      </c>
      <c r="M42" s="32">
        <f>10*L42-J42-F42</f>
        <v>121</v>
      </c>
      <c r="N42" s="42">
        <f t="shared" si="5"/>
        <v>121</v>
      </c>
      <c r="O42" s="43"/>
      <c r="P42" s="35"/>
      <c r="R42" s="7">
        <f t="shared" si="6"/>
        <v>10</v>
      </c>
      <c r="S42" s="7">
        <f t="shared" si="7"/>
        <v>1.9333333333333333</v>
      </c>
      <c r="T42" s="7">
        <f>VLOOKUP(A42,[1]TDSheet!$A:$S,19,0)</f>
        <v>16.8</v>
      </c>
      <c r="U42" s="7">
        <f>VLOOKUP(A42,[1]TDSheet!$A:$T,20,0)</f>
        <v>18.399999999999999</v>
      </c>
      <c r="V42" s="7">
        <f>VLOOKUP(A42,[1]TDSheet!$A:$L,12,0)</f>
        <v>0</v>
      </c>
      <c r="X42" s="7">
        <f t="shared" si="8"/>
        <v>108.9</v>
      </c>
      <c r="Y42" s="7">
        <f t="shared" si="9"/>
        <v>0</v>
      </c>
      <c r="Z42" s="24">
        <f>VLOOKUP(A42,[1]TDSheet!$A:$W,23,0)</f>
        <v>8</v>
      </c>
      <c r="AA42" s="25">
        <v>15</v>
      </c>
      <c r="AB42" s="7">
        <f t="shared" si="10"/>
        <v>108</v>
      </c>
      <c r="AC42" s="25">
        <f t="shared" si="12"/>
        <v>0</v>
      </c>
      <c r="AD42" s="7">
        <f t="shared" si="11"/>
        <v>0</v>
      </c>
    </row>
    <row r="43" spans="1:30" ht="11.1" customHeight="1" x14ac:dyDescent="0.2">
      <c r="A43" s="11" t="s">
        <v>46</v>
      </c>
      <c r="B43" s="11" t="s">
        <v>17</v>
      </c>
      <c r="C43" s="4">
        <v>2600</v>
      </c>
      <c r="D43" s="4">
        <v>600</v>
      </c>
      <c r="E43" s="4">
        <v>1345</v>
      </c>
      <c r="F43" s="4">
        <v>1785</v>
      </c>
      <c r="G43" s="24">
        <f>VLOOKUP(A43,[1]TDSheet!$A:$G,7,0)</f>
        <v>1</v>
      </c>
      <c r="H43" s="7">
        <f>VLOOKUP(A43,[2]TDSheet!$A:$E,4,0)</f>
        <v>1345</v>
      </c>
      <c r="I43" s="7">
        <f t="shared" si="3"/>
        <v>0</v>
      </c>
      <c r="L43" s="7">
        <f t="shared" si="4"/>
        <v>269</v>
      </c>
      <c r="M43" s="32">
        <v>2000</v>
      </c>
      <c r="N43" s="42">
        <f t="shared" si="5"/>
        <v>2000</v>
      </c>
      <c r="O43" s="43"/>
      <c r="P43" s="35"/>
      <c r="R43" s="7">
        <f t="shared" si="6"/>
        <v>14.070631970260223</v>
      </c>
      <c r="S43" s="7">
        <f t="shared" si="7"/>
        <v>6.6356877323420074</v>
      </c>
      <c r="T43" s="7">
        <f>VLOOKUP(A43,[1]TDSheet!$A:$S,19,0)</f>
        <v>289</v>
      </c>
      <c r="U43" s="7">
        <f>VLOOKUP(A43,[1]TDSheet!$A:$T,20,0)</f>
        <v>286</v>
      </c>
      <c r="V43" s="7">
        <f>VLOOKUP(A43,[1]TDSheet!$A:$L,12,0)</f>
        <v>61.666666666666664</v>
      </c>
      <c r="X43" s="7">
        <f t="shared" si="8"/>
        <v>2000</v>
      </c>
      <c r="Y43" s="7">
        <f t="shared" si="9"/>
        <v>0</v>
      </c>
      <c r="Z43" s="24">
        <f>VLOOKUP(A43,[1]TDSheet!$A:$W,23,0)</f>
        <v>5</v>
      </c>
      <c r="AA43" s="25">
        <v>400</v>
      </c>
      <c r="AB43" s="7">
        <f t="shared" si="10"/>
        <v>2000</v>
      </c>
      <c r="AC43" s="25">
        <f t="shared" si="12"/>
        <v>0</v>
      </c>
      <c r="AD43" s="7">
        <f t="shared" si="11"/>
        <v>0</v>
      </c>
    </row>
    <row r="44" spans="1:30" ht="11.1" customHeight="1" x14ac:dyDescent="0.2">
      <c r="A44" s="45" t="s">
        <v>47</v>
      </c>
      <c r="B44" s="11" t="s">
        <v>9</v>
      </c>
      <c r="C44" s="4">
        <v>1180</v>
      </c>
      <c r="D44" s="4">
        <v>480</v>
      </c>
      <c r="E44" s="4">
        <v>810</v>
      </c>
      <c r="F44" s="4">
        <v>795</v>
      </c>
      <c r="G44" s="24">
        <f>VLOOKUP(A44,[1]TDSheet!$A:$G,7,0)</f>
        <v>1</v>
      </c>
      <c r="H44" s="7">
        <f>VLOOKUP(A44,[2]TDSheet!$A:$E,4,0)</f>
        <v>807</v>
      </c>
      <c r="I44" s="7">
        <f t="shared" si="3"/>
        <v>3</v>
      </c>
      <c r="L44" s="7">
        <f t="shared" si="4"/>
        <v>162</v>
      </c>
      <c r="M44" s="32">
        <v>1450</v>
      </c>
      <c r="N44" s="42">
        <f t="shared" si="5"/>
        <v>1450</v>
      </c>
      <c r="O44" s="43"/>
      <c r="P44" s="35"/>
      <c r="R44" s="7">
        <f t="shared" si="6"/>
        <v>13.858024691358025</v>
      </c>
      <c r="S44" s="7">
        <f t="shared" si="7"/>
        <v>4.9074074074074074</v>
      </c>
      <c r="T44" s="7">
        <f>VLOOKUP(A44,[1]TDSheet!$A:$S,19,0)</f>
        <v>183</v>
      </c>
      <c r="U44" s="7">
        <f>VLOOKUP(A44,[1]TDSheet!$A:$T,20,0)</f>
        <v>177</v>
      </c>
      <c r="V44" s="7">
        <f>VLOOKUP(A44,[1]TDSheet!$A:$L,12,0)</f>
        <v>80</v>
      </c>
      <c r="X44" s="7">
        <f t="shared" si="8"/>
        <v>1450</v>
      </c>
      <c r="Y44" s="7">
        <f t="shared" si="9"/>
        <v>0</v>
      </c>
      <c r="Z44" s="24">
        <f>VLOOKUP(A44,[1]TDSheet!$A:$W,23,0)</f>
        <v>5</v>
      </c>
      <c r="AA44" s="25">
        <v>290</v>
      </c>
      <c r="AB44" s="7">
        <f t="shared" si="10"/>
        <v>1450</v>
      </c>
      <c r="AC44" s="25">
        <f t="shared" si="12"/>
        <v>0</v>
      </c>
      <c r="AD44" s="7">
        <f t="shared" si="11"/>
        <v>0</v>
      </c>
    </row>
    <row r="45" spans="1:30" ht="11.1" customHeight="1" x14ac:dyDescent="0.2">
      <c r="A45" s="11" t="s">
        <v>48</v>
      </c>
      <c r="B45" s="11" t="s">
        <v>9</v>
      </c>
      <c r="C45" s="4">
        <v>160</v>
      </c>
      <c r="D45" s="4"/>
      <c r="E45" s="4">
        <v>63</v>
      </c>
      <c r="F45" s="4">
        <v>97</v>
      </c>
      <c r="G45" s="24">
        <f>VLOOKUP(A45,[1]TDSheet!$A:$G,7,0)</f>
        <v>0</v>
      </c>
      <c r="H45" s="7">
        <f>VLOOKUP(A45,[2]TDSheet!$A:$E,4,0)</f>
        <v>59</v>
      </c>
      <c r="I45" s="7">
        <f t="shared" si="3"/>
        <v>4</v>
      </c>
      <c r="L45" s="7">
        <f t="shared" si="4"/>
        <v>12.6</v>
      </c>
      <c r="M45" s="32"/>
      <c r="N45" s="42">
        <f t="shared" si="5"/>
        <v>0</v>
      </c>
      <c r="O45" s="43"/>
      <c r="P45" s="35"/>
      <c r="R45" s="7">
        <f t="shared" si="6"/>
        <v>7.6984126984126986</v>
      </c>
      <c r="S45" s="7">
        <f t="shared" si="7"/>
        <v>7.6984126984126986</v>
      </c>
      <c r="T45" s="7">
        <f>VLOOKUP(A45,[1]TDSheet!$A:$S,19,0)</f>
        <v>0</v>
      </c>
      <c r="U45" s="7">
        <f>VLOOKUP(A45,[1]TDSheet!$A:$T,20,0)</f>
        <v>0</v>
      </c>
      <c r="V45" s="7">
        <f>VLOOKUP(A45,[1]TDSheet!$A:$L,12,0)</f>
        <v>0</v>
      </c>
      <c r="W45" s="30" t="str">
        <f>VLOOKUP(A45,[1]TDSheet!$A:$U,21,0)</f>
        <v>продукция для Луганска</v>
      </c>
      <c r="X45" s="7">
        <f t="shared" si="8"/>
        <v>0</v>
      </c>
      <c r="Y45" s="7">
        <f t="shared" si="9"/>
        <v>0</v>
      </c>
      <c r="Z45" s="24">
        <f>VLOOKUP(A45,[1]TDSheet!$A:$W,23,0)</f>
        <v>0</v>
      </c>
      <c r="AA45" s="25">
        <v>0</v>
      </c>
      <c r="AB45" s="7">
        <f t="shared" si="10"/>
        <v>0</v>
      </c>
      <c r="AC45" s="25">
        <v>0</v>
      </c>
      <c r="AD45" s="7">
        <f t="shared" si="11"/>
        <v>0</v>
      </c>
    </row>
    <row r="46" spans="1:30" ht="11.1" customHeight="1" x14ac:dyDescent="0.2">
      <c r="A46" s="44" t="s">
        <v>49</v>
      </c>
      <c r="B46" s="11" t="s">
        <v>9</v>
      </c>
      <c r="C46" s="4">
        <v>24</v>
      </c>
      <c r="D46" s="4"/>
      <c r="E46" s="4">
        <v>24</v>
      </c>
      <c r="F46" s="4"/>
      <c r="G46" s="24">
        <f>VLOOKUP(A46,[1]TDSheet!$A:$G,7,0)</f>
        <v>0</v>
      </c>
      <c r="H46" s="7">
        <f>VLOOKUP(A46,[2]TDSheet!$A:$E,4,0)</f>
        <v>36</v>
      </c>
      <c r="I46" s="7">
        <f t="shared" si="3"/>
        <v>-12</v>
      </c>
      <c r="L46" s="7">
        <f t="shared" si="4"/>
        <v>4.8</v>
      </c>
      <c r="M46" s="32"/>
      <c r="N46" s="42">
        <f t="shared" si="5"/>
        <v>0</v>
      </c>
      <c r="O46" s="43"/>
      <c r="P46" s="35"/>
      <c r="R46" s="7">
        <f t="shared" si="6"/>
        <v>0</v>
      </c>
      <c r="S46" s="7">
        <f t="shared" si="7"/>
        <v>0</v>
      </c>
      <c r="T46" s="7">
        <f>VLOOKUP(A46,[1]TDSheet!$A:$S,19,0)</f>
        <v>0</v>
      </c>
      <c r="U46" s="7">
        <f>VLOOKUP(A46,[1]TDSheet!$A:$T,20,0)</f>
        <v>0</v>
      </c>
      <c r="V46" s="7">
        <f>VLOOKUP(A46,[1]TDSheet!$A:$L,12,0)</f>
        <v>0</v>
      </c>
      <c r="W46" s="30" t="str">
        <f>VLOOKUP(A46,[1]TDSheet!$A:$U,21,0)</f>
        <v>продукция для Луганска</v>
      </c>
      <c r="X46" s="7">
        <f t="shared" si="8"/>
        <v>0</v>
      </c>
      <c r="Y46" s="7">
        <f t="shared" si="9"/>
        <v>0</v>
      </c>
      <c r="Z46" s="24">
        <f>VLOOKUP(A46,[1]TDSheet!$A:$W,23,0)</f>
        <v>0</v>
      </c>
      <c r="AA46" s="25">
        <v>0</v>
      </c>
      <c r="AB46" s="7">
        <f t="shared" si="10"/>
        <v>0</v>
      </c>
      <c r="AC46" s="25">
        <v>0</v>
      </c>
      <c r="AD46" s="7">
        <f t="shared" si="11"/>
        <v>0</v>
      </c>
    </row>
    <row r="47" spans="1:30" ht="21.95" customHeight="1" x14ac:dyDescent="0.2">
      <c r="A47" s="44" t="s">
        <v>50</v>
      </c>
      <c r="B47" s="11" t="s">
        <v>9</v>
      </c>
      <c r="C47" s="4">
        <v>16</v>
      </c>
      <c r="D47" s="4"/>
      <c r="E47" s="4">
        <v>16</v>
      </c>
      <c r="F47" s="4"/>
      <c r="G47" s="24">
        <f>VLOOKUP(A47,[1]TDSheet!$A:$G,7,0)</f>
        <v>0</v>
      </c>
      <c r="H47" s="7">
        <f>VLOOKUP(A47,[2]TDSheet!$A:$E,4,0)</f>
        <v>12</v>
      </c>
      <c r="I47" s="7">
        <f t="shared" si="3"/>
        <v>4</v>
      </c>
      <c r="L47" s="7">
        <f t="shared" si="4"/>
        <v>3.2</v>
      </c>
      <c r="M47" s="32"/>
      <c r="N47" s="42">
        <f t="shared" si="5"/>
        <v>0</v>
      </c>
      <c r="O47" s="43"/>
      <c r="P47" s="35"/>
      <c r="R47" s="7">
        <f t="shared" si="6"/>
        <v>0</v>
      </c>
      <c r="S47" s="7">
        <f t="shared" si="7"/>
        <v>0</v>
      </c>
      <c r="T47" s="7">
        <f>VLOOKUP(A47,[1]TDSheet!$A:$S,19,0)</f>
        <v>0</v>
      </c>
      <c r="U47" s="7">
        <f>VLOOKUP(A47,[1]TDSheet!$A:$T,20,0)</f>
        <v>0</v>
      </c>
      <c r="V47" s="7">
        <f>VLOOKUP(A47,[1]TDSheet!$A:$L,12,0)</f>
        <v>0</v>
      </c>
      <c r="W47" s="30" t="str">
        <f>VLOOKUP(A47,[1]TDSheet!$A:$U,21,0)</f>
        <v>продукция для Луганска</v>
      </c>
      <c r="X47" s="7">
        <f t="shared" si="8"/>
        <v>0</v>
      </c>
      <c r="Y47" s="7">
        <f t="shared" si="9"/>
        <v>0</v>
      </c>
      <c r="Z47" s="24">
        <f>VLOOKUP(A47,[1]TDSheet!$A:$W,23,0)</f>
        <v>0</v>
      </c>
      <c r="AA47" s="25">
        <v>0</v>
      </c>
      <c r="AB47" s="7">
        <f t="shared" si="10"/>
        <v>0</v>
      </c>
      <c r="AC47" s="25">
        <v>0</v>
      </c>
      <c r="AD47" s="7">
        <f t="shared" si="11"/>
        <v>0</v>
      </c>
    </row>
    <row r="48" spans="1:30" ht="11.1" customHeight="1" x14ac:dyDescent="0.2">
      <c r="A48" s="11" t="s">
        <v>51</v>
      </c>
      <c r="B48" s="11" t="s">
        <v>9</v>
      </c>
      <c r="C48" s="4">
        <v>52</v>
      </c>
      <c r="D48" s="4"/>
      <c r="E48" s="4">
        <v>12</v>
      </c>
      <c r="F48" s="4">
        <v>40</v>
      </c>
      <c r="G48" s="24">
        <f>VLOOKUP(A48,[1]TDSheet!$A:$G,7,0)</f>
        <v>0.33</v>
      </c>
      <c r="H48" s="7">
        <f>VLOOKUP(A48,[2]TDSheet!$A:$E,4,0)</f>
        <v>10</v>
      </c>
      <c r="I48" s="7">
        <f t="shared" si="3"/>
        <v>2</v>
      </c>
      <c r="L48" s="7">
        <f t="shared" si="4"/>
        <v>2.4</v>
      </c>
      <c r="M48" s="32"/>
      <c r="N48" s="42">
        <f t="shared" si="5"/>
        <v>0</v>
      </c>
      <c r="O48" s="43"/>
      <c r="P48" s="35"/>
      <c r="R48" s="7">
        <f t="shared" si="6"/>
        <v>16.666666666666668</v>
      </c>
      <c r="S48" s="7">
        <f t="shared" si="7"/>
        <v>16.666666666666668</v>
      </c>
      <c r="T48" s="7">
        <f>VLOOKUP(A48,[1]TDSheet!$A:$S,19,0)</f>
        <v>0</v>
      </c>
      <c r="U48" s="7">
        <f>VLOOKUP(A48,[1]TDSheet!$A:$T,20,0)</f>
        <v>0.4</v>
      </c>
      <c r="V48" s="7">
        <f>VLOOKUP(A48,[1]TDSheet!$A:$L,12,0)</f>
        <v>0</v>
      </c>
      <c r="W48" s="29" t="s">
        <v>83</v>
      </c>
      <c r="X48" s="7">
        <f t="shared" si="8"/>
        <v>0</v>
      </c>
      <c r="Y48" s="7">
        <f t="shared" si="9"/>
        <v>0</v>
      </c>
      <c r="Z48" s="24">
        <f>VLOOKUP(A48,[1]TDSheet!$A:$W,23,0)</f>
        <v>6</v>
      </c>
      <c r="AA48" s="25">
        <f t="shared" si="13"/>
        <v>0</v>
      </c>
      <c r="AB48" s="7">
        <f t="shared" si="10"/>
        <v>0</v>
      </c>
      <c r="AC48" s="25">
        <f t="shared" si="12"/>
        <v>0</v>
      </c>
      <c r="AD48" s="7">
        <f t="shared" si="11"/>
        <v>0</v>
      </c>
    </row>
    <row r="49" spans="1:30" ht="11.1" customHeight="1" x14ac:dyDescent="0.2">
      <c r="A49" s="26" t="s">
        <v>52</v>
      </c>
      <c r="B49" s="11" t="s">
        <v>17</v>
      </c>
      <c r="C49" s="5"/>
      <c r="D49" s="4">
        <v>96</v>
      </c>
      <c r="E49" s="4">
        <v>15</v>
      </c>
      <c r="F49" s="4">
        <v>81</v>
      </c>
      <c r="G49" s="24">
        <f>VLOOKUP(A49,[1]TDSheet!$A:$G,7,0)</f>
        <v>1</v>
      </c>
      <c r="H49" s="7">
        <f>VLOOKUP(A49,[2]TDSheet!$A:$E,4,0)</f>
        <v>14</v>
      </c>
      <c r="I49" s="7">
        <f t="shared" si="3"/>
        <v>1</v>
      </c>
      <c r="L49" s="7">
        <f t="shared" si="4"/>
        <v>3</v>
      </c>
      <c r="M49" s="32">
        <v>15</v>
      </c>
      <c r="N49" s="42">
        <f t="shared" si="5"/>
        <v>15</v>
      </c>
      <c r="O49" s="43"/>
      <c r="P49" s="35"/>
      <c r="R49" s="7">
        <f t="shared" si="6"/>
        <v>32</v>
      </c>
      <c r="S49" s="7">
        <f t="shared" si="7"/>
        <v>27</v>
      </c>
      <c r="T49" s="7">
        <f>VLOOKUP(A49,[1]TDSheet!$A:$S,19,0)</f>
        <v>0</v>
      </c>
      <c r="U49" s="7">
        <f>VLOOKUP(A49,[1]TDSheet!$A:$T,20,0)</f>
        <v>7.8</v>
      </c>
      <c r="V49" s="7">
        <f>VLOOKUP(A49,[1]TDSheet!$A:$L,12,0)</f>
        <v>0</v>
      </c>
      <c r="X49" s="7">
        <f t="shared" si="8"/>
        <v>15</v>
      </c>
      <c r="Y49" s="7">
        <f t="shared" si="9"/>
        <v>0</v>
      </c>
      <c r="Z49" s="24">
        <f>VLOOKUP(A49,[1]TDSheet!$A:$W,23,0)</f>
        <v>3</v>
      </c>
      <c r="AA49" s="25">
        <v>5</v>
      </c>
      <c r="AB49" s="7">
        <f t="shared" si="10"/>
        <v>15</v>
      </c>
      <c r="AC49" s="25">
        <f t="shared" si="12"/>
        <v>0</v>
      </c>
      <c r="AD49" s="7">
        <f t="shared" si="11"/>
        <v>0</v>
      </c>
    </row>
    <row r="50" spans="1:30" ht="11.1" customHeight="1" x14ac:dyDescent="0.2">
      <c r="A50" s="11" t="s">
        <v>53</v>
      </c>
      <c r="B50" s="11" t="s">
        <v>9</v>
      </c>
      <c r="C50" s="4">
        <v>1018</v>
      </c>
      <c r="D50" s="4">
        <v>240</v>
      </c>
      <c r="E50" s="4">
        <v>858</v>
      </c>
      <c r="F50" s="4">
        <v>270</v>
      </c>
      <c r="G50" s="24">
        <f>VLOOKUP(A50,[1]TDSheet!$A:$G,7,0)</f>
        <v>0.25</v>
      </c>
      <c r="H50" s="7">
        <f>VLOOKUP(A50,[2]TDSheet!$A:$E,4,0)</f>
        <v>826</v>
      </c>
      <c r="I50" s="7">
        <f t="shared" si="3"/>
        <v>32</v>
      </c>
      <c r="J50" s="7">
        <f>VLOOKUP(A50,[1]TDSheet!$A:$X,24,0)*Z50</f>
        <v>420</v>
      </c>
      <c r="L50" s="7">
        <f t="shared" si="4"/>
        <v>171.6</v>
      </c>
      <c r="M50" s="32">
        <f>12*L50-J50-F50</f>
        <v>1369.1999999999998</v>
      </c>
      <c r="N50" s="42">
        <f t="shared" si="5"/>
        <v>1369.1999999999998</v>
      </c>
      <c r="O50" s="43"/>
      <c r="P50" s="35"/>
      <c r="R50" s="7">
        <f t="shared" si="6"/>
        <v>12</v>
      </c>
      <c r="S50" s="7">
        <f t="shared" si="7"/>
        <v>4.0209790209790208</v>
      </c>
      <c r="T50" s="7">
        <f>VLOOKUP(A50,[1]TDSheet!$A:$S,19,0)</f>
        <v>132</v>
      </c>
      <c r="U50" s="7">
        <f>VLOOKUP(A50,[1]TDSheet!$A:$T,20,0)</f>
        <v>144.4</v>
      </c>
      <c r="V50" s="7">
        <f>VLOOKUP(A50,[1]TDSheet!$A:$L,12,0)</f>
        <v>119</v>
      </c>
      <c r="X50" s="7">
        <f t="shared" si="8"/>
        <v>342.29999999999995</v>
      </c>
      <c r="Y50" s="7">
        <f t="shared" si="9"/>
        <v>0</v>
      </c>
      <c r="Z50" s="24">
        <f>VLOOKUP(A50,[1]TDSheet!$A:$W,23,0)</f>
        <v>12</v>
      </c>
      <c r="AA50" s="25">
        <v>114</v>
      </c>
      <c r="AB50" s="7">
        <f t="shared" si="10"/>
        <v>342</v>
      </c>
      <c r="AC50" s="25">
        <f t="shared" si="12"/>
        <v>0</v>
      </c>
      <c r="AD50" s="7">
        <f t="shared" si="11"/>
        <v>0</v>
      </c>
    </row>
    <row r="51" spans="1:30" ht="11.1" customHeight="1" x14ac:dyDescent="0.2">
      <c r="A51" s="11" t="s">
        <v>54</v>
      </c>
      <c r="B51" s="11" t="s">
        <v>17</v>
      </c>
      <c r="C51" s="4">
        <v>322.2</v>
      </c>
      <c r="D51" s="4">
        <v>151.19999999999999</v>
      </c>
      <c r="E51" s="4">
        <v>120.6</v>
      </c>
      <c r="F51" s="4">
        <v>338.4</v>
      </c>
      <c r="G51" s="24">
        <f>VLOOKUP(A51,[1]TDSheet!$A:$G,7,0)</f>
        <v>1</v>
      </c>
      <c r="H51" s="7">
        <f>VLOOKUP(A51,[2]TDSheet!$A:$E,4,0)</f>
        <v>130</v>
      </c>
      <c r="I51" s="7">
        <f t="shared" si="3"/>
        <v>-9.4000000000000057</v>
      </c>
      <c r="L51" s="7">
        <f t="shared" si="4"/>
        <v>24.119999999999997</v>
      </c>
      <c r="M51" s="32"/>
      <c r="N51" s="42">
        <f t="shared" si="5"/>
        <v>0</v>
      </c>
      <c r="O51" s="43"/>
      <c r="P51" s="35"/>
      <c r="R51" s="7">
        <f t="shared" si="6"/>
        <v>14.029850746268657</v>
      </c>
      <c r="S51" s="7">
        <f t="shared" si="7"/>
        <v>14.029850746268657</v>
      </c>
      <c r="T51" s="7">
        <f>VLOOKUP(A51,[1]TDSheet!$A:$S,19,0)</f>
        <v>36</v>
      </c>
      <c r="U51" s="7">
        <f>VLOOKUP(A51,[1]TDSheet!$A:$T,20,0)</f>
        <v>36.36</v>
      </c>
      <c r="V51" s="7">
        <f>VLOOKUP(A51,[1]TDSheet!$A:$L,12,0)</f>
        <v>21.599999999999998</v>
      </c>
      <c r="X51" s="7">
        <f t="shared" si="8"/>
        <v>0</v>
      </c>
      <c r="Y51" s="7">
        <f t="shared" si="9"/>
        <v>0</v>
      </c>
      <c r="Z51" s="24">
        <f>VLOOKUP(A51,[1]TDSheet!$A:$W,23,0)</f>
        <v>1.8</v>
      </c>
      <c r="AA51" s="25">
        <f t="shared" si="13"/>
        <v>0</v>
      </c>
      <c r="AB51" s="7">
        <f t="shared" si="10"/>
        <v>0</v>
      </c>
      <c r="AC51" s="25">
        <f t="shared" si="12"/>
        <v>0</v>
      </c>
      <c r="AD51" s="7">
        <f t="shared" si="11"/>
        <v>0</v>
      </c>
    </row>
    <row r="52" spans="1:30" ht="21.95" customHeight="1" x14ac:dyDescent="0.2">
      <c r="A52" s="44" t="s">
        <v>55</v>
      </c>
      <c r="B52" s="11" t="s">
        <v>9</v>
      </c>
      <c r="C52" s="4">
        <v>96</v>
      </c>
      <c r="D52" s="4"/>
      <c r="E52" s="4">
        <v>93</v>
      </c>
      <c r="F52" s="4">
        <v>3</v>
      </c>
      <c r="G52" s="24">
        <f>VLOOKUP(A52,[1]TDSheet!$A:$G,7,0)</f>
        <v>0</v>
      </c>
      <c r="H52" s="7">
        <f>VLOOKUP(A52,[2]TDSheet!$A:$E,4,0)</f>
        <v>86</v>
      </c>
      <c r="I52" s="7">
        <f t="shared" si="3"/>
        <v>7</v>
      </c>
      <c r="L52" s="7">
        <f t="shared" si="4"/>
        <v>18.600000000000001</v>
      </c>
      <c r="M52" s="32"/>
      <c r="N52" s="42">
        <f t="shared" si="5"/>
        <v>0</v>
      </c>
      <c r="O52" s="43"/>
      <c r="P52" s="35"/>
      <c r="R52" s="7">
        <f t="shared" si="6"/>
        <v>0.16129032258064516</v>
      </c>
      <c r="S52" s="7">
        <f t="shared" si="7"/>
        <v>0.16129032258064516</v>
      </c>
      <c r="T52" s="7">
        <f>VLOOKUP(A52,[1]TDSheet!$A:$S,19,0)</f>
        <v>0</v>
      </c>
      <c r="U52" s="7">
        <f>VLOOKUP(A52,[1]TDSheet!$A:$T,20,0)</f>
        <v>0</v>
      </c>
      <c r="V52" s="7">
        <f>VLOOKUP(A52,[1]TDSheet!$A:$L,12,0)</f>
        <v>0</v>
      </c>
      <c r="W52" s="30" t="str">
        <f>VLOOKUP(A52,[1]TDSheet!$A:$U,21,0)</f>
        <v>продукция для Луганска</v>
      </c>
      <c r="X52" s="7">
        <f t="shared" si="8"/>
        <v>0</v>
      </c>
      <c r="Y52" s="7">
        <f t="shared" si="9"/>
        <v>0</v>
      </c>
      <c r="Z52" s="24">
        <f>VLOOKUP(A52,[1]TDSheet!$A:$W,23,0)</f>
        <v>0</v>
      </c>
      <c r="AA52" s="25">
        <v>0</v>
      </c>
      <c r="AB52" s="7">
        <f t="shared" si="10"/>
        <v>0</v>
      </c>
      <c r="AC52" s="25">
        <v>0</v>
      </c>
      <c r="AD52" s="7">
        <f t="shared" si="11"/>
        <v>0</v>
      </c>
    </row>
    <row r="53" spans="1:30" ht="11.1" customHeight="1" x14ac:dyDescent="0.2">
      <c r="A53" s="45" t="s">
        <v>56</v>
      </c>
      <c r="B53" s="11" t="s">
        <v>9</v>
      </c>
      <c r="C53" s="4">
        <v>738</v>
      </c>
      <c r="D53" s="4">
        <v>972</v>
      </c>
      <c r="E53" s="4">
        <v>979</v>
      </c>
      <c r="F53" s="4">
        <v>660</v>
      </c>
      <c r="G53" s="24">
        <f>VLOOKUP(A53,[1]TDSheet!$A:$G,7,0)</f>
        <v>0.25</v>
      </c>
      <c r="H53" s="7">
        <f>VLOOKUP(A53,[2]TDSheet!$A:$E,4,0)</f>
        <v>969</v>
      </c>
      <c r="I53" s="7">
        <f t="shared" si="3"/>
        <v>10</v>
      </c>
      <c r="J53" s="7">
        <f>VLOOKUP(A53,[1]TDSheet!$A:$X,24,0)*Z53</f>
        <v>216</v>
      </c>
      <c r="L53" s="7">
        <f t="shared" si="4"/>
        <v>195.8</v>
      </c>
      <c r="M53" s="32">
        <f>12*L53-J53-F53</f>
        <v>1473.6000000000004</v>
      </c>
      <c r="N53" s="42">
        <f t="shared" si="5"/>
        <v>1473.6000000000004</v>
      </c>
      <c r="O53" s="43"/>
      <c r="P53" s="35"/>
      <c r="R53" s="7">
        <f t="shared" si="6"/>
        <v>12.000000000000002</v>
      </c>
      <c r="S53" s="7">
        <f t="shared" si="7"/>
        <v>4.4739530132788561</v>
      </c>
      <c r="T53" s="7">
        <f>VLOOKUP(A53,[1]TDSheet!$A:$S,19,0)</f>
        <v>160</v>
      </c>
      <c r="U53" s="7">
        <f>VLOOKUP(A53,[1]TDSheet!$A:$T,20,0)</f>
        <v>206.4</v>
      </c>
      <c r="V53" s="7">
        <f>VLOOKUP(A53,[1]TDSheet!$A:$L,12,0)</f>
        <v>142.33333333333334</v>
      </c>
      <c r="X53" s="7">
        <f t="shared" si="8"/>
        <v>368.40000000000009</v>
      </c>
      <c r="Y53" s="7">
        <f t="shared" si="9"/>
        <v>0</v>
      </c>
      <c r="Z53" s="24">
        <f>VLOOKUP(A53,[1]TDSheet!$A:$W,23,0)</f>
        <v>12</v>
      </c>
      <c r="AA53" s="25">
        <v>123</v>
      </c>
      <c r="AB53" s="7">
        <f t="shared" si="10"/>
        <v>369</v>
      </c>
      <c r="AC53" s="25">
        <f t="shared" si="12"/>
        <v>0</v>
      </c>
      <c r="AD53" s="7">
        <f t="shared" si="11"/>
        <v>0</v>
      </c>
    </row>
    <row r="54" spans="1:30" ht="11.1" customHeight="1" x14ac:dyDescent="0.2">
      <c r="A54" s="45" t="s">
        <v>57</v>
      </c>
      <c r="B54" s="11" t="s">
        <v>9</v>
      </c>
      <c r="C54" s="4">
        <v>1802</v>
      </c>
      <c r="D54" s="4"/>
      <c r="E54" s="4">
        <v>895</v>
      </c>
      <c r="F54" s="4">
        <v>786</v>
      </c>
      <c r="G54" s="24">
        <f>VLOOKUP(A54,[1]TDSheet!$A:$G,7,0)</f>
        <v>0.25</v>
      </c>
      <c r="H54" s="7">
        <f>VLOOKUP(A54,[2]TDSheet!$A:$E,4,0)</f>
        <v>880</v>
      </c>
      <c r="I54" s="7">
        <f t="shared" si="3"/>
        <v>15</v>
      </c>
      <c r="J54" s="7">
        <f>VLOOKUP(A54,[1]TDSheet!$A:$X,24,0)*Z54</f>
        <v>360</v>
      </c>
      <c r="L54" s="7">
        <f t="shared" si="4"/>
        <v>179</v>
      </c>
      <c r="M54" s="32">
        <f t="shared" ref="M54" si="16">13*L54-J54-F54</f>
        <v>1181</v>
      </c>
      <c r="N54" s="42">
        <f t="shared" si="5"/>
        <v>1181</v>
      </c>
      <c r="O54" s="43"/>
      <c r="P54" s="35"/>
      <c r="R54" s="7">
        <f t="shared" si="6"/>
        <v>13</v>
      </c>
      <c r="S54" s="7">
        <f t="shared" si="7"/>
        <v>6.4022346368715084</v>
      </c>
      <c r="T54" s="7">
        <f>VLOOKUP(A54,[1]TDSheet!$A:$S,19,0)</f>
        <v>159.4</v>
      </c>
      <c r="U54" s="7">
        <f>VLOOKUP(A54,[1]TDSheet!$A:$T,20,0)</f>
        <v>191</v>
      </c>
      <c r="V54" s="7">
        <f>VLOOKUP(A54,[1]TDSheet!$A:$L,12,0)</f>
        <v>157</v>
      </c>
      <c r="X54" s="7">
        <f t="shared" si="8"/>
        <v>295.25</v>
      </c>
      <c r="Y54" s="7">
        <f t="shared" si="9"/>
        <v>0</v>
      </c>
      <c r="Z54" s="24">
        <f>VLOOKUP(A54,[1]TDSheet!$A:$W,23,0)</f>
        <v>12</v>
      </c>
      <c r="AA54" s="25">
        <v>98</v>
      </c>
      <c r="AB54" s="7">
        <f t="shared" si="10"/>
        <v>294</v>
      </c>
      <c r="AC54" s="25">
        <f t="shared" si="12"/>
        <v>0</v>
      </c>
      <c r="AD54" s="7">
        <f t="shared" si="11"/>
        <v>0</v>
      </c>
    </row>
    <row r="55" spans="1:30" ht="11.1" customHeight="1" x14ac:dyDescent="0.2">
      <c r="A55" s="26" t="s">
        <v>58</v>
      </c>
      <c r="B55" s="11" t="s">
        <v>17</v>
      </c>
      <c r="C55" s="4">
        <v>5.4</v>
      </c>
      <c r="D55" s="4"/>
      <c r="E55" s="4">
        <v>5.4</v>
      </c>
      <c r="F55" s="4"/>
      <c r="G55" s="24">
        <f>VLOOKUP(A55,[1]TDSheet!$A:$G,7,0)</f>
        <v>1</v>
      </c>
      <c r="H55" s="7">
        <f>VLOOKUP(A55,[2]TDSheet!$A:$E,4,0)</f>
        <v>5.4</v>
      </c>
      <c r="I55" s="7">
        <f t="shared" si="3"/>
        <v>0</v>
      </c>
      <c r="J55" s="7">
        <f>VLOOKUP(A55,[1]TDSheet!$A:$X,24,0)*Z55</f>
        <v>70.2</v>
      </c>
      <c r="L55" s="7">
        <f t="shared" si="4"/>
        <v>1.08</v>
      </c>
      <c r="M55" s="33">
        <v>70</v>
      </c>
      <c r="N55" s="42">
        <f t="shared" si="5"/>
        <v>70</v>
      </c>
      <c r="O55" s="43"/>
      <c r="P55" s="35"/>
      <c r="R55" s="7">
        <f t="shared" si="6"/>
        <v>129.81481481481481</v>
      </c>
      <c r="S55" s="7">
        <f t="shared" si="7"/>
        <v>65</v>
      </c>
      <c r="T55" s="7">
        <f>VLOOKUP(A55,[1]TDSheet!$A:$S,19,0)</f>
        <v>7.0200000000000005</v>
      </c>
      <c r="U55" s="7">
        <f>VLOOKUP(A55,[1]TDSheet!$A:$T,20,0)</f>
        <v>1.08</v>
      </c>
      <c r="V55" s="7">
        <f>VLOOKUP(A55,[1]TDSheet!$A:$L,12,0)</f>
        <v>0</v>
      </c>
      <c r="X55" s="7">
        <f t="shared" si="8"/>
        <v>70</v>
      </c>
      <c r="Y55" s="7">
        <f t="shared" si="9"/>
        <v>0</v>
      </c>
      <c r="Z55" s="24">
        <f>VLOOKUP(A55,[1]TDSheet!$A:$W,23,0)</f>
        <v>2.7</v>
      </c>
      <c r="AA55" s="25">
        <v>26</v>
      </c>
      <c r="AB55" s="7">
        <f t="shared" si="10"/>
        <v>70.2</v>
      </c>
      <c r="AC55" s="25">
        <f t="shared" si="12"/>
        <v>0</v>
      </c>
      <c r="AD55" s="7">
        <f t="shared" si="11"/>
        <v>0</v>
      </c>
    </row>
    <row r="56" spans="1:30" ht="11.1" customHeight="1" x14ac:dyDescent="0.2">
      <c r="A56" s="45" t="s">
        <v>59</v>
      </c>
      <c r="B56" s="11" t="s">
        <v>17</v>
      </c>
      <c r="C56" s="4">
        <v>1135</v>
      </c>
      <c r="D56" s="4"/>
      <c r="E56" s="4">
        <v>750</v>
      </c>
      <c r="F56" s="4">
        <v>310</v>
      </c>
      <c r="G56" s="24">
        <f>VLOOKUP(A56,[1]TDSheet!$A:$G,7,0)</f>
        <v>1</v>
      </c>
      <c r="H56" s="7">
        <f>VLOOKUP(A56,[2]TDSheet!$A:$E,4,0)</f>
        <v>750</v>
      </c>
      <c r="I56" s="7">
        <f t="shared" si="3"/>
        <v>0</v>
      </c>
      <c r="J56" s="7">
        <f>VLOOKUP(A56,[1]TDSheet!$A:$X,24,0)*Z56</f>
        <v>550</v>
      </c>
      <c r="L56" s="7">
        <f t="shared" si="4"/>
        <v>150</v>
      </c>
      <c r="M56" s="32">
        <v>1250</v>
      </c>
      <c r="N56" s="42">
        <f t="shared" si="5"/>
        <v>1250</v>
      </c>
      <c r="O56" s="43"/>
      <c r="P56" s="35"/>
      <c r="R56" s="7">
        <f t="shared" si="6"/>
        <v>14.066666666666666</v>
      </c>
      <c r="S56" s="7">
        <f t="shared" si="7"/>
        <v>5.7333333333333334</v>
      </c>
      <c r="T56" s="7">
        <f>VLOOKUP(A56,[1]TDSheet!$A:$S,19,0)</f>
        <v>204</v>
      </c>
      <c r="U56" s="7">
        <f>VLOOKUP(A56,[1]TDSheet!$A:$T,20,0)</f>
        <v>189</v>
      </c>
      <c r="V56" s="7">
        <f>VLOOKUP(A56,[1]TDSheet!$A:$L,12,0)</f>
        <v>115</v>
      </c>
      <c r="X56" s="7">
        <f t="shared" si="8"/>
        <v>1250</v>
      </c>
      <c r="Y56" s="7">
        <f t="shared" si="9"/>
        <v>0</v>
      </c>
      <c r="Z56" s="24">
        <f>VLOOKUP(A56,[1]TDSheet!$A:$W,23,0)</f>
        <v>5</v>
      </c>
      <c r="AA56" s="25">
        <v>250</v>
      </c>
      <c r="AB56" s="7">
        <f t="shared" si="10"/>
        <v>1250</v>
      </c>
      <c r="AC56" s="25">
        <f t="shared" si="12"/>
        <v>0</v>
      </c>
      <c r="AD56" s="7">
        <f t="shared" si="11"/>
        <v>0</v>
      </c>
    </row>
  </sheetData>
  <autoFilter ref="A3:AD56" xr:uid="{0CC2E674-2075-4868-9DB5-BBE94A424DF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2024-01-18T12:22:15Z</dcterms:modified>
</cp:coreProperties>
</file>