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1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заказа'!$V$260:$V$260</definedName>
    <definedName name="GrossWeightTotalR">'Бланк заказа'!$W$260:$W$260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заказа'!$V$261:$V$261</definedName>
    <definedName name="PalletQtyTotalR">'Бланк заказа'!$W$261:$W$261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заказа'!$B$184:$B$184</definedName>
    <definedName name="ProductId61">'Бланк заказа'!$B$189:$B$189</definedName>
    <definedName name="ProductId62">'Бланк заказа'!$B$190:$B$190</definedName>
    <definedName name="ProductId63">'Бланк заказа'!$B$195:$B$195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заказа'!$B$203:$B$203</definedName>
    <definedName name="ProductId68">'Бланк заказа'!$B$208:$B$208</definedName>
    <definedName name="ProductId69">'Бланк заказа'!$B$209:$B$209</definedName>
    <definedName name="ProductId7">'Бланк заказа'!$B$37:$B$37</definedName>
    <definedName name="ProductId70">'Бланк заказа'!$B$215:$B$215</definedName>
    <definedName name="ProductId71">'Бланк заказа'!$B$221:$B$221</definedName>
    <definedName name="ProductId72">'Бланк заказа'!$B$226:$B$226</definedName>
    <definedName name="ProductId73">'Бланк заказа'!$B$232:$B$232</definedName>
    <definedName name="ProductId74">'Бланк заказа'!$B$236:$B$236</definedName>
    <definedName name="ProductId75">'Бланк заказа'!$B$240:$B$240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заказа'!$B$247:$B$247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заказа'!$V$184:$V$184</definedName>
    <definedName name="SalesQty61">'Бланк заказа'!$V$189:$V$189</definedName>
    <definedName name="SalesQty62">'Бланк заказа'!$V$190:$V$190</definedName>
    <definedName name="SalesQty63">'Бланк заказа'!$V$195:$V$195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заказа'!$V$203:$V$203</definedName>
    <definedName name="SalesQty68">'Бланк заказа'!$V$208:$V$208</definedName>
    <definedName name="SalesQty69">'Бланк заказа'!$V$209:$V$209</definedName>
    <definedName name="SalesQty7">'Бланк заказа'!$V$37:$V$37</definedName>
    <definedName name="SalesQty70">'Бланк заказа'!$V$215:$V$215</definedName>
    <definedName name="SalesQty71">'Бланк заказа'!$V$221:$V$221</definedName>
    <definedName name="SalesQty72">'Бланк заказа'!$V$226:$V$226</definedName>
    <definedName name="SalesQty73">'Бланк заказа'!$V$232:$V$232</definedName>
    <definedName name="SalesQty74">'Бланк заказа'!$V$236:$V$236</definedName>
    <definedName name="SalesQty75">'Бланк заказа'!$V$240:$V$240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заказа'!$V$247:$V$247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заказа'!$W$184:$W$184</definedName>
    <definedName name="SalesRoundBox61">'Бланк заказа'!$W$189:$W$189</definedName>
    <definedName name="SalesRoundBox62">'Бланк заказа'!$W$190:$W$190</definedName>
    <definedName name="SalesRoundBox63">'Бланк заказа'!$W$195:$W$195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заказа'!$W$203:$W$203</definedName>
    <definedName name="SalesRoundBox68">'Бланк заказа'!$W$208:$W$208</definedName>
    <definedName name="SalesRoundBox69">'Бланк заказа'!$W$209:$W$209</definedName>
    <definedName name="SalesRoundBox7">'Бланк заказа'!$W$37:$W$37</definedName>
    <definedName name="SalesRoundBox70">'Бланк заказа'!$W$215:$W$215</definedName>
    <definedName name="SalesRoundBox71">'Бланк заказа'!$W$221:$W$221</definedName>
    <definedName name="SalesRoundBox72">'Бланк заказа'!$W$226:$W$226</definedName>
    <definedName name="SalesRoundBox73">'Бланк заказа'!$W$232:$W$232</definedName>
    <definedName name="SalesRoundBox74">'Бланк заказа'!$W$236:$W$236</definedName>
    <definedName name="SalesRoundBox75">'Бланк заказа'!$W$240:$W$240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заказа'!$W$247:$W$247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заказа'!$U$184:$U$184</definedName>
    <definedName name="UnitOfMeasure61">'Бланк заказа'!$U$189:$U$189</definedName>
    <definedName name="UnitOfMeasure62">'Бланк заказа'!$U$190:$U$190</definedName>
    <definedName name="UnitOfMeasure63">'Бланк заказа'!$U$195:$U$195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заказа'!$U$203:$U$203</definedName>
    <definedName name="UnitOfMeasure68">'Бланк заказа'!$U$208:$U$208</definedName>
    <definedName name="UnitOfMeasure69">'Бланк заказа'!$U$209:$U$209</definedName>
    <definedName name="UnitOfMeasure7">'Бланк заказа'!$U$37:$U$37</definedName>
    <definedName name="UnitOfMeasure70">'Бланк заказа'!$U$215:$U$215</definedName>
    <definedName name="UnitOfMeasure71">'Бланк заказа'!$U$221:$U$221</definedName>
    <definedName name="UnitOfMeasure72">'Бланк заказа'!$U$226:$U$226</definedName>
    <definedName name="UnitOfMeasure73">'Бланк заказа'!$U$232:$U$232</definedName>
    <definedName name="UnitOfMeasure74">'Бланк заказа'!$U$236:$U$236</definedName>
    <definedName name="UnitOfMeasure75">'Бланк заказа'!$U$240:$U$240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заказа'!$U$247:$U$247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02">
      <c r="A1" s="48" t="n"/>
      <c r="B1" s="48" t="n"/>
      <c r="C1" s="48" t="n"/>
      <c r="D1" s="164" t="inlineStr">
        <is>
          <t xml:space="preserve">  БЛАНК ЗАКАЗА </t>
        </is>
      </c>
      <c r="G1" s="14" t="inlineStr">
        <is>
          <t>ЗПФ</t>
        </is>
      </c>
      <c r="H1" s="164" t="inlineStr">
        <is>
          <t>на отгрузку продукции с ООО Трейд-Сервис с</t>
        </is>
      </c>
      <c r="P1" s="165" t="inlineStr">
        <is>
          <t>11.01.2024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2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02">
      <c r="A5" s="168" t="inlineStr">
        <is>
          <t xml:space="preserve">Ваш контактный телефон и имя: </t>
        </is>
      </c>
      <c r="B5" s="328" t="n"/>
      <c r="C5" s="329" t="n"/>
      <c r="D5" s="169" t="n"/>
      <c r="E5" s="330" t="n"/>
      <c r="F5" s="170" t="inlineStr">
        <is>
          <t>Комментарий к заказу:</t>
        </is>
      </c>
      <c r="G5" s="329" t="n"/>
      <c r="H5" s="169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45306</v>
      </c>
      <c r="P5" s="333" t="n"/>
      <c r="R5" s="17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02">
      <c r="A6" s="168" t="inlineStr">
        <is>
          <t>Адрес доставки:</t>
        </is>
      </c>
      <c r="B6" s="328" t="n"/>
      <c r="C6" s="329" t="n"/>
      <c r="D6" s="176" t="inlineStr">
        <is>
          <t>НВ, ООО 9001015535, Запорожская обл, Мелитополь г, 8 Марта ул, д. 43/1,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177">
        <f>IF(O5=0," ",CHOOSE(WEEKDAY(O5,2),"Понедельник","Вторник","Среда","Четверг","Пятница","Суббота","Воскресенье"))</f>
        <v/>
      </c>
      <c r="P6" s="337" t="n"/>
      <c r="R6" s="179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"НОВОЕ ВРЕМЯ"</t>
        </is>
      </c>
      <c r="U6" s="339" t="n"/>
      <c r="Z6" s="60" t="n"/>
      <c r="AA6" s="60" t="n"/>
      <c r="AB6" s="60" t="n"/>
    </row>
    <row r="7" hidden="1" ht="21.75" customFormat="1" customHeight="1" s="202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02">
      <c r="A8" s="189" t="inlineStr">
        <is>
          <t>Адрес сдачи груза:</t>
        </is>
      </c>
      <c r="B8" s="345" t="n"/>
      <c r="C8" s="346" t="n"/>
      <c r="D8" s="190" t="n"/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191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02">
      <c r="A9" s="1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3" t="inlineStr"/>
      <c r="E9" s="3" t="n"/>
      <c r="F9" s="1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02">
      <c r="A10" s="1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3" t="n"/>
      <c r="E10" s="3" t="n"/>
      <c r="F10" s="1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191" t="n"/>
      <c r="P10" s="333" t="n"/>
      <c r="S10" s="29" t="inlineStr">
        <is>
          <t>КОД Аксапты Клиента</t>
        </is>
      </c>
      <c r="T10" s="351" t="inlineStr">
        <is>
          <t>596383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1" t="n"/>
      <c r="P11" s="333" t="n"/>
      <c r="S11" s="29" t="inlineStr">
        <is>
          <t>Тип заказа</t>
        </is>
      </c>
      <c r="T11" s="199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02">
      <c r="A12" s="20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01" t="n"/>
      <c r="P12" s="342" t="n"/>
      <c r="Q12" s="28" t="n"/>
      <c r="S12" s="29" t="inlineStr"/>
      <c r="T12" s="202" t="n"/>
      <c r="U12" s="1" t="n"/>
      <c r="Z12" s="60" t="n"/>
      <c r="AA12" s="60" t="n"/>
      <c r="AB12" s="60" t="n"/>
    </row>
    <row r="13" ht="23.25" customFormat="1" customHeight="1" s="202">
      <c r="A13" s="2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199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02">
      <c r="A14" s="20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2">
      <c r="A15" s="203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05" t="inlineStr">
        <is>
          <t>Кликните на продукт, чтобы просмотреть изображение</t>
        </is>
      </c>
      <c r="V15" s="202" t="n"/>
      <c r="W15" s="202" t="n"/>
      <c r="X15" s="202" t="n"/>
      <c r="Y15" s="20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7" t="inlineStr">
        <is>
          <t>Код единицы продаж</t>
        </is>
      </c>
      <c r="B17" s="207" t="inlineStr">
        <is>
          <t>Код продукта</t>
        </is>
      </c>
      <c r="C17" s="208" t="inlineStr">
        <is>
          <t>Номер варианта</t>
        </is>
      </c>
      <c r="D17" s="207" t="inlineStr">
        <is>
          <t xml:space="preserve">Штрих-код </t>
        </is>
      </c>
      <c r="E17" s="354" t="n"/>
      <c r="F17" s="207" t="inlineStr">
        <is>
          <t>Вес нетто штуки, кг</t>
        </is>
      </c>
      <c r="G17" s="207" t="inlineStr">
        <is>
          <t>Кол-во штук в коробе, шт</t>
        </is>
      </c>
      <c r="H17" s="207" t="inlineStr">
        <is>
          <t>Вес нетто короба, кг</t>
        </is>
      </c>
      <c r="I17" s="207" t="inlineStr">
        <is>
          <t>Вес брутто короба, кг</t>
        </is>
      </c>
      <c r="J17" s="207" t="inlineStr">
        <is>
          <t>Кол-во кор. на паллте, шт</t>
        </is>
      </c>
      <c r="K17" s="207" t="inlineStr">
        <is>
          <t>Коробок в слое</t>
        </is>
      </c>
      <c r="L17" s="207" t="inlineStr">
        <is>
          <t>Завод</t>
        </is>
      </c>
      <c r="M17" s="207" t="inlineStr">
        <is>
          <t>Срок годности, сут.</t>
        </is>
      </c>
      <c r="N17" s="207" t="inlineStr">
        <is>
          <t>Наименование</t>
        </is>
      </c>
      <c r="O17" s="355" t="n"/>
      <c r="P17" s="355" t="n"/>
      <c r="Q17" s="355" t="n"/>
      <c r="R17" s="354" t="n"/>
      <c r="S17" s="206" t="inlineStr">
        <is>
          <t>Доступно к отгрузке</t>
        </is>
      </c>
      <c r="T17" s="329" t="n"/>
      <c r="U17" s="207" t="inlineStr">
        <is>
          <t>Ед. изм.</t>
        </is>
      </c>
      <c r="V17" s="207" t="inlineStr">
        <is>
          <t>Заказ</t>
        </is>
      </c>
      <c r="W17" s="211" t="inlineStr">
        <is>
          <t>Заказ с округлением до короба</t>
        </is>
      </c>
      <c r="X17" s="207" t="inlineStr">
        <is>
          <t>Объём заказа, м3</t>
        </is>
      </c>
      <c r="Y17" s="213" t="inlineStr">
        <is>
          <t>Примечание по продуктку</t>
        </is>
      </c>
      <c r="Z17" s="213" t="inlineStr">
        <is>
          <t>Признак "НОВИНКА"</t>
        </is>
      </c>
      <c r="AA17" s="213" t="inlineStr">
        <is>
          <t>Для формул</t>
        </is>
      </c>
      <c r="AB17" s="356" t="n"/>
      <c r="AC17" s="357" t="n"/>
      <c r="AD17" s="220" t="n"/>
      <c r="BA17" s="22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06" t="inlineStr">
        <is>
          <t>начиная с</t>
        </is>
      </c>
      <c r="T18" s="206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222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22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23" t="n"/>
      <c r="Z20" s="223" t="n"/>
    </row>
    <row r="21" ht="14.25" customHeight="1">
      <c r="A21" s="22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224" t="n"/>
      <c r="Z21" s="22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25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0" t="inlineStr">
        <is>
          <t>Пельмени «С мясом и копченостями» 0,43 сфера ТМ «Ядрена копоть»</t>
        </is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23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222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223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23" t="n"/>
      <c r="Z26" s="223" t="n"/>
    </row>
    <row r="27" ht="14.25" customHeight="1">
      <c r="A27" s="22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224" t="n"/>
      <c r="Z27" s="22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5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5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5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166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5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23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223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23" t="n"/>
      <c r="Z34" s="223" t="n"/>
    </row>
    <row r="35" ht="14.25" customHeight="1">
      <c r="A35" s="22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224" t="n"/>
      <c r="Z35" s="22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5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5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5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5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73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233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223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23" t="n"/>
      <c r="Z42" s="223" t="n"/>
    </row>
    <row r="43" ht="14.25" customHeight="1">
      <c r="A43" s="22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224" t="n"/>
      <c r="Z43" s="22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5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0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225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0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233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223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23" t="n"/>
      <c r="Z48" s="223" t="n"/>
    </row>
    <row r="49" ht="14.25" customHeight="1">
      <c r="A49" s="22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224" t="n"/>
      <c r="Z49" s="22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225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8" t="inlineStr">
        <is>
          <t>Пельмени «Бигбули #МЕГАВКУСИЩЕ с сочной грудинкой» 0,43 сфера ТМ «Горячая штучка»</t>
        </is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0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5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0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225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225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225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0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225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84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233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223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23" t="n"/>
      <c r="Z58" s="223" t="n"/>
    </row>
    <row r="59" ht="14.25" customHeight="1">
      <c r="A59" s="22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224" t="n"/>
      <c r="Z59" s="22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225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225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430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233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223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23" t="n"/>
      <c r="Z64" s="223" t="n"/>
    </row>
    <row r="65" ht="14.25" customHeight="1">
      <c r="A65" s="22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224" t="n"/>
      <c r="Z65" s="22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5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233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223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23" t="n"/>
      <c r="Z69" s="223" t="n"/>
    </row>
    <row r="70" ht="14.25" customHeight="1">
      <c r="A70" s="22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224" t="n"/>
      <c r="Z70" s="22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5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0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5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0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23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223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23" t="n"/>
      <c r="Z75" s="223" t="n"/>
    </row>
    <row r="76" ht="14.25" customHeight="1">
      <c r="A76" s="22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224" t="n"/>
      <c r="Z76" s="22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5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5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0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5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98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5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5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5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116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23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223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23" t="n"/>
      <c r="Z85" s="223" t="n"/>
    </row>
    <row r="86" ht="14.25" customHeight="1">
      <c r="A86" s="22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224" t="n"/>
      <c r="Z86" s="22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5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0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5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5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0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233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223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23" t="n"/>
      <c r="Z92" s="223" t="n"/>
    </row>
    <row r="93" ht="14.25" customHeight="1">
      <c r="A93" s="22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224" t="n"/>
      <c r="Z93" s="22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225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3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225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64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225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8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225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138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233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4" t="n"/>
      <c r="N98" s="375" t="inlineStr">
        <is>
          <t>Итого</t>
        </is>
      </c>
      <c r="O98" s="345" t="n"/>
      <c r="P98" s="345" t="n"/>
      <c r="Q98" s="345" t="n"/>
      <c r="R98" s="345" t="n"/>
      <c r="S98" s="345" t="n"/>
      <c r="T98" s="346" t="n"/>
      <c r="U98" s="43" t="inlineStr">
        <is>
          <t>кор</t>
        </is>
      </c>
      <c r="V98" s="376">
        <f>IFERROR(SUM(V94:V97),"0")</f>
        <v/>
      </c>
      <c r="W98" s="376">
        <f>IFERROR(SUM(W94:W97),"0")</f>
        <v/>
      </c>
      <c r="X98" s="376">
        <f>IFERROR(IF(X94="",0,X94),"0")+IFERROR(IF(X95="",0,X95),"0")+IFERROR(IF(X96="",0,X96),"0")+IFERROR(IF(X97="",0,X97),"0")</f>
        <v/>
      </c>
      <c r="Y98" s="377" t="n"/>
      <c r="Z98" s="377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кг</t>
        </is>
      </c>
      <c r="V99" s="376">
        <f>IFERROR(SUMPRODUCT(V94:V97*H94:H97),"0")</f>
        <v/>
      </c>
      <c r="W99" s="376">
        <f>IFERROR(SUMPRODUCT(W94:W97*H94:H97),"0")</f>
        <v/>
      </c>
      <c r="X99" s="43" t="n"/>
      <c r="Y99" s="377" t="n"/>
      <c r="Z99" s="377" t="n"/>
    </row>
    <row r="100" ht="16.5" customHeight="1">
      <c r="A100" s="223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23" t="n"/>
      <c r="Z100" s="223" t="n"/>
    </row>
    <row r="101" ht="14.25" customHeight="1">
      <c r="A101" s="224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24" t="n"/>
      <c r="Z101" s="224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225" t="n">
        <v>4607111034014</v>
      </c>
      <c r="E102" s="337" t="n"/>
      <c r="F102" s="369" t="n">
        <v>0.25</v>
      </c>
      <c r="G102" s="38" t="n">
        <v>12</v>
      </c>
      <c r="H102" s="369" t="n">
        <v>3</v>
      </c>
      <c r="I102" s="369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1" t="n"/>
      <c r="P102" s="371" t="n"/>
      <c r="Q102" s="371" t="n"/>
      <c r="R102" s="337" t="n"/>
      <c r="S102" s="40" t="inlineStr"/>
      <c r="T102" s="40" t="inlineStr"/>
      <c r="U102" s="41" t="inlineStr">
        <is>
          <t>кор</t>
        </is>
      </c>
      <c r="V102" s="372" t="n">
        <v>123</v>
      </c>
      <c r="W102" s="373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225" t="n">
        <v>4607111033994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98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233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4" t="n"/>
      <c r="N104" s="375" t="inlineStr">
        <is>
          <t>Итого</t>
        </is>
      </c>
      <c r="O104" s="345" t="n"/>
      <c r="P104" s="345" t="n"/>
      <c r="Q104" s="345" t="n"/>
      <c r="R104" s="345" t="n"/>
      <c r="S104" s="345" t="n"/>
      <c r="T104" s="346" t="n"/>
      <c r="U104" s="43" t="inlineStr">
        <is>
          <t>кор</t>
        </is>
      </c>
      <c r="V104" s="376">
        <f>IFERROR(SUM(V102:V103),"0")</f>
        <v/>
      </c>
      <c r="W104" s="376">
        <f>IFERROR(SUM(W102:W103),"0")</f>
        <v/>
      </c>
      <c r="X104" s="376">
        <f>IFERROR(IF(X102="",0,X102),"0")+IFERROR(IF(X103="",0,X103),"0")</f>
        <v/>
      </c>
      <c r="Y104" s="377" t="n"/>
      <c r="Z104" s="377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кг</t>
        </is>
      </c>
      <c r="V105" s="376">
        <f>IFERROR(SUMPRODUCT(V102:V103*H102:H103),"0")</f>
        <v/>
      </c>
      <c r="W105" s="376">
        <f>IFERROR(SUMPRODUCT(W102:W103*H102:H103),"0")</f>
        <v/>
      </c>
      <c r="X105" s="43" t="n"/>
      <c r="Y105" s="377" t="n"/>
      <c r="Z105" s="377" t="n"/>
    </row>
    <row r="106" ht="16.5" customHeight="1">
      <c r="A106" s="223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23" t="n"/>
      <c r="Z106" s="223" t="n"/>
    </row>
    <row r="107" ht="14.25" customHeight="1">
      <c r="A107" s="224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24" t="n"/>
      <c r="Z107" s="224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225" t="n">
        <v>4607111034199</v>
      </c>
      <c r="E108" s="337" t="n"/>
      <c r="F108" s="369" t="n">
        <v>0.25</v>
      </c>
      <c r="G108" s="38" t="n">
        <v>12</v>
      </c>
      <c r="H108" s="369" t="n">
        <v>3</v>
      </c>
      <c r="I108" s="369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1" t="n"/>
      <c r="P108" s="371" t="n"/>
      <c r="Q108" s="371" t="n"/>
      <c r="R108" s="337" t="n"/>
      <c r="S108" s="40" t="inlineStr"/>
      <c r="T108" s="40" t="inlineStr"/>
      <c r="U108" s="41" t="inlineStr">
        <is>
          <t>кор</t>
        </is>
      </c>
      <c r="V108" s="372" t="n">
        <v>114</v>
      </c>
      <c r="W108" s="373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233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4" t="n"/>
      <c r="N109" s="375" t="inlineStr">
        <is>
          <t>Итого</t>
        </is>
      </c>
      <c r="O109" s="345" t="n"/>
      <c r="P109" s="345" t="n"/>
      <c r="Q109" s="345" t="n"/>
      <c r="R109" s="345" t="n"/>
      <c r="S109" s="345" t="n"/>
      <c r="T109" s="346" t="n"/>
      <c r="U109" s="43" t="inlineStr">
        <is>
          <t>кор</t>
        </is>
      </c>
      <c r="V109" s="376">
        <f>IFERROR(SUM(V108:V108),"0")</f>
        <v/>
      </c>
      <c r="W109" s="376">
        <f>IFERROR(SUM(W108:W108),"0")</f>
        <v/>
      </c>
      <c r="X109" s="376">
        <f>IFERROR(IF(X108="",0,X108),"0")</f>
        <v/>
      </c>
      <c r="Y109" s="377" t="n"/>
      <c r="Z109" s="377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кг</t>
        </is>
      </c>
      <c r="V110" s="376">
        <f>IFERROR(SUMPRODUCT(V108:V108*H108:H108),"0")</f>
        <v/>
      </c>
      <c r="W110" s="376">
        <f>IFERROR(SUMPRODUCT(W108:W108*H108:H108),"0")</f>
        <v/>
      </c>
      <c r="X110" s="43" t="n"/>
      <c r="Y110" s="377" t="n"/>
      <c r="Z110" s="377" t="n"/>
    </row>
    <row r="111" ht="16.5" customHeight="1">
      <c r="A111" s="223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23" t="n"/>
      <c r="Z111" s="223" t="n"/>
    </row>
    <row r="112" ht="14.25" customHeight="1">
      <c r="A112" s="224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24" t="n"/>
      <c r="Z112" s="224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225" t="n">
        <v>4607111034670</v>
      </c>
      <c r="E113" s="337" t="n"/>
      <c r="F113" s="369" t="n">
        <v>3</v>
      </c>
      <c r="G113" s="38" t="n">
        <v>1</v>
      </c>
      <c r="H113" s="369" t="n">
        <v>3</v>
      </c>
      <c r="I113" s="369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1" t="n"/>
      <c r="P113" s="371" t="n"/>
      <c r="Q113" s="371" t="n"/>
      <c r="R113" s="337" t="n"/>
      <c r="S113" s="40" t="inlineStr"/>
      <c r="T113" s="40" t="inlineStr"/>
      <c r="U113" s="41" t="inlineStr">
        <is>
          <t>кор</t>
        </is>
      </c>
      <c r="V113" s="372" t="n">
        <v>0</v>
      </c>
      <c r="W113" s="373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225" t="n">
        <v>4607111034687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 t="inlineStr">
        <is>
          <t>Круггетсы сочные Хорека Весовые Пакет 3 кг Горячая штучка</t>
        </is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225" t="n">
        <v>4607111034380</v>
      </c>
      <c r="E115" s="337" t="n"/>
      <c r="F115" s="369" t="n">
        <v>0.25</v>
      </c>
      <c r="G115" s="38" t="n">
        <v>12</v>
      </c>
      <c r="H115" s="369" t="n">
        <v>3</v>
      </c>
      <c r="I115" s="369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0</v>
      </c>
      <c r="W115" s="373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225" t="n">
        <v>4607111034397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0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23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4" t="n"/>
      <c r="N117" s="375" t="inlineStr">
        <is>
          <t>Итого</t>
        </is>
      </c>
      <c r="O117" s="345" t="n"/>
      <c r="P117" s="345" t="n"/>
      <c r="Q117" s="345" t="n"/>
      <c r="R117" s="345" t="n"/>
      <c r="S117" s="345" t="n"/>
      <c r="T117" s="346" t="n"/>
      <c r="U117" s="43" t="inlineStr">
        <is>
          <t>кор</t>
        </is>
      </c>
      <c r="V117" s="376">
        <f>IFERROR(SUM(V113:V116),"0")</f>
        <v/>
      </c>
      <c r="W117" s="376">
        <f>IFERROR(SUM(W113:W116),"0")</f>
        <v/>
      </c>
      <c r="X117" s="376">
        <f>IFERROR(IF(X113="",0,X113),"0")+IFERROR(IF(X114="",0,X114),"0")+IFERROR(IF(X115="",0,X115),"0")+IFERROR(IF(X116="",0,X116),"0")</f>
        <v/>
      </c>
      <c r="Y117" s="377" t="n"/>
      <c r="Z117" s="377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кг</t>
        </is>
      </c>
      <c r="V118" s="376">
        <f>IFERROR(SUMPRODUCT(V113:V116*H113:H116),"0")</f>
        <v/>
      </c>
      <c r="W118" s="376">
        <f>IFERROR(SUMPRODUCT(W113:W116*H113:H116),"0")</f>
        <v/>
      </c>
      <c r="X118" s="43" t="n"/>
      <c r="Y118" s="377" t="n"/>
      <c r="Z118" s="377" t="n"/>
    </row>
    <row r="119" ht="16.5" customHeight="1">
      <c r="A119" s="223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23" t="n"/>
      <c r="Z119" s="223" t="n"/>
    </row>
    <row r="120" ht="14.25" customHeight="1">
      <c r="A120" s="224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24" t="n"/>
      <c r="Z120" s="224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225" t="n">
        <v>4607111035806</v>
      </c>
      <c r="E121" s="337" t="n"/>
      <c r="F121" s="369" t="n">
        <v>0.25</v>
      </c>
      <c r="G121" s="38" t="n">
        <v>12</v>
      </c>
      <c r="H121" s="369" t="n">
        <v>3</v>
      </c>
      <c r="I121" s="369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1" t="n"/>
      <c r="P121" s="371" t="n"/>
      <c r="Q121" s="371" t="n"/>
      <c r="R121" s="337" t="n"/>
      <c r="S121" s="40" t="inlineStr"/>
      <c r="T121" s="40" t="inlineStr"/>
      <c r="U121" s="41" t="inlineStr">
        <is>
          <t>кор</t>
        </is>
      </c>
      <c r="V121" s="372" t="n">
        <v>0</v>
      </c>
      <c r="W121" s="373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23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4" t="n"/>
      <c r="N122" s="375" t="inlineStr">
        <is>
          <t>Итого</t>
        </is>
      </c>
      <c r="O122" s="345" t="n"/>
      <c r="P122" s="345" t="n"/>
      <c r="Q122" s="345" t="n"/>
      <c r="R122" s="345" t="n"/>
      <c r="S122" s="345" t="n"/>
      <c r="T122" s="346" t="n"/>
      <c r="U122" s="43" t="inlineStr">
        <is>
          <t>кор</t>
        </is>
      </c>
      <c r="V122" s="376">
        <f>IFERROR(SUM(V121:V121),"0")</f>
        <v/>
      </c>
      <c r="W122" s="376">
        <f>IFERROR(SUM(W121:W121),"0")</f>
        <v/>
      </c>
      <c r="X122" s="376">
        <f>IFERROR(IF(X121="",0,X121),"0")</f>
        <v/>
      </c>
      <c r="Y122" s="377" t="n"/>
      <c r="Z122" s="377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кг</t>
        </is>
      </c>
      <c r="V123" s="376">
        <f>IFERROR(SUMPRODUCT(V121:V121*H121:H121),"0")</f>
        <v/>
      </c>
      <c r="W123" s="376">
        <f>IFERROR(SUMPRODUCT(W121:W121*H121:H121),"0")</f>
        <v/>
      </c>
      <c r="X123" s="43" t="n"/>
      <c r="Y123" s="377" t="n"/>
      <c r="Z123" s="377" t="n"/>
    </row>
    <row r="124" ht="16.5" customHeight="1">
      <c r="A124" s="223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23" t="n"/>
      <c r="Z124" s="223" t="n"/>
    </row>
    <row r="125" ht="14.25" customHeight="1">
      <c r="A125" s="224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24" t="n"/>
      <c r="Z125" s="224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225" t="n">
        <v>4607111035639</v>
      </c>
      <c r="E126" s="337" t="n"/>
      <c r="F126" s="369" t="n">
        <v>0.2</v>
      </c>
      <c r="G126" s="38" t="n">
        <v>12</v>
      </c>
      <c r="H126" s="369" t="n">
        <v>2.4</v>
      </c>
      <c r="I126" s="369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1" t="n"/>
      <c r="P126" s="371" t="n"/>
      <c r="Q126" s="371" t="n"/>
      <c r="R126" s="337" t="n"/>
      <c r="S126" s="40" t="inlineStr"/>
      <c r="T126" s="40" t="inlineStr"/>
      <c r="U126" s="41" t="inlineStr">
        <is>
          <t>кор</t>
        </is>
      </c>
      <c r="V126" s="372" t="n">
        <v>0</v>
      </c>
      <c r="W126" s="373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225" t="n">
        <v>4607111035646</v>
      </c>
      <c r="E127" s="337" t="n"/>
      <c r="F127" s="369" t="n">
        <v>0.2</v>
      </c>
      <c r="G127" s="38" t="n">
        <v>8</v>
      </c>
      <c r="H127" s="369" t="n">
        <v>1.6</v>
      </c>
      <c r="I127" s="369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233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4" t="n"/>
      <c r="N128" s="375" t="inlineStr">
        <is>
          <t>Итого</t>
        </is>
      </c>
      <c r="O128" s="345" t="n"/>
      <c r="P128" s="345" t="n"/>
      <c r="Q128" s="345" t="n"/>
      <c r="R128" s="345" t="n"/>
      <c r="S128" s="345" t="n"/>
      <c r="T128" s="346" t="n"/>
      <c r="U128" s="43" t="inlineStr">
        <is>
          <t>кор</t>
        </is>
      </c>
      <c r="V128" s="376">
        <f>IFERROR(SUM(V126:V127),"0")</f>
        <v/>
      </c>
      <c r="W128" s="376">
        <f>IFERROR(SUM(W126:W127),"0")</f>
        <v/>
      </c>
      <c r="X128" s="376">
        <f>IFERROR(IF(X126="",0,X126),"0")+IFERROR(IF(X127="",0,X127),"0")</f>
        <v/>
      </c>
      <c r="Y128" s="377" t="n"/>
      <c r="Z128" s="377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кг</t>
        </is>
      </c>
      <c r="V129" s="376">
        <f>IFERROR(SUMPRODUCT(V126:V127*H126:H127),"0")</f>
        <v/>
      </c>
      <c r="W129" s="376">
        <f>IFERROR(SUMPRODUCT(W126:W127*H126:H127),"0")</f>
        <v/>
      </c>
      <c r="X129" s="43" t="n"/>
      <c r="Y129" s="377" t="n"/>
      <c r="Z129" s="377" t="n"/>
    </row>
    <row r="130" ht="16.5" customHeight="1">
      <c r="A130" s="223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23" t="n"/>
      <c r="Z130" s="223" t="n"/>
    </row>
    <row r="131" ht="14.25" customHeight="1">
      <c r="A131" s="224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24" t="n"/>
      <c r="Z131" s="224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225" t="n">
        <v>4607111036568</v>
      </c>
      <c r="E132" s="337" t="n"/>
      <c r="F132" s="369" t="n">
        <v>0.28</v>
      </c>
      <c r="G132" s="38" t="n">
        <v>6</v>
      </c>
      <c r="H132" s="369" t="n">
        <v>1.68</v>
      </c>
      <c r="I132" s="369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1" t="n"/>
      <c r="P132" s="371" t="n"/>
      <c r="Q132" s="371" t="n"/>
      <c r="R132" s="337" t="n"/>
      <c r="S132" s="40" t="inlineStr"/>
      <c r="T132" s="40" t="inlineStr"/>
      <c r="U132" s="41" t="inlineStr">
        <is>
          <t>кор</t>
        </is>
      </c>
      <c r="V132" s="372" t="n">
        <v>0</v>
      </c>
      <c r="W132" s="373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23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4" t="n"/>
      <c r="N133" s="375" t="inlineStr">
        <is>
          <t>Итого</t>
        </is>
      </c>
      <c r="O133" s="345" t="n"/>
      <c r="P133" s="345" t="n"/>
      <c r="Q133" s="345" t="n"/>
      <c r="R133" s="345" t="n"/>
      <c r="S133" s="345" t="n"/>
      <c r="T133" s="346" t="n"/>
      <c r="U133" s="43" t="inlineStr">
        <is>
          <t>кор</t>
        </is>
      </c>
      <c r="V133" s="376">
        <f>IFERROR(SUM(V132:V132),"0")</f>
        <v/>
      </c>
      <c r="W133" s="376">
        <f>IFERROR(SUM(W132:W132),"0")</f>
        <v/>
      </c>
      <c r="X133" s="376">
        <f>IFERROR(IF(X132="",0,X132),"0")</f>
        <v/>
      </c>
      <c r="Y133" s="377" t="n"/>
      <c r="Z133" s="377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кг</t>
        </is>
      </c>
      <c r="V134" s="376">
        <f>IFERROR(SUMPRODUCT(V132:V132*H132:H132),"0")</f>
        <v/>
      </c>
      <c r="W134" s="376">
        <f>IFERROR(SUMPRODUCT(W132:W132*H132:H132),"0")</f>
        <v/>
      </c>
      <c r="X134" s="43" t="n"/>
      <c r="Y134" s="377" t="n"/>
      <c r="Z134" s="377" t="n"/>
    </row>
    <row r="135" ht="27.75" customHeight="1">
      <c r="A135" s="222" t="inlineStr">
        <is>
          <t>No Name</t>
        </is>
      </c>
      <c r="B135" s="368" t="n"/>
      <c r="C135" s="368" t="n"/>
      <c r="D135" s="368" t="n"/>
      <c r="E135" s="368" t="n"/>
      <c r="F135" s="368" t="n"/>
      <c r="G135" s="368" t="n"/>
      <c r="H135" s="368" t="n"/>
      <c r="I135" s="368" t="n"/>
      <c r="J135" s="368" t="n"/>
      <c r="K135" s="368" t="n"/>
      <c r="L135" s="368" t="n"/>
      <c r="M135" s="368" t="n"/>
      <c r="N135" s="368" t="n"/>
      <c r="O135" s="368" t="n"/>
      <c r="P135" s="368" t="n"/>
      <c r="Q135" s="368" t="n"/>
      <c r="R135" s="368" t="n"/>
      <c r="S135" s="368" t="n"/>
      <c r="T135" s="368" t="n"/>
      <c r="U135" s="368" t="n"/>
      <c r="V135" s="368" t="n"/>
      <c r="W135" s="368" t="n"/>
      <c r="X135" s="368" t="n"/>
      <c r="Y135" s="55" t="n"/>
      <c r="Z135" s="55" t="n"/>
    </row>
    <row r="136" ht="16.5" customHeight="1">
      <c r="A136" s="223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23" t="n"/>
      <c r="Z136" s="223" t="n"/>
    </row>
    <row r="137" ht="14.25" customHeight="1">
      <c r="A137" s="224" t="inlineStr">
        <is>
          <t>Чебуреки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24" t="n"/>
      <c r="Z137" s="224" t="n"/>
    </row>
    <row r="138" ht="27" customHeight="1">
      <c r="A138" s="64" t="inlineStr">
        <is>
          <t>SU002976</t>
        </is>
      </c>
      <c r="B138" s="64" t="inlineStr">
        <is>
          <t>P003435</t>
        </is>
      </c>
      <c r="C138" s="37" t="n">
        <v>4301136025</v>
      </c>
      <c r="D138" s="225" t="n">
        <v>4607111038029</v>
      </c>
      <c r="E138" s="337" t="n"/>
      <c r="F138" s="369" t="n">
        <v>2.24</v>
      </c>
      <c r="G138" s="38" t="n">
        <v>1</v>
      </c>
      <c r="H138" s="369" t="n">
        <v>2.24</v>
      </c>
      <c r="I138" s="369" t="n">
        <v>2.432</v>
      </c>
      <c r="J138" s="38" t="n">
        <v>126</v>
      </c>
      <c r="K138" s="38" t="inlineStr">
        <is>
          <t>14</t>
        </is>
      </c>
      <c r="L138" s="39" t="inlineStr">
        <is>
          <t>МГ</t>
        </is>
      </c>
      <c r="M138" s="38" t="n">
        <v>180</v>
      </c>
      <c r="N138" s="423" t="inlineStr">
        <is>
          <t>Чебуреки «Сочный мегачебурек» Весовой ТМ «No Name»</t>
        </is>
      </c>
      <c r="O138" s="371" t="n"/>
      <c r="P138" s="371" t="n"/>
      <c r="Q138" s="371" t="n"/>
      <c r="R138" s="337" t="n"/>
      <c r="S138" s="40" t="inlineStr"/>
      <c r="T138" s="40" t="inlineStr"/>
      <c r="U138" s="41" t="inlineStr">
        <is>
          <t>кор</t>
        </is>
      </c>
      <c r="V138" s="372" t="n">
        <v>0</v>
      </c>
      <c r="W138" s="373">
        <f>IFERROR(IF(V138="","",V138),"")</f>
        <v/>
      </c>
      <c r="X138" s="42">
        <f>IFERROR(IF(V138="","",V138*0.00936),"")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233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4" t="n"/>
      <c r="N139" s="375" t="inlineStr">
        <is>
          <t>Итого</t>
        </is>
      </c>
      <c r="O139" s="345" t="n"/>
      <c r="P139" s="345" t="n"/>
      <c r="Q139" s="345" t="n"/>
      <c r="R139" s="345" t="n"/>
      <c r="S139" s="345" t="n"/>
      <c r="T139" s="346" t="n"/>
      <c r="U139" s="43" t="inlineStr">
        <is>
          <t>кор</t>
        </is>
      </c>
      <c r="V139" s="376">
        <f>IFERROR(SUM(V138:V138),"0")</f>
        <v/>
      </c>
      <c r="W139" s="376">
        <f>IFERROR(SUM(W138:W138),"0")</f>
        <v/>
      </c>
      <c r="X139" s="376">
        <f>IFERROR(IF(X138="",0,X138),"0")</f>
        <v/>
      </c>
      <c r="Y139" s="377" t="n"/>
      <c r="Z139" s="377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кг</t>
        </is>
      </c>
      <c r="V140" s="376">
        <f>IFERROR(SUMPRODUCT(V138:V138*H138:H138),"0")</f>
        <v/>
      </c>
      <c r="W140" s="376">
        <f>IFERROR(SUMPRODUCT(W138:W138*H138:H138),"0")</f>
        <v/>
      </c>
      <c r="X140" s="43" t="n"/>
      <c r="Y140" s="377" t="n"/>
      <c r="Z140" s="377" t="n"/>
    </row>
    <row r="141" ht="16.5" customHeight="1">
      <c r="A141" s="223" t="inlineStr">
        <is>
          <t>Стародворье ПГП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23" t="n"/>
      <c r="Z141" s="223" t="n"/>
    </row>
    <row r="142" ht="14.25" customHeight="1">
      <c r="A142" s="224" t="inlineStr">
        <is>
          <t>Пельмени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24" t="n"/>
      <c r="Z142" s="224" t="n"/>
    </row>
    <row r="143" ht="16.5" customHeight="1">
      <c r="A143" s="64" t="inlineStr">
        <is>
          <t>SU002891</t>
        </is>
      </c>
      <c r="B143" s="64" t="inlineStr">
        <is>
          <t>P003301</t>
        </is>
      </c>
      <c r="C143" s="37" t="n">
        <v>4301071010</v>
      </c>
      <c r="D143" s="225" t="n">
        <v>4607111037701</v>
      </c>
      <c r="E143" s="337" t="n"/>
      <c r="F143" s="369" t="n">
        <v>5</v>
      </c>
      <c r="G143" s="38" t="n">
        <v>1</v>
      </c>
      <c r="H143" s="369" t="n">
        <v>5</v>
      </c>
      <c r="I143" s="369" t="n">
        <v>5.2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24">
        <f>HYPERLINK("https://abi.ru/products/Замороженные/No Name/Стародворье ПГП/Пельмени ПГП/P003301/","Пельмени «Быстромени» Весовой ТМ «No Name» 5")</f>
        <v/>
      </c>
      <c r="O143" s="371" t="n"/>
      <c r="P143" s="371" t="n"/>
      <c r="Q143" s="371" t="n"/>
      <c r="R143" s="337" t="n"/>
      <c r="S143" s="40" t="inlineStr"/>
      <c r="T143" s="40" t="inlineStr"/>
      <c r="U143" s="41" t="inlineStr">
        <is>
          <t>кор</t>
        </is>
      </c>
      <c r="V143" s="372" t="n">
        <v>0</v>
      </c>
      <c r="W143" s="373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ПГП</t>
        </is>
      </c>
    </row>
    <row r="144">
      <c r="A144" s="23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374" t="n"/>
      <c r="N144" s="375" t="inlineStr">
        <is>
          <t>Итого</t>
        </is>
      </c>
      <c r="O144" s="345" t="n"/>
      <c r="P144" s="345" t="n"/>
      <c r="Q144" s="345" t="n"/>
      <c r="R144" s="345" t="n"/>
      <c r="S144" s="345" t="n"/>
      <c r="T144" s="346" t="n"/>
      <c r="U144" s="43" t="inlineStr">
        <is>
          <t>кор</t>
        </is>
      </c>
      <c r="V144" s="376">
        <f>IFERROR(SUM(V143:V143),"0")</f>
        <v/>
      </c>
      <c r="W144" s="376">
        <f>IFERROR(SUM(W143:W143),"0")</f>
        <v/>
      </c>
      <c r="X144" s="376">
        <f>IFERROR(IF(X143="",0,X143),"0")</f>
        <v/>
      </c>
      <c r="Y144" s="377" t="n"/>
      <c r="Z144" s="377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374" t="n"/>
      <c r="N145" s="375" t="inlineStr">
        <is>
          <t>Итого</t>
        </is>
      </c>
      <c r="O145" s="345" t="n"/>
      <c r="P145" s="345" t="n"/>
      <c r="Q145" s="345" t="n"/>
      <c r="R145" s="345" t="n"/>
      <c r="S145" s="345" t="n"/>
      <c r="T145" s="346" t="n"/>
      <c r="U145" s="43" t="inlineStr">
        <is>
          <t>кг</t>
        </is>
      </c>
      <c r="V145" s="376">
        <f>IFERROR(SUMPRODUCT(V143:V143*H143:H143),"0")</f>
        <v/>
      </c>
      <c r="W145" s="376">
        <f>IFERROR(SUMPRODUCT(W143:W143*H143:H143),"0")</f>
        <v/>
      </c>
      <c r="X145" s="43" t="n"/>
      <c r="Y145" s="377" t="n"/>
      <c r="Z145" s="377" t="n"/>
    </row>
    <row r="146" ht="16.5" customHeight="1">
      <c r="A146" s="223" t="inlineStr">
        <is>
          <t>No Name ЗПФ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223" t="n"/>
      <c r="Z146" s="223" t="n"/>
    </row>
    <row r="147" ht="14.25" customHeight="1">
      <c r="A147" s="224" t="inlineStr">
        <is>
          <t>Пельмени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224" t="n"/>
      <c r="Z147" s="224" t="n"/>
    </row>
    <row r="148" ht="16.5" customHeight="1">
      <c r="A148" s="64" t="inlineStr">
        <is>
          <t>SU002396</t>
        </is>
      </c>
      <c r="B148" s="64" t="inlineStr">
        <is>
          <t>P004073</t>
        </is>
      </c>
      <c r="C148" s="37" t="n">
        <v>4301071026</v>
      </c>
      <c r="D148" s="225" t="n">
        <v>4607111036384</v>
      </c>
      <c r="E148" s="337" t="n"/>
      <c r="F148" s="369" t="n">
        <v>1</v>
      </c>
      <c r="G148" s="38" t="n">
        <v>5</v>
      </c>
      <c r="H148" s="369" t="n">
        <v>5</v>
      </c>
      <c r="I148" s="369" t="n">
        <v>5.253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180</v>
      </c>
      <c r="N148" s="425" t="inlineStr">
        <is>
          <t>Пельмени Зареченские No name Весовые Сфера No name 5 кг</t>
        </is>
      </c>
      <c r="O148" s="371" t="n"/>
      <c r="P148" s="371" t="n"/>
      <c r="Q148" s="371" t="n"/>
      <c r="R148" s="337" t="n"/>
      <c r="S148" s="40" t="inlineStr"/>
      <c r="T148" s="40" t="inlineStr"/>
      <c r="U148" s="41" t="inlineStr">
        <is>
          <t>кор</t>
        </is>
      </c>
      <c r="V148" s="372" t="n">
        <v>0</v>
      </c>
      <c r="W148" s="373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4" t="inlineStr">
        <is>
          <t>ЗПФ</t>
        </is>
      </c>
    </row>
    <row r="149" ht="27" customHeight="1">
      <c r="A149" s="64" t="inlineStr">
        <is>
          <t>SU002314</t>
        </is>
      </c>
      <c r="B149" s="64" t="inlineStr">
        <is>
          <t>P003452</t>
        </is>
      </c>
      <c r="C149" s="37" t="n">
        <v>4301070956</v>
      </c>
      <c r="D149" s="225" t="n">
        <v>4640242180250</v>
      </c>
      <c r="E149" s="337" t="n"/>
      <c r="F149" s="369" t="n">
        <v>5</v>
      </c>
      <c r="G149" s="38" t="n">
        <v>1</v>
      </c>
      <c r="H149" s="369" t="n">
        <v>5</v>
      </c>
      <c r="I149" s="369" t="n">
        <v>5.2132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 t="inlineStr">
        <is>
          <t>Пельмени «Хинкали Классические» Весовые Хинкали ТМ «Зареченские» 5 кг</t>
        </is>
      </c>
      <c r="O149" s="371" t="n"/>
      <c r="P149" s="371" t="n"/>
      <c r="Q149" s="371" t="n"/>
      <c r="R149" s="337" t="n"/>
      <c r="S149" s="40" t="inlineStr"/>
      <c r="T149" s="40" t="inlineStr"/>
      <c r="U149" s="41" t="inlineStr">
        <is>
          <t>кор</t>
        </is>
      </c>
      <c r="V149" s="372" t="n">
        <v>0</v>
      </c>
      <c r="W149" s="373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5" t="inlineStr">
        <is>
          <t>ЗПФ</t>
        </is>
      </c>
    </row>
    <row r="150" ht="27" customHeight="1">
      <c r="A150" s="64" t="inlineStr">
        <is>
          <t>SU000197</t>
        </is>
      </c>
      <c r="B150" s="64" t="inlineStr">
        <is>
          <t>P004077</t>
        </is>
      </c>
      <c r="C150" s="37" t="n">
        <v>4301071028</v>
      </c>
      <c r="D150" s="225" t="n">
        <v>4607111036216</v>
      </c>
      <c r="E150" s="337" t="n"/>
      <c r="F150" s="369" t="n">
        <v>1</v>
      </c>
      <c r="G150" s="38" t="n">
        <v>5</v>
      </c>
      <c r="H150" s="369" t="n">
        <v>5</v>
      </c>
      <c r="I150" s="369" t="n">
        <v>5.266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180</v>
      </c>
      <c r="N150" s="427" t="inlineStr">
        <is>
          <t>Пельмени Пуговки с говядиной и свининой No Name Весовые Сфера No Name 5 кг</t>
        </is>
      </c>
      <c r="O150" s="371" t="n"/>
      <c r="P150" s="371" t="n"/>
      <c r="Q150" s="371" t="n"/>
      <c r="R150" s="337" t="n"/>
      <c r="S150" s="40" t="inlineStr"/>
      <c r="T150" s="40" t="inlineStr"/>
      <c r="U150" s="41" t="inlineStr">
        <is>
          <t>кор</t>
        </is>
      </c>
      <c r="V150" s="372" t="n">
        <v>400</v>
      </c>
      <c r="W150" s="373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6" t="inlineStr">
        <is>
          <t>ЗПФ</t>
        </is>
      </c>
    </row>
    <row r="151" ht="27" customHeight="1">
      <c r="A151" s="64" t="inlineStr">
        <is>
          <t>SU002335</t>
        </is>
      </c>
      <c r="B151" s="64" t="inlineStr">
        <is>
          <t>P002980</t>
        </is>
      </c>
      <c r="C151" s="37" t="n">
        <v>4301070911</v>
      </c>
      <c r="D151" s="225" t="n">
        <v>4607111036278</v>
      </c>
      <c r="E151" s="337" t="n"/>
      <c r="F151" s="369" t="n">
        <v>1</v>
      </c>
      <c r="G151" s="38" t="n">
        <v>5</v>
      </c>
      <c r="H151" s="369" t="n">
        <v>5</v>
      </c>
      <c r="I151" s="369" t="n">
        <v>5.283</v>
      </c>
      <c r="J151" s="38" t="n">
        <v>84</v>
      </c>
      <c r="K151" s="38" t="inlineStr">
        <is>
          <t>12</t>
        </is>
      </c>
      <c r="L151" s="39" t="inlineStr">
        <is>
          <t>МГ</t>
        </is>
      </c>
      <c r="M151" s="38" t="n">
        <v>120</v>
      </c>
      <c r="N151" s="428">
        <f>HYPERLINK("https://abi.ru/products/Замороженные/No Name/No Name ЗПФ/Пельмени/P002980/","Пельмени Умелый повар No name Весовые Равиоли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IFERROR(IF(V151="","",V151*0.0155),"")</f>
        <v/>
      </c>
      <c r="Y151" s="69" t="inlineStr"/>
      <c r="Z151" s="70" t="inlineStr"/>
      <c r="AD151" s="74" t="n"/>
      <c r="BA151" s="127" t="inlineStr">
        <is>
          <t>ЗПФ</t>
        </is>
      </c>
    </row>
    <row r="152">
      <c r="A152" s="233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4" t="n"/>
      <c r="N152" s="375" t="inlineStr">
        <is>
          <t>Итого</t>
        </is>
      </c>
      <c r="O152" s="345" t="n"/>
      <c r="P152" s="345" t="n"/>
      <c r="Q152" s="345" t="n"/>
      <c r="R152" s="345" t="n"/>
      <c r="S152" s="345" t="n"/>
      <c r="T152" s="346" t="n"/>
      <c r="U152" s="43" t="inlineStr">
        <is>
          <t>кор</t>
        </is>
      </c>
      <c r="V152" s="376">
        <f>IFERROR(SUM(V148:V151),"0")</f>
        <v/>
      </c>
      <c r="W152" s="376">
        <f>IFERROR(SUM(W148:W151),"0")</f>
        <v/>
      </c>
      <c r="X152" s="376">
        <f>IFERROR(IF(X148="",0,X148),"0")+IFERROR(IF(X149="",0,X149),"0")+IFERROR(IF(X150="",0,X150),"0")+IFERROR(IF(X151="",0,X151),"0")</f>
        <v/>
      </c>
      <c r="Y152" s="377" t="n"/>
      <c r="Z152" s="377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кг</t>
        </is>
      </c>
      <c r="V153" s="376">
        <f>IFERROR(SUMPRODUCT(V148:V151*H148:H151),"0")</f>
        <v/>
      </c>
      <c r="W153" s="376">
        <f>IFERROR(SUMPRODUCT(W148:W151*H148:H151),"0")</f>
        <v/>
      </c>
      <c r="X153" s="43" t="n"/>
      <c r="Y153" s="377" t="n"/>
      <c r="Z153" s="377" t="n"/>
    </row>
    <row r="154" ht="14.25" customHeight="1">
      <c r="A154" s="224" t="inlineStr">
        <is>
          <t>Вареники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224" t="n"/>
      <c r="Z154" s="224" t="n"/>
    </row>
    <row r="155" ht="27" customHeight="1">
      <c r="A155" s="64" t="inlineStr">
        <is>
          <t>SU002532</t>
        </is>
      </c>
      <c r="B155" s="64" t="inlineStr">
        <is>
          <t>P002958</t>
        </is>
      </c>
      <c r="C155" s="37" t="n">
        <v>4301080153</v>
      </c>
      <c r="D155" s="225" t="n">
        <v>4607111036827</v>
      </c>
      <c r="E155" s="337" t="n"/>
      <c r="F155" s="369" t="n">
        <v>1</v>
      </c>
      <c r="G155" s="38" t="n">
        <v>5</v>
      </c>
      <c r="H155" s="369" t="n">
        <v>5</v>
      </c>
      <c r="I155" s="369" t="n">
        <v>5.2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5" s="371" t="n"/>
      <c r="P155" s="371" t="n"/>
      <c r="Q155" s="371" t="n"/>
      <c r="R155" s="337" t="n"/>
      <c r="S155" s="40" t="inlineStr"/>
      <c r="T155" s="40" t="inlineStr"/>
      <c r="U155" s="41" t="inlineStr">
        <is>
          <t>кор</t>
        </is>
      </c>
      <c r="V155" s="372" t="n">
        <v>0</v>
      </c>
      <c r="W155" s="373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SU002483</t>
        </is>
      </c>
      <c r="B156" s="64" t="inlineStr">
        <is>
          <t>P002961</t>
        </is>
      </c>
      <c r="C156" s="37" t="n">
        <v>4301080154</v>
      </c>
      <c r="D156" s="225" t="n">
        <v>4607111036834</v>
      </c>
      <c r="E156" s="337" t="n"/>
      <c r="F156" s="369" t="n">
        <v>1</v>
      </c>
      <c r="G156" s="38" t="n">
        <v>5</v>
      </c>
      <c r="H156" s="369" t="n">
        <v>5</v>
      </c>
      <c r="I156" s="369" t="n">
        <v>5.253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6" s="371" t="n"/>
      <c r="P156" s="371" t="n"/>
      <c r="Q156" s="371" t="n"/>
      <c r="R156" s="337" t="n"/>
      <c r="S156" s="40" t="inlineStr"/>
      <c r="T156" s="40" t="inlineStr"/>
      <c r="U156" s="41" t="inlineStr">
        <is>
          <t>кор</t>
        </is>
      </c>
      <c r="V156" s="372" t="n">
        <v>0</v>
      </c>
      <c r="W156" s="373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>
      <c r="A157" s="233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374" t="n"/>
      <c r="N157" s="375" t="inlineStr">
        <is>
          <t>Итого</t>
        </is>
      </c>
      <c r="O157" s="345" t="n"/>
      <c r="P157" s="345" t="n"/>
      <c r="Q157" s="345" t="n"/>
      <c r="R157" s="345" t="n"/>
      <c r="S157" s="345" t="n"/>
      <c r="T157" s="346" t="n"/>
      <c r="U157" s="43" t="inlineStr">
        <is>
          <t>кор</t>
        </is>
      </c>
      <c r="V157" s="376">
        <f>IFERROR(SUM(V155:V156),"0")</f>
        <v/>
      </c>
      <c r="W157" s="376">
        <f>IFERROR(SUM(W155:W156),"0")</f>
        <v/>
      </c>
      <c r="X157" s="376">
        <f>IFERROR(IF(X155="",0,X155),"0")+IFERROR(IF(X156="",0,X156),"0")</f>
        <v/>
      </c>
      <c r="Y157" s="377" t="n"/>
      <c r="Z157" s="377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374" t="n"/>
      <c r="N158" s="375" t="inlineStr">
        <is>
          <t>Итого</t>
        </is>
      </c>
      <c r="O158" s="345" t="n"/>
      <c r="P158" s="345" t="n"/>
      <c r="Q158" s="345" t="n"/>
      <c r="R158" s="345" t="n"/>
      <c r="S158" s="345" t="n"/>
      <c r="T158" s="346" t="n"/>
      <c r="U158" s="43" t="inlineStr">
        <is>
          <t>кг</t>
        </is>
      </c>
      <c r="V158" s="376">
        <f>IFERROR(SUMPRODUCT(V155:V156*H155:H156),"0")</f>
        <v/>
      </c>
      <c r="W158" s="376">
        <f>IFERROR(SUMPRODUCT(W155:W156*H155:H156),"0")</f>
        <v/>
      </c>
      <c r="X158" s="43" t="n"/>
      <c r="Y158" s="377" t="n"/>
      <c r="Z158" s="377" t="n"/>
    </row>
    <row r="159" ht="27.75" customHeight="1">
      <c r="A159" s="222" t="inlineStr">
        <is>
          <t>Вязанка</t>
        </is>
      </c>
      <c r="B159" s="368" t="n"/>
      <c r="C159" s="368" t="n"/>
      <c r="D159" s="368" t="n"/>
      <c r="E159" s="368" t="n"/>
      <c r="F159" s="368" t="n"/>
      <c r="G159" s="368" t="n"/>
      <c r="H159" s="368" t="n"/>
      <c r="I159" s="368" t="n"/>
      <c r="J159" s="368" t="n"/>
      <c r="K159" s="368" t="n"/>
      <c r="L159" s="368" t="n"/>
      <c r="M159" s="368" t="n"/>
      <c r="N159" s="368" t="n"/>
      <c r="O159" s="368" t="n"/>
      <c r="P159" s="368" t="n"/>
      <c r="Q159" s="368" t="n"/>
      <c r="R159" s="368" t="n"/>
      <c r="S159" s="368" t="n"/>
      <c r="T159" s="368" t="n"/>
      <c r="U159" s="368" t="n"/>
      <c r="V159" s="368" t="n"/>
      <c r="W159" s="368" t="n"/>
      <c r="X159" s="368" t="n"/>
      <c r="Y159" s="55" t="n"/>
      <c r="Z159" s="55" t="n"/>
    </row>
    <row r="160" ht="16.5" customHeight="1">
      <c r="A160" s="223" t="inlineStr">
        <is>
          <t>Няняггетсы Сливушки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223" t="n"/>
      <c r="Z160" s="223" t="n"/>
    </row>
    <row r="161" ht="14.25" customHeight="1">
      <c r="A161" s="224" t="inlineStr">
        <is>
          <t>Наггетсы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24" t="n"/>
      <c r="Z161" s="224" t="n"/>
    </row>
    <row r="162" ht="16.5" customHeight="1">
      <c r="A162" s="64" t="inlineStr">
        <is>
          <t>SU002516</t>
        </is>
      </c>
      <c r="B162" s="64" t="inlineStr">
        <is>
          <t>P002823</t>
        </is>
      </c>
      <c r="C162" s="37" t="n">
        <v>4301132048</v>
      </c>
      <c r="D162" s="225" t="n">
        <v>4607111035721</v>
      </c>
      <c r="E162" s="337" t="n"/>
      <c r="F162" s="369" t="n">
        <v>0.25</v>
      </c>
      <c r="G162" s="38" t="n">
        <v>12</v>
      </c>
      <c r="H162" s="369" t="n">
        <v>3</v>
      </c>
      <c r="I162" s="369" t="n">
        <v>3.388</v>
      </c>
      <c r="J162" s="38" t="n">
        <v>70</v>
      </c>
      <c r="K162" s="38" t="inlineStr">
        <is>
          <t>14</t>
        </is>
      </c>
      <c r="L162" s="39" t="inlineStr">
        <is>
          <t>МГ</t>
        </is>
      </c>
      <c r="M162" s="38" t="n">
        <v>180</v>
      </c>
      <c r="N162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2" s="371" t="n"/>
      <c r="P162" s="371" t="n"/>
      <c r="Q162" s="371" t="n"/>
      <c r="R162" s="337" t="n"/>
      <c r="S162" s="40" t="inlineStr"/>
      <c r="T162" s="40" t="inlineStr"/>
      <c r="U162" s="41" t="inlineStr">
        <is>
          <t>кор</t>
        </is>
      </c>
      <c r="V162" s="372" t="n">
        <v>64</v>
      </c>
      <c r="W162" s="373">
        <f>IFERROR(IF(V162="","",V162),"")</f>
        <v/>
      </c>
      <c r="X162" s="42">
        <f>IFERROR(IF(V162="","",V162*0.01788),"")</f>
        <v/>
      </c>
      <c r="Y162" s="69" t="inlineStr"/>
      <c r="Z162" s="70" t="inlineStr"/>
      <c r="AD162" s="74" t="n"/>
      <c r="BA162" s="130" t="inlineStr">
        <is>
          <t>ПГП</t>
        </is>
      </c>
    </row>
    <row r="163" ht="27" customHeight="1">
      <c r="A163" s="64" t="inlineStr">
        <is>
          <t>SU002514</t>
        </is>
      </c>
      <c r="B163" s="64" t="inlineStr">
        <is>
          <t>P002820</t>
        </is>
      </c>
      <c r="C163" s="37" t="n">
        <v>4301132046</v>
      </c>
      <c r="D163" s="225" t="n">
        <v>4607111035691</v>
      </c>
      <c r="E163" s="337" t="n"/>
      <c r="F163" s="369" t="n">
        <v>0.25</v>
      </c>
      <c r="G163" s="38" t="n">
        <v>12</v>
      </c>
      <c r="H163" s="369" t="n">
        <v>3</v>
      </c>
      <c r="I163" s="369" t="n">
        <v>3.388</v>
      </c>
      <c r="J163" s="38" t="n">
        <v>70</v>
      </c>
      <c r="K163" s="38" t="inlineStr">
        <is>
          <t>14</t>
        </is>
      </c>
      <c r="L163" s="39" t="inlineStr">
        <is>
          <t>МГ</t>
        </is>
      </c>
      <c r="M163" s="38" t="n">
        <v>180</v>
      </c>
      <c r="N163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3" s="371" t="n"/>
      <c r="P163" s="371" t="n"/>
      <c r="Q163" s="371" t="n"/>
      <c r="R163" s="337" t="n"/>
      <c r="S163" s="40" t="inlineStr"/>
      <c r="T163" s="40" t="inlineStr"/>
      <c r="U163" s="41" t="inlineStr">
        <is>
          <t>кор</t>
        </is>
      </c>
      <c r="V163" s="372" t="n">
        <v>0</v>
      </c>
      <c r="W163" s="373">
        <f>IFERROR(IF(V163="","",V163),"")</f>
        <v/>
      </c>
      <c r="X163" s="42">
        <f>IFERROR(IF(V163="","",V163*0.01788),"")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233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4" t="n"/>
      <c r="N164" s="375" t="inlineStr">
        <is>
          <t>Итого</t>
        </is>
      </c>
      <c r="O164" s="345" t="n"/>
      <c r="P164" s="345" t="n"/>
      <c r="Q164" s="345" t="n"/>
      <c r="R164" s="345" t="n"/>
      <c r="S164" s="345" t="n"/>
      <c r="T164" s="346" t="n"/>
      <c r="U164" s="43" t="inlineStr">
        <is>
          <t>кор</t>
        </is>
      </c>
      <c r="V164" s="376">
        <f>IFERROR(SUM(V162:V163),"0")</f>
        <v/>
      </c>
      <c r="W164" s="376">
        <f>IFERROR(SUM(W162:W163),"0")</f>
        <v/>
      </c>
      <c r="X164" s="376">
        <f>IFERROR(IF(X162="",0,X162),"0")+IFERROR(IF(X163="",0,X163),"0")</f>
        <v/>
      </c>
      <c r="Y164" s="377" t="n"/>
      <c r="Z164" s="377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кг</t>
        </is>
      </c>
      <c r="V165" s="376">
        <f>IFERROR(SUMPRODUCT(V162:V163*H162:H163),"0")</f>
        <v/>
      </c>
      <c r="W165" s="376">
        <f>IFERROR(SUMPRODUCT(W162:W163*H162:H163),"0")</f>
        <v/>
      </c>
      <c r="X165" s="43" t="n"/>
      <c r="Y165" s="377" t="n"/>
      <c r="Z165" s="377" t="n"/>
    </row>
    <row r="166" ht="16.5" customHeight="1">
      <c r="A166" s="223" t="inlineStr">
        <is>
          <t>Печеные пельмени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23" t="n"/>
      <c r="Z166" s="223" t="n"/>
    </row>
    <row r="167" ht="14.25" customHeight="1">
      <c r="A167" s="224" t="inlineStr">
        <is>
          <t>Печеные пельмени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24" t="n"/>
      <c r="Z167" s="224" t="n"/>
    </row>
    <row r="168" ht="27" customHeight="1">
      <c r="A168" s="64" t="inlineStr">
        <is>
          <t>SU002225</t>
        </is>
      </c>
      <c r="B168" s="64" t="inlineStr">
        <is>
          <t>P002411</t>
        </is>
      </c>
      <c r="C168" s="37" t="n">
        <v>4301133002</v>
      </c>
      <c r="D168" s="225" t="n">
        <v>4607111035783</v>
      </c>
      <c r="E168" s="337" t="n"/>
      <c r="F168" s="369" t="n">
        <v>0.2</v>
      </c>
      <c r="G168" s="38" t="n">
        <v>8</v>
      </c>
      <c r="H168" s="369" t="n">
        <v>1.6</v>
      </c>
      <c r="I168" s="369" t="n">
        <v>2.12</v>
      </c>
      <c r="J168" s="38" t="n">
        <v>72</v>
      </c>
      <c r="K168" s="38" t="inlineStr">
        <is>
          <t>6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8" s="371" t="n"/>
      <c r="P168" s="371" t="n"/>
      <c r="Q168" s="371" t="n"/>
      <c r="R168" s="337" t="n"/>
      <c r="S168" s="40" t="inlineStr"/>
      <c r="T168" s="40" t="inlineStr"/>
      <c r="U168" s="41" t="inlineStr">
        <is>
          <t>кор</t>
        </is>
      </c>
      <c r="V168" s="372" t="n">
        <v>0</v>
      </c>
      <c r="W168" s="373">
        <f>IFERROR(IF(V168="","",V168),"")</f>
        <v/>
      </c>
      <c r="X168" s="42">
        <f>IFERROR(IF(V168="","",V168*0.01157),"")</f>
        <v/>
      </c>
      <c r="Y168" s="69" t="inlineStr"/>
      <c r="Z168" s="70" t="inlineStr"/>
      <c r="AD168" s="74" t="n"/>
      <c r="BA168" s="132" t="inlineStr">
        <is>
          <t>ПГП</t>
        </is>
      </c>
    </row>
    <row r="169">
      <c r="A169" s="233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4" t="n"/>
      <c r="N169" s="375" t="inlineStr">
        <is>
          <t>Итого</t>
        </is>
      </c>
      <c r="O169" s="345" t="n"/>
      <c r="P169" s="345" t="n"/>
      <c r="Q169" s="345" t="n"/>
      <c r="R169" s="345" t="n"/>
      <c r="S169" s="345" t="n"/>
      <c r="T169" s="346" t="n"/>
      <c r="U169" s="43" t="inlineStr">
        <is>
          <t>кор</t>
        </is>
      </c>
      <c r="V169" s="376">
        <f>IFERROR(SUM(V168:V168),"0")</f>
        <v/>
      </c>
      <c r="W169" s="376">
        <f>IFERROR(SUM(W168:W168),"0")</f>
        <v/>
      </c>
      <c r="X169" s="376">
        <f>IFERROR(IF(X168="",0,X168),"0")</f>
        <v/>
      </c>
      <c r="Y169" s="377" t="n"/>
      <c r="Z169" s="377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кг</t>
        </is>
      </c>
      <c r="V170" s="376">
        <f>IFERROR(SUMPRODUCT(V168:V168*H168:H168),"0")</f>
        <v/>
      </c>
      <c r="W170" s="376">
        <f>IFERROR(SUMPRODUCT(W168:W168*H168:H168),"0")</f>
        <v/>
      </c>
      <c r="X170" s="43" t="n"/>
      <c r="Y170" s="377" t="n"/>
      <c r="Z170" s="377" t="n"/>
    </row>
    <row r="171" ht="16.5" customHeight="1">
      <c r="A171" s="223" t="inlineStr">
        <is>
          <t>Вязанка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23" t="n"/>
      <c r="Z171" s="223" t="n"/>
    </row>
    <row r="172" ht="14.25" customHeight="1">
      <c r="A172" s="224" t="inlineStr">
        <is>
          <t>Сосиски замороженные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24" t="n"/>
      <c r="Z172" s="224" t="n"/>
    </row>
    <row r="173" ht="27" customHeight="1">
      <c r="A173" s="64" t="inlineStr">
        <is>
          <t>SU002677</t>
        </is>
      </c>
      <c r="B173" s="64" t="inlineStr">
        <is>
          <t>P003053</t>
        </is>
      </c>
      <c r="C173" s="37" t="n">
        <v>4301051319</v>
      </c>
      <c r="D173" s="225" t="n">
        <v>4680115881204</v>
      </c>
      <c r="E173" s="337" t="n"/>
      <c r="F173" s="369" t="n">
        <v>0.33</v>
      </c>
      <c r="G173" s="38" t="n">
        <v>6</v>
      </c>
      <c r="H173" s="369" t="n">
        <v>1.98</v>
      </c>
      <c r="I173" s="369" t="n">
        <v>2.246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365</v>
      </c>
      <c r="N173" s="434" t="inlineStr">
        <is>
          <t>Сосиски «Сливушки #нежнушки» замороженные Фикс.вес 0,33 п/а ТМ «Вязанка»</t>
        </is>
      </c>
      <c r="O173" s="371" t="n"/>
      <c r="P173" s="371" t="n"/>
      <c r="Q173" s="371" t="n"/>
      <c r="R173" s="337" t="n"/>
      <c r="S173" s="40" t="inlineStr"/>
      <c r="T173" s="40" t="inlineStr"/>
      <c r="U173" s="41" t="inlineStr">
        <is>
          <t>кор</t>
        </is>
      </c>
      <c r="V173" s="372" t="n">
        <v>0</v>
      </c>
      <c r="W173" s="373">
        <f>IFERROR(IF(V173="","",V173),"")</f>
        <v/>
      </c>
      <c r="X173" s="42">
        <f>IFERROR(IF(V173="","",V173*0.00753),"")</f>
        <v/>
      </c>
      <c r="Y173" s="69" t="inlineStr"/>
      <c r="Z173" s="70" t="inlineStr"/>
      <c r="AD173" s="74" t="n"/>
      <c r="BA173" s="133" t="inlineStr">
        <is>
          <t>КИЗ</t>
        </is>
      </c>
    </row>
    <row r="174">
      <c r="A174" s="233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4" t="n"/>
      <c r="N174" s="375" t="inlineStr">
        <is>
          <t>Итого</t>
        </is>
      </c>
      <c r="O174" s="345" t="n"/>
      <c r="P174" s="345" t="n"/>
      <c r="Q174" s="345" t="n"/>
      <c r="R174" s="345" t="n"/>
      <c r="S174" s="345" t="n"/>
      <c r="T174" s="346" t="n"/>
      <c r="U174" s="43" t="inlineStr">
        <is>
          <t>кор</t>
        </is>
      </c>
      <c r="V174" s="376">
        <f>IFERROR(SUM(V173:V173),"0")</f>
        <v/>
      </c>
      <c r="W174" s="376">
        <f>IFERROR(SUM(W173:W173),"0")</f>
        <v/>
      </c>
      <c r="X174" s="376">
        <f>IFERROR(IF(X173="",0,X173),"0")</f>
        <v/>
      </c>
      <c r="Y174" s="377" t="n"/>
      <c r="Z174" s="377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кг</t>
        </is>
      </c>
      <c r="V175" s="376">
        <f>IFERROR(SUMPRODUCT(V173:V173*H173:H173),"0")</f>
        <v/>
      </c>
      <c r="W175" s="376">
        <f>IFERROR(SUMPRODUCT(W173:W173*H173:H173),"0")</f>
        <v/>
      </c>
      <c r="X175" s="43" t="n"/>
      <c r="Y175" s="377" t="n"/>
      <c r="Z175" s="377" t="n"/>
    </row>
    <row r="176" ht="16.5" customHeight="1">
      <c r="A176" s="223" t="inlineStr">
        <is>
          <t>Сливушки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223" t="n"/>
      <c r="Z176" s="223" t="n"/>
    </row>
    <row r="177" ht="14.25" customHeight="1">
      <c r="A177" s="224" t="inlineStr">
        <is>
          <t>Наггетсы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224" t="n"/>
      <c r="Z177" s="224" t="n"/>
    </row>
    <row r="178" ht="27" customHeight="1">
      <c r="A178" s="64" t="inlineStr">
        <is>
          <t>SU003001</t>
        </is>
      </c>
      <c r="B178" s="64" t="inlineStr">
        <is>
          <t>P003470</t>
        </is>
      </c>
      <c r="C178" s="37" t="n">
        <v>4301132079</v>
      </c>
      <c r="D178" s="225" t="n">
        <v>4607111038487</v>
      </c>
      <c r="E178" s="337" t="n"/>
      <c r="F178" s="369" t="n">
        <v>0.25</v>
      </c>
      <c r="G178" s="38" t="n">
        <v>12</v>
      </c>
      <c r="H178" s="369" t="n">
        <v>3</v>
      </c>
      <c r="I178" s="369" t="n">
        <v>3.736</v>
      </c>
      <c r="J178" s="38" t="n">
        <v>70</v>
      </c>
      <c r="K178" s="38" t="inlineStr">
        <is>
          <t>14</t>
        </is>
      </c>
      <c r="L178" s="39" t="inlineStr">
        <is>
          <t>МГ</t>
        </is>
      </c>
      <c r="M178" s="38" t="n">
        <v>180</v>
      </c>
      <c r="N178" s="435" t="inlineStr">
        <is>
          <t>Наггетсы «с куриным филе и сыром» ф/в 0,25 ТМ «Вязанка»</t>
        </is>
      </c>
      <c r="O178" s="371" t="n"/>
      <c r="P178" s="371" t="n"/>
      <c r="Q178" s="371" t="n"/>
      <c r="R178" s="337" t="n"/>
      <c r="S178" s="40" t="inlineStr"/>
      <c r="T178" s="40" t="inlineStr"/>
      <c r="U178" s="41" t="inlineStr">
        <is>
          <t>кор</t>
        </is>
      </c>
      <c r="V178" s="372" t="n">
        <v>3</v>
      </c>
      <c r="W178" s="373">
        <f>IFERROR(IF(V178="","",V178),"")</f>
        <v/>
      </c>
      <c r="X178" s="42">
        <f>IFERROR(IF(V178="","",V178*0.01788),"")</f>
        <v/>
      </c>
      <c r="Y178" s="69" t="inlineStr"/>
      <c r="Z178" s="70" t="inlineStr"/>
      <c r="AD178" s="74" t="n"/>
      <c r="BA178" s="134" t="inlineStr">
        <is>
          <t>ПГП</t>
        </is>
      </c>
    </row>
    <row r="179">
      <c r="A179" s="233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374" t="n"/>
      <c r="N179" s="375" t="inlineStr">
        <is>
          <t>Итого</t>
        </is>
      </c>
      <c r="O179" s="345" t="n"/>
      <c r="P179" s="345" t="n"/>
      <c r="Q179" s="345" t="n"/>
      <c r="R179" s="345" t="n"/>
      <c r="S179" s="345" t="n"/>
      <c r="T179" s="346" t="n"/>
      <c r="U179" s="43" t="inlineStr">
        <is>
          <t>кор</t>
        </is>
      </c>
      <c r="V179" s="376">
        <f>IFERROR(SUM(V178:V178),"0")</f>
        <v/>
      </c>
      <c r="W179" s="376">
        <f>IFERROR(SUM(W178:W178),"0")</f>
        <v/>
      </c>
      <c r="X179" s="376">
        <f>IFERROR(IF(X178="",0,X178),"0")</f>
        <v/>
      </c>
      <c r="Y179" s="377" t="n"/>
      <c r="Z179" s="377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4" t="n"/>
      <c r="N180" s="375" t="inlineStr">
        <is>
          <t>Итого</t>
        </is>
      </c>
      <c r="O180" s="345" t="n"/>
      <c r="P180" s="345" t="n"/>
      <c r="Q180" s="345" t="n"/>
      <c r="R180" s="345" t="n"/>
      <c r="S180" s="345" t="n"/>
      <c r="T180" s="346" t="n"/>
      <c r="U180" s="43" t="inlineStr">
        <is>
          <t>кг</t>
        </is>
      </c>
      <c r="V180" s="376">
        <f>IFERROR(SUMPRODUCT(V178:V178*H178:H178),"0")</f>
        <v/>
      </c>
      <c r="W180" s="376">
        <f>IFERROR(SUMPRODUCT(W178:W178*H178:H178),"0")</f>
        <v/>
      </c>
      <c r="X180" s="43" t="n"/>
      <c r="Y180" s="377" t="n"/>
      <c r="Z180" s="377" t="n"/>
    </row>
    <row r="181" ht="27.75" customHeight="1">
      <c r="A181" s="222" t="inlineStr">
        <is>
          <t>Стародворье</t>
        </is>
      </c>
      <c r="B181" s="368" t="n"/>
      <c r="C181" s="368" t="n"/>
      <c r="D181" s="368" t="n"/>
      <c r="E181" s="368" t="n"/>
      <c r="F181" s="368" t="n"/>
      <c r="G181" s="368" t="n"/>
      <c r="H181" s="368" t="n"/>
      <c r="I181" s="368" t="n"/>
      <c r="J181" s="368" t="n"/>
      <c r="K181" s="368" t="n"/>
      <c r="L181" s="368" t="n"/>
      <c r="M181" s="368" t="n"/>
      <c r="N181" s="368" t="n"/>
      <c r="O181" s="368" t="n"/>
      <c r="P181" s="368" t="n"/>
      <c r="Q181" s="368" t="n"/>
      <c r="R181" s="368" t="n"/>
      <c r="S181" s="368" t="n"/>
      <c r="T181" s="368" t="n"/>
      <c r="U181" s="368" t="n"/>
      <c r="V181" s="368" t="n"/>
      <c r="W181" s="368" t="n"/>
      <c r="X181" s="368" t="n"/>
      <c r="Y181" s="55" t="n"/>
      <c r="Z181" s="55" t="n"/>
    </row>
    <row r="182" ht="16.5" customHeight="1">
      <c r="A182" s="223" t="inlineStr">
        <is>
          <t>Стародворье ЗПФ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223" t="n"/>
      <c r="Z182" s="223" t="n"/>
    </row>
    <row r="183" ht="14.25" customHeight="1">
      <c r="A183" s="224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224" t="n"/>
      <c r="Z183" s="224" t="n"/>
    </row>
    <row r="184" ht="27" customHeight="1">
      <c r="A184" s="64" t="inlineStr">
        <is>
          <t>SU002920</t>
        </is>
      </c>
      <c r="B184" s="64" t="inlineStr">
        <is>
          <t>P003355</t>
        </is>
      </c>
      <c r="C184" s="37" t="n">
        <v>4301070948</v>
      </c>
      <c r="D184" s="225" t="n">
        <v>4607111037022</v>
      </c>
      <c r="E184" s="337" t="n"/>
      <c r="F184" s="369" t="n">
        <v>0.7</v>
      </c>
      <c r="G184" s="38" t="n">
        <v>8</v>
      </c>
      <c r="H184" s="369" t="n">
        <v>5.6</v>
      </c>
      <c r="I184" s="369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4" s="371" t="n"/>
      <c r="P184" s="371" t="n"/>
      <c r="Q184" s="371" t="n"/>
      <c r="R184" s="337" t="n"/>
      <c r="S184" s="40" t="inlineStr"/>
      <c r="T184" s="40" t="inlineStr"/>
      <c r="U184" s="41" t="inlineStr">
        <is>
          <t>кор</t>
        </is>
      </c>
      <c r="V184" s="372" t="n">
        <v>0</v>
      </c>
      <c r="W184" s="373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>
      <c r="A185" s="23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74" t="n"/>
      <c r="N185" s="375" t="inlineStr">
        <is>
          <t>Итого</t>
        </is>
      </c>
      <c r="O185" s="345" t="n"/>
      <c r="P185" s="345" t="n"/>
      <c r="Q185" s="345" t="n"/>
      <c r="R185" s="345" t="n"/>
      <c r="S185" s="345" t="n"/>
      <c r="T185" s="346" t="n"/>
      <c r="U185" s="43" t="inlineStr">
        <is>
          <t>кор</t>
        </is>
      </c>
      <c r="V185" s="376">
        <f>IFERROR(SUM(V184:V184),"0")</f>
        <v/>
      </c>
      <c r="W185" s="376">
        <f>IFERROR(SUM(W184:W184),"0")</f>
        <v/>
      </c>
      <c r="X185" s="376">
        <f>IFERROR(IF(X184="",0,X184),"0")</f>
        <v/>
      </c>
      <c r="Y185" s="377" t="n"/>
      <c r="Z185" s="377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4" t="n"/>
      <c r="N186" s="375" t="inlineStr">
        <is>
          <t>Итого</t>
        </is>
      </c>
      <c r="O186" s="345" t="n"/>
      <c r="P186" s="345" t="n"/>
      <c r="Q186" s="345" t="n"/>
      <c r="R186" s="345" t="n"/>
      <c r="S186" s="345" t="n"/>
      <c r="T186" s="346" t="n"/>
      <c r="U186" s="43" t="inlineStr">
        <is>
          <t>кг</t>
        </is>
      </c>
      <c r="V186" s="376">
        <f>IFERROR(SUMPRODUCT(V184:V184*H184:H184),"0")</f>
        <v/>
      </c>
      <c r="W186" s="376">
        <f>IFERROR(SUMPRODUCT(W184:W184*H184:H184),"0")</f>
        <v/>
      </c>
      <c r="X186" s="43" t="n"/>
      <c r="Y186" s="377" t="n"/>
      <c r="Z186" s="377" t="n"/>
    </row>
    <row r="187" ht="16.5" customHeight="1">
      <c r="A187" s="223" t="inlineStr">
        <is>
          <t>Мясорубская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223" t="n"/>
      <c r="Z187" s="223" t="n"/>
    </row>
    <row r="188" ht="14.25" customHeight="1">
      <c r="A188" s="224" t="inlineStr">
        <is>
          <t>Пельмени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224" t="n"/>
      <c r="Z188" s="224" t="n"/>
    </row>
    <row r="189" ht="27" customHeight="1">
      <c r="A189" s="64" t="inlineStr">
        <is>
          <t>SU003145</t>
        </is>
      </c>
      <c r="B189" s="64" t="inlineStr">
        <is>
          <t>P003731</t>
        </is>
      </c>
      <c r="C189" s="37" t="n">
        <v>4301070990</v>
      </c>
      <c r="D189" s="225" t="n">
        <v>4607111038494</v>
      </c>
      <c r="E189" s="337" t="n"/>
      <c r="F189" s="369" t="n">
        <v>0.7</v>
      </c>
      <c r="G189" s="38" t="n">
        <v>8</v>
      </c>
      <c r="H189" s="369" t="n">
        <v>5.6</v>
      </c>
      <c r="I189" s="369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37" t="inlineStr">
        <is>
          <t>Пельмени «Мясорубские с рубленой говядиной» 0,7 сфера ТМ «Стародворье»</t>
        </is>
      </c>
      <c r="O189" s="371" t="n"/>
      <c r="P189" s="371" t="n"/>
      <c r="Q189" s="371" t="n"/>
      <c r="R189" s="337" t="n"/>
      <c r="S189" s="40" t="inlineStr"/>
      <c r="T189" s="40" t="inlineStr"/>
      <c r="U189" s="41" t="inlineStr">
        <is>
          <t>кор</t>
        </is>
      </c>
      <c r="V189" s="372" t="n">
        <v>0</v>
      </c>
      <c r="W189" s="37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36" t="inlineStr">
        <is>
          <t>ЗПФ</t>
        </is>
      </c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225" t="n">
        <v>4607111038135</v>
      </c>
      <c r="E190" s="337" t="n"/>
      <c r="F190" s="369" t="n">
        <v>0.7</v>
      </c>
      <c r="G190" s="38" t="n">
        <v>8</v>
      </c>
      <c r="H190" s="369" t="n">
        <v>5.6</v>
      </c>
      <c r="I190" s="369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1" t="n"/>
      <c r="P190" s="371" t="n"/>
      <c r="Q190" s="371" t="n"/>
      <c r="R190" s="337" t="n"/>
      <c r="S190" s="40" t="inlineStr"/>
      <c r="T190" s="40" t="inlineStr"/>
      <c r="U190" s="41" t="inlineStr">
        <is>
          <t>кор</t>
        </is>
      </c>
      <c r="V190" s="372" t="n">
        <v>0</v>
      </c>
      <c r="W190" s="373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>
      <c r="A191" s="233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74" t="n"/>
      <c r="N191" s="375" t="inlineStr">
        <is>
          <t>Итого</t>
        </is>
      </c>
      <c r="O191" s="345" t="n"/>
      <c r="P191" s="345" t="n"/>
      <c r="Q191" s="345" t="n"/>
      <c r="R191" s="345" t="n"/>
      <c r="S191" s="345" t="n"/>
      <c r="T191" s="346" t="n"/>
      <c r="U191" s="43" t="inlineStr">
        <is>
          <t>кор</t>
        </is>
      </c>
      <c r="V191" s="376">
        <f>IFERROR(SUM(V189:V190),"0")</f>
        <v/>
      </c>
      <c r="W191" s="376">
        <f>IFERROR(SUM(W189:W190),"0")</f>
        <v/>
      </c>
      <c r="X191" s="376">
        <f>IFERROR(IF(X189="",0,X189),"0")+IFERROR(IF(X190="",0,X190),"0")</f>
        <v/>
      </c>
      <c r="Y191" s="377" t="n"/>
      <c r="Z191" s="377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74" t="n"/>
      <c r="N192" s="375" t="inlineStr">
        <is>
          <t>Итого</t>
        </is>
      </c>
      <c r="O192" s="345" t="n"/>
      <c r="P192" s="345" t="n"/>
      <c r="Q192" s="345" t="n"/>
      <c r="R192" s="345" t="n"/>
      <c r="S192" s="345" t="n"/>
      <c r="T192" s="346" t="n"/>
      <c r="U192" s="43" t="inlineStr">
        <is>
          <t>кг</t>
        </is>
      </c>
      <c r="V192" s="376">
        <f>IFERROR(SUMPRODUCT(V189:V190*H189:H190),"0")</f>
        <v/>
      </c>
      <c r="W192" s="376">
        <f>IFERROR(SUMPRODUCT(W189:W190*H189:H190),"0")</f>
        <v/>
      </c>
      <c r="X192" s="43" t="n"/>
      <c r="Y192" s="377" t="n"/>
      <c r="Z192" s="377" t="n"/>
    </row>
    <row r="193" ht="16.5" customHeight="1">
      <c r="A193" s="223" t="inlineStr">
        <is>
          <t>Медвежье ушко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223" t="n"/>
      <c r="Z193" s="223" t="n"/>
    </row>
    <row r="194" ht="14.25" customHeight="1">
      <c r="A194" s="224" t="inlineStr">
        <is>
          <t>Пельмени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224" t="n"/>
      <c r="Z194" s="22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225" t="n">
        <v>4607111035882</v>
      </c>
      <c r="E195" s="337" t="n"/>
      <c r="F195" s="369" t="n">
        <v>0.43</v>
      </c>
      <c r="G195" s="38" t="n">
        <v>16</v>
      </c>
      <c r="H195" s="369" t="n">
        <v>6.88</v>
      </c>
      <c r="I195" s="369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1" t="n"/>
      <c r="P195" s="371" t="n"/>
      <c r="Q195" s="371" t="n"/>
      <c r="R195" s="337" t="n"/>
      <c r="S195" s="40" t="inlineStr"/>
      <c r="T195" s="40" t="inlineStr"/>
      <c r="U195" s="41" t="inlineStr">
        <is>
          <t>кор</t>
        </is>
      </c>
      <c r="V195" s="372" t="n">
        <v>0</v>
      </c>
      <c r="W195" s="373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8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225" t="n">
        <v>4607111035905</v>
      </c>
      <c r="E196" s="337" t="n"/>
      <c r="F196" s="369" t="n">
        <v>0.9</v>
      </c>
      <c r="G196" s="38" t="n">
        <v>8</v>
      </c>
      <c r="H196" s="369" t="n">
        <v>7.2</v>
      </c>
      <c r="I196" s="369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1" t="n"/>
      <c r="P196" s="371" t="n"/>
      <c r="Q196" s="371" t="n"/>
      <c r="R196" s="337" t="n"/>
      <c r="S196" s="40" t="inlineStr"/>
      <c r="T196" s="40" t="inlineStr"/>
      <c r="U196" s="41" t="inlineStr">
        <is>
          <t>кор</t>
        </is>
      </c>
      <c r="V196" s="372" t="n">
        <v>15</v>
      </c>
      <c r="W196" s="373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39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225" t="n">
        <v>4607111035912</v>
      </c>
      <c r="E197" s="337" t="n"/>
      <c r="F197" s="369" t="n">
        <v>0.43</v>
      </c>
      <c r="G197" s="38" t="n">
        <v>16</v>
      </c>
      <c r="H197" s="369" t="n">
        <v>6.88</v>
      </c>
      <c r="I197" s="369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1" t="n"/>
      <c r="P197" s="371" t="n"/>
      <c r="Q197" s="371" t="n"/>
      <c r="R197" s="337" t="n"/>
      <c r="S197" s="40" t="inlineStr"/>
      <c r="T197" s="40" t="inlineStr"/>
      <c r="U197" s="41" t="inlineStr">
        <is>
          <t>кор</t>
        </is>
      </c>
      <c r="V197" s="372" t="n">
        <v>0</v>
      </c>
      <c r="W197" s="373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0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225" t="n">
        <v>4607111035929</v>
      </c>
      <c r="E198" s="337" t="n"/>
      <c r="F198" s="369" t="n">
        <v>0.9</v>
      </c>
      <c r="G198" s="38" t="n">
        <v>8</v>
      </c>
      <c r="H198" s="369" t="n">
        <v>7.2</v>
      </c>
      <c r="I198" s="369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1" t="n"/>
      <c r="P198" s="371" t="n"/>
      <c r="Q198" s="371" t="n"/>
      <c r="R198" s="337" t="n"/>
      <c r="S198" s="40" t="inlineStr"/>
      <c r="T198" s="40" t="inlineStr"/>
      <c r="U198" s="41" t="inlineStr">
        <is>
          <t>кор</t>
        </is>
      </c>
      <c r="V198" s="372" t="n">
        <v>0</v>
      </c>
      <c r="W198" s="373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1" t="inlineStr">
        <is>
          <t>ЗПФ</t>
        </is>
      </c>
    </row>
    <row r="199">
      <c r="A199" s="233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4" t="n"/>
      <c r="N199" s="375" t="inlineStr">
        <is>
          <t>Итого</t>
        </is>
      </c>
      <c r="O199" s="345" t="n"/>
      <c r="P199" s="345" t="n"/>
      <c r="Q199" s="345" t="n"/>
      <c r="R199" s="345" t="n"/>
      <c r="S199" s="345" t="n"/>
      <c r="T199" s="346" t="n"/>
      <c r="U199" s="43" t="inlineStr">
        <is>
          <t>кор</t>
        </is>
      </c>
      <c r="V199" s="376">
        <f>IFERROR(SUM(V195:V198),"0")</f>
        <v/>
      </c>
      <c r="W199" s="376">
        <f>IFERROR(SUM(W195:W198),"0")</f>
        <v/>
      </c>
      <c r="X199" s="376">
        <f>IFERROR(IF(X195="",0,X195),"0")+IFERROR(IF(X196="",0,X196),"0")+IFERROR(IF(X197="",0,X197),"0")+IFERROR(IF(X198="",0,X198),"0")</f>
        <v/>
      </c>
      <c r="Y199" s="377" t="n"/>
      <c r="Z199" s="377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кг</t>
        </is>
      </c>
      <c r="V200" s="376">
        <f>IFERROR(SUMPRODUCT(V195:V198*H195:H198),"0")</f>
        <v/>
      </c>
      <c r="W200" s="376">
        <f>IFERROR(SUMPRODUCT(W195:W198*H195:H198),"0")</f>
        <v/>
      </c>
      <c r="X200" s="43" t="n"/>
      <c r="Y200" s="377" t="n"/>
      <c r="Z200" s="377" t="n"/>
    </row>
    <row r="201" ht="16.5" customHeight="1">
      <c r="A201" s="223" t="inlineStr">
        <is>
          <t>Бордо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223" t="n"/>
      <c r="Z201" s="223" t="n"/>
    </row>
    <row r="202" ht="14.25" customHeight="1">
      <c r="A202" s="224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224" t="n"/>
      <c r="Z202" s="22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225" t="n">
        <v>4680115881334</v>
      </c>
      <c r="E203" s="337" t="n"/>
      <c r="F203" s="369" t="n">
        <v>0.33</v>
      </c>
      <c r="G203" s="38" t="n">
        <v>6</v>
      </c>
      <c r="H203" s="369" t="n">
        <v>1.98</v>
      </c>
      <c r="I203" s="369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1" t="n"/>
      <c r="P203" s="371" t="n"/>
      <c r="Q203" s="371" t="n"/>
      <c r="R203" s="337" t="n"/>
      <c r="S203" s="40" t="inlineStr"/>
      <c r="T203" s="40" t="inlineStr"/>
      <c r="U203" s="41" t="inlineStr">
        <is>
          <t>кор</t>
        </is>
      </c>
      <c r="V203" s="372" t="n">
        <v>0</v>
      </c>
      <c r="W203" s="373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2" t="inlineStr">
        <is>
          <t>КИЗ</t>
        </is>
      </c>
    </row>
    <row r="204">
      <c r="A204" s="23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74" t="n"/>
      <c r="N204" s="375" t="inlineStr">
        <is>
          <t>Итого</t>
        </is>
      </c>
      <c r="O204" s="345" t="n"/>
      <c r="P204" s="345" t="n"/>
      <c r="Q204" s="345" t="n"/>
      <c r="R204" s="345" t="n"/>
      <c r="S204" s="345" t="n"/>
      <c r="T204" s="346" t="n"/>
      <c r="U204" s="43" t="inlineStr">
        <is>
          <t>кор</t>
        </is>
      </c>
      <c r="V204" s="376">
        <f>IFERROR(SUM(V203:V203),"0")</f>
        <v/>
      </c>
      <c r="W204" s="376">
        <f>IFERROR(SUM(W203:W203),"0")</f>
        <v/>
      </c>
      <c r="X204" s="376">
        <f>IFERROR(IF(X203="",0,X203),"0")</f>
        <v/>
      </c>
      <c r="Y204" s="377" t="n"/>
      <c r="Z204" s="377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4" t="n"/>
      <c r="N205" s="375" t="inlineStr">
        <is>
          <t>Итого</t>
        </is>
      </c>
      <c r="O205" s="345" t="n"/>
      <c r="P205" s="345" t="n"/>
      <c r="Q205" s="345" t="n"/>
      <c r="R205" s="345" t="n"/>
      <c r="S205" s="345" t="n"/>
      <c r="T205" s="346" t="n"/>
      <c r="U205" s="43" t="inlineStr">
        <is>
          <t>кг</t>
        </is>
      </c>
      <c r="V205" s="376">
        <f>IFERROR(SUMPRODUCT(V203:V203*H203:H203),"0")</f>
        <v/>
      </c>
      <c r="W205" s="376">
        <f>IFERROR(SUMPRODUCT(W203:W203*H203:H203),"0")</f>
        <v/>
      </c>
      <c r="X205" s="43" t="n"/>
      <c r="Y205" s="377" t="n"/>
      <c r="Z205" s="377" t="n"/>
    </row>
    <row r="206" ht="16.5" customHeight="1">
      <c r="A206" s="223" t="inlineStr">
        <is>
          <t>Сочные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23" t="n"/>
      <c r="Z206" s="223" t="n"/>
    </row>
    <row r="207" ht="14.25" customHeight="1">
      <c r="A207" s="224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224" t="n"/>
      <c r="Z207" s="22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225" t="n">
        <v>4607111035332</v>
      </c>
      <c r="E208" s="337" t="n"/>
      <c r="F208" s="369" t="n">
        <v>0.43</v>
      </c>
      <c r="G208" s="38" t="n">
        <v>16</v>
      </c>
      <c r="H208" s="369" t="n">
        <v>6.88</v>
      </c>
      <c r="I208" s="369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1" t="n"/>
      <c r="P208" s="371" t="n"/>
      <c r="Q208" s="371" t="n"/>
      <c r="R208" s="337" t="n"/>
      <c r="S208" s="40" t="inlineStr"/>
      <c r="T208" s="40" t="inlineStr"/>
      <c r="U208" s="41" t="inlineStr">
        <is>
          <t>кор</t>
        </is>
      </c>
      <c r="V208" s="372" t="n">
        <v>0</v>
      </c>
      <c r="W208" s="373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3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225" t="n">
        <v>4607111035080</v>
      </c>
      <c r="E209" s="337" t="n"/>
      <c r="F209" s="369" t="n">
        <v>0.9</v>
      </c>
      <c r="G209" s="38" t="n">
        <v>8</v>
      </c>
      <c r="H209" s="369" t="n">
        <v>7.2</v>
      </c>
      <c r="I209" s="369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1" t="n"/>
      <c r="P209" s="371" t="n"/>
      <c r="Q209" s="371" t="n"/>
      <c r="R209" s="337" t="n"/>
      <c r="S209" s="40" t="inlineStr"/>
      <c r="T209" s="40" t="inlineStr"/>
      <c r="U209" s="41" t="inlineStr">
        <is>
          <t>кор</t>
        </is>
      </c>
      <c r="V209" s="372" t="n">
        <v>0</v>
      </c>
      <c r="W209" s="373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4" t="inlineStr">
        <is>
          <t>ЗПФ</t>
        </is>
      </c>
    </row>
    <row r="210">
      <c r="A210" s="23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74" t="n"/>
      <c r="N210" s="375" t="inlineStr">
        <is>
          <t>Итого</t>
        </is>
      </c>
      <c r="O210" s="345" t="n"/>
      <c r="P210" s="345" t="n"/>
      <c r="Q210" s="345" t="n"/>
      <c r="R210" s="345" t="n"/>
      <c r="S210" s="345" t="n"/>
      <c r="T210" s="346" t="n"/>
      <c r="U210" s="43" t="inlineStr">
        <is>
          <t>кор</t>
        </is>
      </c>
      <c r="V210" s="376">
        <f>IFERROR(SUM(V208:V209),"0")</f>
        <v/>
      </c>
      <c r="W210" s="376">
        <f>IFERROR(SUM(W208:W209),"0")</f>
        <v/>
      </c>
      <c r="X210" s="376">
        <f>IFERROR(IF(X208="",0,X208),"0")+IFERROR(IF(X209="",0,X209),"0")</f>
        <v/>
      </c>
      <c r="Y210" s="377" t="n"/>
      <c r="Z210" s="377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4" t="n"/>
      <c r="N211" s="375" t="inlineStr">
        <is>
          <t>Итого</t>
        </is>
      </c>
      <c r="O211" s="345" t="n"/>
      <c r="P211" s="345" t="n"/>
      <c r="Q211" s="345" t="n"/>
      <c r="R211" s="345" t="n"/>
      <c r="S211" s="345" t="n"/>
      <c r="T211" s="346" t="n"/>
      <c r="U211" s="43" t="inlineStr">
        <is>
          <t>кг</t>
        </is>
      </c>
      <c r="V211" s="376">
        <f>IFERROR(SUMPRODUCT(V208:V209*H208:H209),"0")</f>
        <v/>
      </c>
      <c r="W211" s="376">
        <f>IFERROR(SUMPRODUCT(W208:W209*H208:H209),"0")</f>
        <v/>
      </c>
      <c r="X211" s="43" t="n"/>
      <c r="Y211" s="377" t="n"/>
      <c r="Z211" s="377" t="n"/>
    </row>
    <row r="212" ht="27.75" customHeight="1">
      <c r="A212" s="222" t="inlineStr">
        <is>
          <t>Колбасный стандарт</t>
        </is>
      </c>
      <c r="B212" s="368" t="n"/>
      <c r="C212" s="368" t="n"/>
      <c r="D212" s="368" t="n"/>
      <c r="E212" s="368" t="n"/>
      <c r="F212" s="368" t="n"/>
      <c r="G212" s="368" t="n"/>
      <c r="H212" s="368" t="n"/>
      <c r="I212" s="368" t="n"/>
      <c r="J212" s="368" t="n"/>
      <c r="K212" s="368" t="n"/>
      <c r="L212" s="368" t="n"/>
      <c r="M212" s="368" t="n"/>
      <c r="N212" s="368" t="n"/>
      <c r="O212" s="368" t="n"/>
      <c r="P212" s="368" t="n"/>
      <c r="Q212" s="368" t="n"/>
      <c r="R212" s="368" t="n"/>
      <c r="S212" s="368" t="n"/>
      <c r="T212" s="368" t="n"/>
      <c r="U212" s="368" t="n"/>
      <c r="V212" s="368" t="n"/>
      <c r="W212" s="368" t="n"/>
      <c r="X212" s="368" t="n"/>
      <c r="Y212" s="55" t="n"/>
      <c r="Z212" s="55" t="n"/>
    </row>
    <row r="213" ht="16.5" customHeight="1">
      <c r="A213" s="223" t="inlineStr">
        <is>
          <t>Владимирский Стандарт ЗПФ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23" t="n"/>
      <c r="Z213" s="223" t="n"/>
    </row>
    <row r="214" ht="14.25" customHeight="1">
      <c r="A214" s="224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224" t="n"/>
      <c r="Z214" s="22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225" t="n">
        <v>4607111036162</v>
      </c>
      <c r="E215" s="337" t="n"/>
      <c r="F215" s="369" t="n">
        <v>0.8</v>
      </c>
      <c r="G215" s="38" t="n">
        <v>8</v>
      </c>
      <c r="H215" s="369" t="n">
        <v>6.4</v>
      </c>
      <c r="I215" s="369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1" t="n"/>
      <c r="P215" s="371" t="n"/>
      <c r="Q215" s="371" t="n"/>
      <c r="R215" s="337" t="n"/>
      <c r="S215" s="40" t="inlineStr"/>
      <c r="T215" s="40" t="inlineStr"/>
      <c r="U215" s="41" t="inlineStr">
        <is>
          <t>кор</t>
        </is>
      </c>
      <c r="V215" s="372" t="n">
        <v>0</v>
      </c>
      <c r="W215" s="373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5" t="inlineStr">
        <is>
          <t>ЗПФ</t>
        </is>
      </c>
    </row>
    <row r="216">
      <c r="A216" s="23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74" t="n"/>
      <c r="N216" s="375" t="inlineStr">
        <is>
          <t>Итого</t>
        </is>
      </c>
      <c r="O216" s="345" t="n"/>
      <c r="P216" s="345" t="n"/>
      <c r="Q216" s="345" t="n"/>
      <c r="R216" s="345" t="n"/>
      <c r="S216" s="345" t="n"/>
      <c r="T216" s="346" t="n"/>
      <c r="U216" s="43" t="inlineStr">
        <is>
          <t>кор</t>
        </is>
      </c>
      <c r="V216" s="376">
        <f>IFERROR(SUM(V215:V215),"0")</f>
        <v/>
      </c>
      <c r="W216" s="376">
        <f>IFERROR(SUM(W215:W215),"0")</f>
        <v/>
      </c>
      <c r="X216" s="376">
        <f>IFERROR(IF(X215="",0,X215),"0")</f>
        <v/>
      </c>
      <c r="Y216" s="377" t="n"/>
      <c r="Z216" s="377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4" t="n"/>
      <c r="N217" s="375" t="inlineStr">
        <is>
          <t>Итого</t>
        </is>
      </c>
      <c r="O217" s="345" t="n"/>
      <c r="P217" s="345" t="n"/>
      <c r="Q217" s="345" t="n"/>
      <c r="R217" s="345" t="n"/>
      <c r="S217" s="345" t="n"/>
      <c r="T217" s="346" t="n"/>
      <c r="U217" s="43" t="inlineStr">
        <is>
          <t>кг</t>
        </is>
      </c>
      <c r="V217" s="376">
        <f>IFERROR(SUMPRODUCT(V215:V215*H215:H215),"0")</f>
        <v/>
      </c>
      <c r="W217" s="376">
        <f>IFERROR(SUMPRODUCT(W215:W215*H215:H215),"0")</f>
        <v/>
      </c>
      <c r="X217" s="43" t="n"/>
      <c r="Y217" s="377" t="n"/>
      <c r="Z217" s="377" t="n"/>
    </row>
    <row r="218" ht="27.75" customHeight="1">
      <c r="A218" s="222" t="inlineStr">
        <is>
          <t>Особый рецепт</t>
        </is>
      </c>
      <c r="B218" s="368" t="n"/>
      <c r="C218" s="368" t="n"/>
      <c r="D218" s="368" t="n"/>
      <c r="E218" s="368" t="n"/>
      <c r="F218" s="368" t="n"/>
      <c r="G218" s="368" t="n"/>
      <c r="H218" s="368" t="n"/>
      <c r="I218" s="368" t="n"/>
      <c r="J218" s="368" t="n"/>
      <c r="K218" s="368" t="n"/>
      <c r="L218" s="368" t="n"/>
      <c r="M218" s="368" t="n"/>
      <c r="N218" s="368" t="n"/>
      <c r="O218" s="368" t="n"/>
      <c r="P218" s="368" t="n"/>
      <c r="Q218" s="368" t="n"/>
      <c r="R218" s="368" t="n"/>
      <c r="S218" s="368" t="n"/>
      <c r="T218" s="368" t="n"/>
      <c r="U218" s="368" t="n"/>
      <c r="V218" s="368" t="n"/>
      <c r="W218" s="368" t="n"/>
      <c r="X218" s="368" t="n"/>
      <c r="Y218" s="55" t="n"/>
      <c r="Z218" s="55" t="n"/>
    </row>
    <row r="219" ht="16.5" customHeight="1">
      <c r="A219" s="223" t="inlineStr">
        <is>
          <t>Любимая ложка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223" t="n"/>
      <c r="Z219" s="223" t="n"/>
    </row>
    <row r="220" ht="14.25" customHeight="1">
      <c r="A220" s="224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224" t="n"/>
      <c r="Z220" s="224" t="n"/>
    </row>
    <row r="221" ht="27" customHeight="1">
      <c r="A221" s="64" t="inlineStr">
        <is>
          <t>SU002268</t>
        </is>
      </c>
      <c r="B221" s="64" t="inlineStr">
        <is>
          <t>P003642</t>
        </is>
      </c>
      <c r="C221" s="37" t="n">
        <v>4301070965</v>
      </c>
      <c r="D221" s="225" t="n">
        <v>4607111035899</v>
      </c>
      <c r="E221" s="337" t="n"/>
      <c r="F221" s="369" t="n">
        <v>1</v>
      </c>
      <c r="G221" s="38" t="n">
        <v>5</v>
      </c>
      <c r="H221" s="369" t="n">
        <v>5</v>
      </c>
      <c r="I221" s="369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180</v>
      </c>
      <c r="N221" s="447" t="inlineStr">
        <is>
          <t>Пельмени Со свининой и говядиной Любимая ложка 1,0 Равиоли Особый рецепт</t>
        </is>
      </c>
      <c r="O221" s="371" t="n"/>
      <c r="P221" s="371" t="n"/>
      <c r="Q221" s="371" t="n"/>
      <c r="R221" s="337" t="n"/>
      <c r="S221" s="40" t="inlineStr"/>
      <c r="T221" s="40" t="inlineStr"/>
      <c r="U221" s="41" t="inlineStr">
        <is>
          <t>кор</t>
        </is>
      </c>
      <c r="V221" s="372" t="n">
        <v>290</v>
      </c>
      <c r="W221" s="373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233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4" t="n"/>
      <c r="N222" s="375" t="inlineStr">
        <is>
          <t>Итого</t>
        </is>
      </c>
      <c r="O222" s="345" t="n"/>
      <c r="P222" s="345" t="n"/>
      <c r="Q222" s="345" t="n"/>
      <c r="R222" s="345" t="n"/>
      <c r="S222" s="345" t="n"/>
      <c r="T222" s="346" t="n"/>
      <c r="U222" s="43" t="inlineStr">
        <is>
          <t>кор</t>
        </is>
      </c>
      <c r="V222" s="376">
        <f>IFERROR(SUM(V221:V221),"0")</f>
        <v/>
      </c>
      <c r="W222" s="376">
        <f>IFERROR(SUM(W221:W221),"0")</f>
        <v/>
      </c>
      <c r="X222" s="376">
        <f>IFERROR(IF(X221="",0,X221),"0")</f>
        <v/>
      </c>
      <c r="Y222" s="377" t="n"/>
      <c r="Z222" s="377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кг</t>
        </is>
      </c>
      <c r="V223" s="376">
        <f>IFERROR(SUMPRODUCT(V221:V221*H221:H221),"0")</f>
        <v/>
      </c>
      <c r="W223" s="376">
        <f>IFERROR(SUMPRODUCT(W221:W221*H221:H221),"0")</f>
        <v/>
      </c>
      <c r="X223" s="43" t="n"/>
      <c r="Y223" s="377" t="n"/>
      <c r="Z223" s="377" t="n"/>
    </row>
    <row r="224" ht="16.5" customHeight="1">
      <c r="A224" s="223" t="inlineStr">
        <is>
          <t>Особая Без свинины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23" t="n"/>
      <c r="Z224" s="223" t="n"/>
    </row>
    <row r="225" ht="14.25" customHeight="1">
      <c r="A225" s="224" t="inlineStr">
        <is>
          <t>Пельмени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224" t="n"/>
      <c r="Z225" s="22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225" t="n">
        <v>4607111036711</v>
      </c>
      <c r="E226" s="337" t="n"/>
      <c r="F226" s="369" t="n">
        <v>0.8</v>
      </c>
      <c r="G226" s="38" t="n">
        <v>8</v>
      </c>
      <c r="H226" s="369" t="n">
        <v>6.4</v>
      </c>
      <c r="I226" s="369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1" t="n"/>
      <c r="P226" s="371" t="n"/>
      <c r="Q226" s="371" t="n"/>
      <c r="R226" s="337" t="n"/>
      <c r="S226" s="40" t="inlineStr"/>
      <c r="T226" s="40" t="inlineStr"/>
      <c r="U226" s="41" t="inlineStr">
        <is>
          <t>кор</t>
        </is>
      </c>
      <c r="V226" s="372" t="n">
        <v>0</v>
      </c>
      <c r="W226" s="373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7" t="inlineStr">
        <is>
          <t>ЗПФ</t>
        </is>
      </c>
    </row>
    <row r="227">
      <c r="A227" s="233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74" t="n"/>
      <c r="N227" s="375" t="inlineStr">
        <is>
          <t>Итого</t>
        </is>
      </c>
      <c r="O227" s="345" t="n"/>
      <c r="P227" s="345" t="n"/>
      <c r="Q227" s="345" t="n"/>
      <c r="R227" s="345" t="n"/>
      <c r="S227" s="345" t="n"/>
      <c r="T227" s="346" t="n"/>
      <c r="U227" s="43" t="inlineStr">
        <is>
          <t>кор</t>
        </is>
      </c>
      <c r="V227" s="376">
        <f>IFERROR(SUM(V226:V226),"0")</f>
        <v/>
      </c>
      <c r="W227" s="376">
        <f>IFERROR(SUM(W226:W226),"0")</f>
        <v/>
      </c>
      <c r="X227" s="376">
        <f>IFERROR(IF(X226="",0,X226),"0")</f>
        <v/>
      </c>
      <c r="Y227" s="377" t="n"/>
      <c r="Z227" s="377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4" t="n"/>
      <c r="N228" s="375" t="inlineStr">
        <is>
          <t>Итого</t>
        </is>
      </c>
      <c r="O228" s="345" t="n"/>
      <c r="P228" s="345" t="n"/>
      <c r="Q228" s="345" t="n"/>
      <c r="R228" s="345" t="n"/>
      <c r="S228" s="345" t="n"/>
      <c r="T228" s="346" t="n"/>
      <c r="U228" s="43" t="inlineStr">
        <is>
          <t>кг</t>
        </is>
      </c>
      <c r="V228" s="376">
        <f>IFERROR(SUMPRODUCT(V226:V226*H226:H226),"0")</f>
        <v/>
      </c>
      <c r="W228" s="376">
        <f>IFERROR(SUMPRODUCT(W226:W226*H226:H226),"0")</f>
        <v/>
      </c>
      <c r="X228" s="43" t="n"/>
      <c r="Y228" s="377" t="n"/>
      <c r="Z228" s="377" t="n"/>
    </row>
    <row r="229" ht="27.75" customHeight="1">
      <c r="A229" s="222" t="inlineStr">
        <is>
          <t>Зареченские</t>
        </is>
      </c>
      <c r="B229" s="368" t="n"/>
      <c r="C229" s="368" t="n"/>
      <c r="D229" s="368" t="n"/>
      <c r="E229" s="368" t="n"/>
      <c r="F229" s="368" t="n"/>
      <c r="G229" s="368" t="n"/>
      <c r="H229" s="368" t="n"/>
      <c r="I229" s="368" t="n"/>
      <c r="J229" s="368" t="n"/>
      <c r="K229" s="368" t="n"/>
      <c r="L229" s="368" t="n"/>
      <c r="M229" s="368" t="n"/>
      <c r="N229" s="368" t="n"/>
      <c r="O229" s="368" t="n"/>
      <c r="P229" s="368" t="n"/>
      <c r="Q229" s="368" t="n"/>
      <c r="R229" s="368" t="n"/>
      <c r="S229" s="368" t="n"/>
      <c r="T229" s="368" t="n"/>
      <c r="U229" s="368" t="n"/>
      <c r="V229" s="368" t="n"/>
      <c r="W229" s="368" t="n"/>
      <c r="X229" s="368" t="n"/>
      <c r="Y229" s="55" t="n"/>
      <c r="Z229" s="55" t="n"/>
    </row>
    <row r="230" ht="16.5" customHeight="1">
      <c r="A230" s="223" t="inlineStr">
        <is>
          <t>Зареченские продукты ПГП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223" t="n"/>
      <c r="Z230" s="223" t="n"/>
    </row>
    <row r="231" ht="14.25" customHeight="1">
      <c r="A231" s="224" t="inlineStr">
        <is>
          <t>Крылья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224" t="n"/>
      <c r="Z231" s="22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225" t="n">
        <v>4640242180427</v>
      </c>
      <c r="E232" s="337" t="n"/>
      <c r="F232" s="369" t="n">
        <v>1.8</v>
      </c>
      <c r="G232" s="38" t="n">
        <v>1</v>
      </c>
      <c r="H232" s="369" t="n">
        <v>1.8</v>
      </c>
      <c r="I232" s="369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0</v>
      </c>
      <c r="W232" s="373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8" t="inlineStr">
        <is>
          <t>ПГП</t>
        </is>
      </c>
    </row>
    <row r="233">
      <c r="A233" s="23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224" t="inlineStr">
        <is>
          <t>Наггетсы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224" t="n"/>
      <c r="Z235" s="22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225" t="n">
        <v>4640242180397</v>
      </c>
      <c r="E236" s="337" t="n"/>
      <c r="F236" s="369" t="n">
        <v>1</v>
      </c>
      <c r="G236" s="38" t="n">
        <v>6</v>
      </c>
      <c r="H236" s="369" t="n">
        <v>6</v>
      </c>
      <c r="I236" s="369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90</v>
      </c>
      <c r="W236" s="373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49" t="inlineStr">
        <is>
          <t>ПГП</t>
        </is>
      </c>
    </row>
    <row r="237">
      <c r="A237" s="23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74" t="n"/>
      <c r="N237" s="375" t="inlineStr">
        <is>
          <t>Итого</t>
        </is>
      </c>
      <c r="O237" s="345" t="n"/>
      <c r="P237" s="345" t="n"/>
      <c r="Q237" s="345" t="n"/>
      <c r="R237" s="345" t="n"/>
      <c r="S237" s="345" t="n"/>
      <c r="T237" s="346" t="n"/>
      <c r="U237" s="43" t="inlineStr">
        <is>
          <t>кор</t>
        </is>
      </c>
      <c r="V237" s="376">
        <f>IFERROR(SUM(V236:V236),"0")</f>
        <v/>
      </c>
      <c r="W237" s="376">
        <f>IFERROR(SUM(W236:W236),"0")</f>
        <v/>
      </c>
      <c r="X237" s="376">
        <f>IFERROR(IF(X236="",0,X236),"0")</f>
        <v/>
      </c>
      <c r="Y237" s="377" t="n"/>
      <c r="Z237" s="377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74" t="n"/>
      <c r="N238" s="375" t="inlineStr">
        <is>
          <t>Итого</t>
        </is>
      </c>
      <c r="O238" s="345" t="n"/>
      <c r="P238" s="345" t="n"/>
      <c r="Q238" s="345" t="n"/>
      <c r="R238" s="345" t="n"/>
      <c r="S238" s="345" t="n"/>
      <c r="T238" s="346" t="n"/>
      <c r="U238" s="43" t="inlineStr">
        <is>
          <t>кг</t>
        </is>
      </c>
      <c r="V238" s="376">
        <f>IFERROR(SUMPRODUCT(V236:V236*H236:H236),"0")</f>
        <v/>
      </c>
      <c r="W238" s="376">
        <f>IFERROR(SUMPRODUCT(W236:W236*H236:H236),"0")</f>
        <v/>
      </c>
      <c r="X238" s="43" t="n"/>
      <c r="Y238" s="377" t="n"/>
      <c r="Z238" s="377" t="n"/>
    </row>
    <row r="239" ht="14.25" customHeight="1">
      <c r="A239" s="224" t="inlineStr">
        <is>
          <t>Чебуреки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224" t="n"/>
      <c r="Z239" s="22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225" t="n">
        <v>4640242180304</v>
      </c>
      <c r="E240" s="337" t="n"/>
      <c r="F240" s="369" t="n">
        <v>2.7</v>
      </c>
      <c r="G240" s="38" t="n">
        <v>1</v>
      </c>
      <c r="H240" s="369" t="n">
        <v>2.7</v>
      </c>
      <c r="I240" s="369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1" t="n"/>
      <c r="P240" s="371" t="n"/>
      <c r="Q240" s="371" t="n"/>
      <c r="R240" s="337" t="n"/>
      <c r="S240" s="40" t="inlineStr"/>
      <c r="T240" s="40" t="inlineStr"/>
      <c r="U240" s="41" t="inlineStr">
        <is>
          <t>кор</t>
        </is>
      </c>
      <c r="V240" s="372" t="n">
        <v>26</v>
      </c>
      <c r="W240" s="373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0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225" t="n">
        <v>4640242180298</v>
      </c>
      <c r="E241" s="337" t="n"/>
      <c r="F241" s="369" t="n">
        <v>2.7</v>
      </c>
      <c r="G241" s="38" t="n">
        <v>1</v>
      </c>
      <c r="H241" s="369" t="n">
        <v>2.7</v>
      </c>
      <c r="I241" s="369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1" t="n"/>
      <c r="P241" s="371" t="n"/>
      <c r="Q241" s="371" t="n"/>
      <c r="R241" s="337" t="n"/>
      <c r="S241" s="40" t="inlineStr"/>
      <c r="T241" s="40" t="inlineStr"/>
      <c r="U241" s="41" t="inlineStr">
        <is>
          <t>кор</t>
        </is>
      </c>
      <c r="V241" s="372" t="n">
        <v>0</v>
      </c>
      <c r="W241" s="37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1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225" t="n">
        <v>4640242180236</v>
      </c>
      <c r="E242" s="337" t="n"/>
      <c r="F242" s="369" t="n">
        <v>5</v>
      </c>
      <c r="G242" s="38" t="n">
        <v>1</v>
      </c>
      <c r="H242" s="369" t="n">
        <v>5</v>
      </c>
      <c r="I242" s="369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1" t="n"/>
      <c r="P242" s="371" t="n"/>
      <c r="Q242" s="371" t="n"/>
      <c r="R242" s="337" t="n"/>
      <c r="S242" s="40" t="inlineStr"/>
      <c r="T242" s="40" t="inlineStr"/>
      <c r="U242" s="41" t="inlineStr">
        <is>
          <t>кор</t>
        </is>
      </c>
      <c r="V242" s="372" t="n">
        <v>250</v>
      </c>
      <c r="W242" s="373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2" t="inlineStr">
        <is>
          <t>ПГП</t>
        </is>
      </c>
    </row>
    <row r="243" ht="27" customHeight="1">
      <c r="A243" s="64" t="inlineStr">
        <is>
          <t>SU003025</t>
        </is>
      </c>
      <c r="B243" s="64" t="inlineStr">
        <is>
          <t>P003495</t>
        </is>
      </c>
      <c r="C243" s="37" t="n">
        <v>4301136029</v>
      </c>
      <c r="D243" s="225" t="n">
        <v>4640242180410</v>
      </c>
      <c r="E243" s="337" t="n"/>
      <c r="F243" s="369" t="n">
        <v>2.24</v>
      </c>
      <c r="G243" s="38" t="n">
        <v>1</v>
      </c>
      <c r="H243" s="369" t="n">
        <v>2.24</v>
      </c>
      <c r="I243" s="369" t="n">
        <v>2.432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4" t="inlineStr">
        <is>
          <t>Чебуреки «Сочный мегачебурек» Весовой ТМ «Зареченские» 2,24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3" t="inlineStr">
        <is>
          <t>ПГП</t>
        </is>
      </c>
    </row>
    <row r="244">
      <c r="A244" s="233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74" t="n"/>
      <c r="N244" s="375" t="inlineStr">
        <is>
          <t>Итого</t>
        </is>
      </c>
      <c r="O244" s="345" t="n"/>
      <c r="P244" s="345" t="n"/>
      <c r="Q244" s="345" t="n"/>
      <c r="R244" s="345" t="n"/>
      <c r="S244" s="345" t="n"/>
      <c r="T244" s="346" t="n"/>
      <c r="U244" s="43" t="inlineStr">
        <is>
          <t>кор</t>
        </is>
      </c>
      <c r="V244" s="376">
        <f>IFERROR(SUM(V240:V243),"0")</f>
        <v/>
      </c>
      <c r="W244" s="376">
        <f>IFERROR(SUM(W240:W243),"0")</f>
        <v/>
      </c>
      <c r="X244" s="376">
        <f>IFERROR(IF(X240="",0,X240),"0")+IFERROR(IF(X241="",0,X241),"0")+IFERROR(IF(X242="",0,X242),"0")+IFERROR(IF(X243="",0,X243),"0")</f>
        <v/>
      </c>
      <c r="Y244" s="377" t="n"/>
      <c r="Z244" s="377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74" t="n"/>
      <c r="N245" s="375" t="inlineStr">
        <is>
          <t>Итого</t>
        </is>
      </c>
      <c r="O245" s="345" t="n"/>
      <c r="P245" s="345" t="n"/>
      <c r="Q245" s="345" t="n"/>
      <c r="R245" s="345" t="n"/>
      <c r="S245" s="345" t="n"/>
      <c r="T245" s="346" t="n"/>
      <c r="U245" s="43" t="inlineStr">
        <is>
          <t>кг</t>
        </is>
      </c>
      <c r="V245" s="376">
        <f>IFERROR(SUMPRODUCT(V240:V243*H240:H243),"0")</f>
        <v/>
      </c>
      <c r="W245" s="376">
        <f>IFERROR(SUMPRODUCT(W240:W243*H240:H243),"0")</f>
        <v/>
      </c>
      <c r="X245" s="43" t="n"/>
      <c r="Y245" s="377" t="n"/>
      <c r="Z245" s="377" t="n"/>
    </row>
    <row r="246" ht="14.25" customHeight="1">
      <c r="A246" s="224" t="inlineStr">
        <is>
          <t>Снеки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224" t="n"/>
      <c r="Z246" s="224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225" t="n">
        <v>4640242180373</v>
      </c>
      <c r="E247" s="337" t="n"/>
      <c r="F247" s="369" t="n">
        <v>3</v>
      </c>
      <c r="G247" s="38" t="n">
        <v>1</v>
      </c>
      <c r="H247" s="369" t="n">
        <v>3</v>
      </c>
      <c r="I247" s="369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«Жар-боллы с курочкой и сыром» Весовой ТМ «Зареченские» 3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0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4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225" t="n">
        <v>4640242180366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клубникой и вишней»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19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5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225" t="n">
        <v>4640242180335</v>
      </c>
      <c r="E249" s="337" t="n"/>
      <c r="F249" s="369" t="n">
        <v>3.7</v>
      </c>
      <c r="G249" s="38" t="n">
        <v>1</v>
      </c>
      <c r="H249" s="369" t="n">
        <v>3.7</v>
      </c>
      <c r="I249" s="369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мясом» Весовые ТМ «Зареченские» 3,7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0</v>
      </c>
      <c r="W249" s="373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6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225" t="n">
        <v>4640242180342</v>
      </c>
      <c r="E250" s="337" t="n"/>
      <c r="F250" s="369" t="n">
        <v>3.7</v>
      </c>
      <c r="G250" s="38" t="n">
        <v>1</v>
      </c>
      <c r="H250" s="369" t="n">
        <v>3.7</v>
      </c>
      <c r="I250" s="369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мясом, картофелем и грибами» Весовые ТМ «Зареченские» 3,7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0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7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225" t="n">
        <v>4640242180359</v>
      </c>
      <c r="E251" s="337" t="n"/>
      <c r="F251" s="369" t="n">
        <v>3.7</v>
      </c>
      <c r="G251" s="38" t="n">
        <v>1</v>
      </c>
      <c r="H251" s="369" t="n">
        <v>3.7</v>
      </c>
      <c r="I251" s="369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«Жар-ладушки с яблоком и грушей» Весовые ТМ «Зареченские» 3,7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0</v>
      </c>
      <c r="W251" s="373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8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225" t="n">
        <v>4640242180380</v>
      </c>
      <c r="E252" s="337" t="n"/>
      <c r="F252" s="369" t="n">
        <v>3.7</v>
      </c>
      <c r="G252" s="38" t="n">
        <v>1</v>
      </c>
      <c r="H252" s="369" t="n">
        <v>3.7</v>
      </c>
      <c r="I252" s="369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0" t="inlineStr">
        <is>
          <t>Снеки «Мини-сосиски в тесте Фрайпики» Весовые ТМ «Зареченские» 3,7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134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59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225" t="n">
        <v>4640242180311</v>
      </c>
      <c r="E253" s="337" t="n"/>
      <c r="F253" s="369" t="n">
        <v>5.5</v>
      </c>
      <c r="G253" s="38" t="n">
        <v>1</v>
      </c>
      <c r="H253" s="369" t="n">
        <v>5.5</v>
      </c>
      <c r="I253" s="369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«Жар-мени» Весовые ТМ «Зареченские» 5,5 кг</t>
        </is>
      </c>
      <c r="O253" s="371" t="n"/>
      <c r="P253" s="371" t="n"/>
      <c r="Q253" s="371" t="n"/>
      <c r="R253" s="337" t="n"/>
      <c r="S253" s="40" t="inlineStr"/>
      <c r="T253" s="40" t="inlineStr"/>
      <c r="U253" s="41" t="inlineStr">
        <is>
          <t>кор</t>
        </is>
      </c>
      <c r="V253" s="372" t="n">
        <v>30</v>
      </c>
      <c r="W253" s="373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0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225" t="n">
        <v>4640242180328</v>
      </c>
      <c r="E254" s="337" t="n"/>
      <c r="F254" s="369" t="n">
        <v>3.5</v>
      </c>
      <c r="G254" s="38" t="n">
        <v>1</v>
      </c>
      <c r="H254" s="369" t="n">
        <v>3.5</v>
      </c>
      <c r="I254" s="369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«Жар-мени с картофелем и сочной грудинкой» Весовые ТМ «Зареченские» 3,5 кг</t>
        </is>
      </c>
      <c r="O254" s="371" t="n"/>
      <c r="P254" s="371" t="n"/>
      <c r="Q254" s="371" t="n"/>
      <c r="R254" s="337" t="n"/>
      <c r="S254" s="40" t="inlineStr"/>
      <c r="T254" s="40" t="inlineStr"/>
      <c r="U254" s="41" t="inlineStr">
        <is>
          <t>кор</t>
        </is>
      </c>
      <c r="V254" s="372" t="n">
        <v>0</v>
      </c>
      <c r="W254" s="373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1" t="inlineStr">
        <is>
          <t>ПГП</t>
        </is>
      </c>
    </row>
    <row r="255" ht="27" customHeight="1">
      <c r="A255" s="64" t="inlineStr">
        <is>
          <t>SU003022</t>
        </is>
      </c>
      <c r="B255" s="64" t="inlineStr">
        <is>
          <t>P003487</t>
        </is>
      </c>
      <c r="C255" s="37" t="n">
        <v>4301135194</v>
      </c>
      <c r="D255" s="225" t="n">
        <v>4640242180380</v>
      </c>
      <c r="E255" s="337" t="n"/>
      <c r="F255" s="369" t="n">
        <v>1.8</v>
      </c>
      <c r="G255" s="38" t="n">
        <v>1</v>
      </c>
      <c r="H255" s="369" t="n">
        <v>1.8</v>
      </c>
      <c r="I255" s="369" t="n">
        <v>1.912</v>
      </c>
      <c r="J255" s="38" t="n">
        <v>234</v>
      </c>
      <c r="K255" s="38" t="inlineStr">
        <is>
          <t>18</t>
        </is>
      </c>
      <c r="L255" s="39" t="inlineStr">
        <is>
          <t>МГ</t>
        </is>
      </c>
      <c r="M255" s="38" t="n">
        <v>180</v>
      </c>
      <c r="N255" s="463" t="inlineStr">
        <is>
          <t>Снеки «Мини-сосиски в тесте Фрайпики» Весовые ТМ «Зареченские» 1,8 кг</t>
        </is>
      </c>
      <c r="O255" s="371" t="n"/>
      <c r="P255" s="371" t="n"/>
      <c r="Q255" s="371" t="n"/>
      <c r="R255" s="337" t="n"/>
      <c r="S255" s="40" t="inlineStr"/>
      <c r="T255" s="40" t="inlineStr"/>
      <c r="U255" s="41" t="inlineStr">
        <is>
          <t>кор</t>
        </is>
      </c>
      <c r="V255" s="372" t="n">
        <v>0</v>
      </c>
      <c r="W255" s="373">
        <f>IFERROR(IF(V255="","",V255),"")</f>
        <v/>
      </c>
      <c r="X255" s="42">
        <f>IFERROR(IF(V255="","",V255*0.00502),"")</f>
        <v/>
      </c>
      <c r="Y255" s="69" t="inlineStr"/>
      <c r="Z255" s="70" t="inlineStr"/>
      <c r="AD255" s="74" t="n"/>
      <c r="BA255" s="162" t="inlineStr">
        <is>
          <t>ПГП</t>
        </is>
      </c>
    </row>
    <row r="256" ht="27" customHeight="1">
      <c r="A256" s="64" t="inlineStr">
        <is>
          <t>SU003021</t>
        </is>
      </c>
      <c r="B256" s="64" t="inlineStr">
        <is>
          <t>P003489</t>
        </is>
      </c>
      <c r="C256" s="37" t="n">
        <v>4301135193</v>
      </c>
      <c r="D256" s="225" t="n">
        <v>4640242180403</v>
      </c>
      <c r="E256" s="337" t="n"/>
      <c r="F256" s="369" t="n">
        <v>3</v>
      </c>
      <c r="G256" s="38" t="n">
        <v>1</v>
      </c>
      <c r="H256" s="369" t="n">
        <v>3</v>
      </c>
      <c r="I256" s="369" t="n">
        <v>3.192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64" t="inlineStr">
        <is>
          <t>Снеки «Фрай-пицца с ветчиной и грибами» Весовые ТМ «Зареченские» 3 кг</t>
        </is>
      </c>
      <c r="O256" s="371" t="n"/>
      <c r="P256" s="371" t="n"/>
      <c r="Q256" s="371" t="n"/>
      <c r="R256" s="337" t="n"/>
      <c r="S256" s="40" t="inlineStr"/>
      <c r="T256" s="40" t="inlineStr"/>
      <c r="U256" s="41" t="inlineStr">
        <is>
          <t>кор</t>
        </is>
      </c>
      <c r="V256" s="372" t="n">
        <v>5</v>
      </c>
      <c r="W256" s="373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3" t="inlineStr">
        <is>
          <t>ПГП</t>
        </is>
      </c>
    </row>
    <row r="257">
      <c r="A257" s="233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74" t="n"/>
      <c r="N257" s="375" t="inlineStr">
        <is>
          <t>Итого</t>
        </is>
      </c>
      <c r="O257" s="345" t="n"/>
      <c r="P257" s="345" t="n"/>
      <c r="Q257" s="345" t="n"/>
      <c r="R257" s="345" t="n"/>
      <c r="S257" s="345" t="n"/>
      <c r="T257" s="346" t="n"/>
      <c r="U257" s="43" t="inlineStr">
        <is>
          <t>кор</t>
        </is>
      </c>
      <c r="V257" s="376">
        <f>IFERROR(SUM(V247:V256),"0")</f>
        <v/>
      </c>
      <c r="W257" s="376">
        <f>IFERROR(SUM(W247:W256),"0")</f>
        <v/>
      </c>
      <c r="X257" s="37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</f>
        <v/>
      </c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74" t="n"/>
      <c r="N258" s="375" t="inlineStr">
        <is>
          <t>Итого</t>
        </is>
      </c>
      <c r="O258" s="345" t="n"/>
      <c r="P258" s="345" t="n"/>
      <c r="Q258" s="345" t="n"/>
      <c r="R258" s="345" t="n"/>
      <c r="S258" s="345" t="n"/>
      <c r="T258" s="346" t="n"/>
      <c r="U258" s="43" t="inlineStr">
        <is>
          <t>кг</t>
        </is>
      </c>
      <c r="V258" s="376">
        <f>IFERROR(SUMPRODUCT(V247:V256*H247:H256),"0")</f>
        <v/>
      </c>
      <c r="W258" s="376">
        <f>IFERROR(SUMPRODUCT(W247:W256*H247:H256),"0")</f>
        <v/>
      </c>
      <c r="X258" s="43" t="n"/>
      <c r="Y258" s="377" t="n"/>
      <c r="Z258" s="377" t="n"/>
    </row>
    <row r="259" ht="15" customHeight="1">
      <c r="A259" s="324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ИТОГО НЕТТО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кг</t>
        </is>
      </c>
      <c r="V259" s="376">
        <f>IFERROR(V24+V33+V41+V47+V57+V63+V68+V74+V84+V91+V99+V105+V110+V118+V123+V129+V134+V140+V145+V153+V158+V165+V170+V175+V180+V186+V192+V200+V205+V211+V217+V223+V228+V234+V238+V245+V258,"0")</f>
        <v/>
      </c>
      <c r="W259" s="376">
        <f>IFERROR(W24+W33+W41+W47+W57+W63+W68+W74+W84+W91+W99+W105+W110+W118+W123+W129+W134+W140+W145+W153+W158+W165+W170+W175+W180+W186+W192+W200+W205+W211+W217+W223+W228+W234+W238+W245+W258,"0")</f>
        <v/>
      </c>
      <c r="X259" s="43" t="n"/>
      <c r="Y259" s="377" t="n"/>
      <c r="Z259" s="377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ИТОГО БРУТТО</t>
        </is>
      </c>
      <c r="O260" s="328" t="n"/>
      <c r="P260" s="328" t="n"/>
      <c r="Q260" s="328" t="n"/>
      <c r="R260" s="328" t="n"/>
      <c r="S260" s="328" t="n"/>
      <c r="T260" s="329" t="n"/>
      <c r="U260" s="43" t="inlineStr">
        <is>
          <t>кг</t>
        </is>
      </c>
      <c r="V260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184*I184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,"0")</f>
        <v/>
      </c>
      <c r="W260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184*I184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,"0")</f>
        <v/>
      </c>
      <c r="X260" s="43" t="n"/>
      <c r="Y260" s="377" t="n"/>
      <c r="Z260" s="377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34" t="n"/>
      <c r="N261" s="465" t="inlineStr">
        <is>
          <t>Кол-во паллет</t>
        </is>
      </c>
      <c r="O261" s="328" t="n"/>
      <c r="P261" s="328" t="n"/>
      <c r="Q261" s="328" t="n"/>
      <c r="R261" s="328" t="n"/>
      <c r="S261" s="328" t="n"/>
      <c r="T261" s="329" t="n"/>
      <c r="U261" s="43" t="inlineStr">
        <is>
          <t>шт</t>
        </is>
      </c>
      <c r="V26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184/J184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,0)</f>
        <v/>
      </c>
      <c r="W261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184/J184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,0)</f>
        <v/>
      </c>
      <c r="X261" s="43" t="n"/>
      <c r="Y261" s="377" t="n"/>
      <c r="Z261" s="377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34" t="n"/>
      <c r="N262" s="465" t="inlineStr">
        <is>
          <t>Вес брутто  с паллетами</t>
        </is>
      </c>
      <c r="O262" s="328" t="n"/>
      <c r="P262" s="328" t="n"/>
      <c r="Q262" s="328" t="n"/>
      <c r="R262" s="328" t="n"/>
      <c r="S262" s="328" t="n"/>
      <c r="T262" s="329" t="n"/>
      <c r="U262" s="43" t="inlineStr">
        <is>
          <t>кг</t>
        </is>
      </c>
      <c r="V262" s="376">
        <f>GrossWeightTotal+PalletQtyTotal*25</f>
        <v/>
      </c>
      <c r="W262" s="376">
        <f>GrossWeightTotalR+PalletQtyTotalR*25</f>
        <v/>
      </c>
      <c r="X262" s="43" t="n"/>
      <c r="Y262" s="377" t="n"/>
      <c r="Z262" s="377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34" t="n"/>
      <c r="N263" s="465" t="inlineStr">
        <is>
          <t>Кол-во коробок</t>
        </is>
      </c>
      <c r="O263" s="328" t="n"/>
      <c r="P263" s="328" t="n"/>
      <c r="Q263" s="328" t="n"/>
      <c r="R263" s="328" t="n"/>
      <c r="S263" s="328" t="n"/>
      <c r="T263" s="329" t="n"/>
      <c r="U263" s="43" t="inlineStr">
        <is>
          <t>шт</t>
        </is>
      </c>
      <c r="V263" s="376">
        <f>IFERROR(V23+V32+V40+V46+V56+V62+V67+V73+V83+V90+V98+V104+V109+V117+V122+V128+V133+V139+V144+V152+V157+V164+V169+V174+V179+V185+V191+V199+V204+V210+V216+V222+V227+V233+V237+V244+V257,"0")</f>
        <v/>
      </c>
      <c r="W263" s="376">
        <f>IFERROR(W23+W32+W40+W46+W56+W62+W67+W73+W83+W90+W98+W104+W109+W117+W122+W128+W133+W139+W144+W152+W157+W164+W169+W174+W179+W185+W191+W199+W204+W210+W216+W222+W227+W233+W237+W244+W257,"0")</f>
        <v/>
      </c>
      <c r="X263" s="43" t="n"/>
      <c r="Y263" s="377" t="n"/>
      <c r="Z263" s="377" t="n"/>
    </row>
    <row r="264" ht="14.2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34" t="n"/>
      <c r="N264" s="465" t="inlineStr">
        <is>
          <t>Объем заказа</t>
        </is>
      </c>
      <c r="O264" s="328" t="n"/>
      <c r="P264" s="328" t="n"/>
      <c r="Q264" s="328" t="n"/>
      <c r="R264" s="328" t="n"/>
      <c r="S264" s="328" t="n"/>
      <c r="T264" s="329" t="n"/>
      <c r="U264" s="46" t="inlineStr">
        <is>
          <t>м3</t>
        </is>
      </c>
      <c r="V264" s="43" t="n"/>
      <c r="W264" s="43" t="n"/>
      <c r="X264" s="43">
        <f>IFERROR(X23+X32+X40+X46+X56+X62+X67+X73+X83+X90+X98+X104+X109+X117+X122+X128+X133+X139+X144+X152+X157+X164+X169+X174+X179+X185+X191+X199+X204+X210+X216+X222+X227+X233+X237+X244+X257,"0")</f>
        <v/>
      </c>
      <c r="Y264" s="377" t="n"/>
      <c r="Z264" s="377" t="n"/>
    </row>
    <row r="265" ht="13.5" customHeight="1" thickBot="1"/>
    <row r="266" ht="27" customHeight="1" thickBot="1" thickTop="1">
      <c r="A266" s="47" t="inlineStr">
        <is>
          <t>ТОРГОВАЯ МАРКА</t>
        </is>
      </c>
      <c r="B266" s="325" t="inlineStr">
        <is>
          <t>Ядрена копоть</t>
        </is>
      </c>
      <c r="C266" s="325" t="inlineStr">
        <is>
          <t>Горячая штучка</t>
        </is>
      </c>
      <c r="D266" s="466" t="n"/>
      <c r="E266" s="466" t="n"/>
      <c r="F266" s="466" t="n"/>
      <c r="G266" s="466" t="n"/>
      <c r="H266" s="466" t="n"/>
      <c r="I266" s="466" t="n"/>
      <c r="J266" s="466" t="n"/>
      <c r="K266" s="466" t="n"/>
      <c r="L266" s="466" t="n"/>
      <c r="M266" s="466" t="n"/>
      <c r="N266" s="466" t="n"/>
      <c r="O266" s="466" t="n"/>
      <c r="P266" s="466" t="n"/>
      <c r="Q266" s="466" t="n"/>
      <c r="R266" s="467" t="n"/>
      <c r="S266" s="325" t="inlineStr">
        <is>
          <t>No Name</t>
        </is>
      </c>
      <c r="T266" s="466" t="n"/>
      <c r="U266" s="467" t="n"/>
      <c r="V266" s="325" t="inlineStr">
        <is>
          <t>Вязанка</t>
        </is>
      </c>
      <c r="W266" s="466" t="n"/>
      <c r="X266" s="466" t="n"/>
      <c r="Y266" s="467" t="n"/>
      <c r="Z266" s="325" t="inlineStr">
        <is>
          <t>Стародворье</t>
        </is>
      </c>
      <c r="AA266" s="466" t="n"/>
      <c r="AB266" s="466" t="n"/>
      <c r="AC266" s="466" t="n"/>
      <c r="AD266" s="467" t="n"/>
      <c r="AE266" s="325" t="inlineStr">
        <is>
          <t>Колбасный стандарт</t>
        </is>
      </c>
      <c r="AF266" s="325" t="inlineStr">
        <is>
          <t>Особый рецепт</t>
        </is>
      </c>
      <c r="AG266" s="467" t="n"/>
      <c r="AH266" s="325" t="inlineStr">
        <is>
          <t>Зареченские</t>
        </is>
      </c>
    </row>
    <row r="267" ht="14.25" customHeight="1" thickTop="1">
      <c r="A267" s="326" t="inlineStr">
        <is>
          <t>СЕРИЯ</t>
        </is>
      </c>
      <c r="B267" s="325" t="inlineStr">
        <is>
          <t>Ядрена копоть</t>
        </is>
      </c>
      <c r="C267" s="325" t="inlineStr">
        <is>
          <t>Наггетсы ГШ</t>
        </is>
      </c>
      <c r="D267" s="325" t="inlineStr">
        <is>
          <t>Grandmeni</t>
        </is>
      </c>
      <c r="E267" s="325" t="inlineStr">
        <is>
          <t>Чебупай</t>
        </is>
      </c>
      <c r="F267" s="325" t="inlineStr">
        <is>
          <t>Бигбули ГШ</t>
        </is>
      </c>
      <c r="G267" s="325" t="inlineStr">
        <is>
          <t>Бульмени вес ГШ</t>
        </is>
      </c>
      <c r="H267" s="325" t="inlineStr">
        <is>
          <t>Бельмеши</t>
        </is>
      </c>
      <c r="I267" s="325" t="inlineStr">
        <is>
          <t>Крылышки ГШ</t>
        </is>
      </c>
      <c r="J267" s="325" t="inlineStr">
        <is>
          <t>Чебупели</t>
        </is>
      </c>
      <c r="K267" s="325" t="inlineStr">
        <is>
          <t>Чебуреки</t>
        </is>
      </c>
      <c r="L267" s="325" t="inlineStr">
        <is>
          <t>Бульмени ГШ</t>
        </is>
      </c>
      <c r="M267" s="325" t="inlineStr">
        <is>
          <t>Чебупицца</t>
        </is>
      </c>
      <c r="N267" s="325" t="inlineStr">
        <is>
          <t>Хотстеры</t>
        </is>
      </c>
      <c r="O267" s="325" t="inlineStr">
        <is>
          <t>Круггетсы</t>
        </is>
      </c>
      <c r="P267" s="325" t="inlineStr">
        <is>
          <t>Пекерсы</t>
        </is>
      </c>
      <c r="Q267" s="325" t="inlineStr">
        <is>
          <t>Супермени</t>
        </is>
      </c>
      <c r="R267" s="325" t="inlineStr">
        <is>
          <t>Чебуманы</t>
        </is>
      </c>
      <c r="S267" s="325" t="inlineStr">
        <is>
          <t>No Name ПГП</t>
        </is>
      </c>
      <c r="T267" s="325" t="inlineStr">
        <is>
          <t>Стародворье ПГП</t>
        </is>
      </c>
      <c r="U267" s="325" t="inlineStr">
        <is>
          <t>No Name ЗПФ</t>
        </is>
      </c>
      <c r="V267" s="325" t="inlineStr">
        <is>
          <t>Няняггетсы Сливушки</t>
        </is>
      </c>
      <c r="W267" s="325" t="inlineStr">
        <is>
          <t>Печеные пельмени</t>
        </is>
      </c>
      <c r="X267" s="325" t="inlineStr">
        <is>
          <t>Вязанка</t>
        </is>
      </c>
      <c r="Y267" s="325" t="inlineStr">
        <is>
          <t>Сливушки</t>
        </is>
      </c>
      <c r="Z267" s="325" t="inlineStr">
        <is>
          <t>Стародворье ЗПФ</t>
        </is>
      </c>
      <c r="AA267" s="325" t="inlineStr">
        <is>
          <t>Мясорубская</t>
        </is>
      </c>
      <c r="AB267" s="325" t="inlineStr">
        <is>
          <t>Медвежье ушко</t>
        </is>
      </c>
      <c r="AC267" s="325" t="inlineStr">
        <is>
          <t>Бордо</t>
        </is>
      </c>
      <c r="AD267" s="325" t="inlineStr">
        <is>
          <t>Сочные</t>
        </is>
      </c>
      <c r="AE267" s="325" t="inlineStr">
        <is>
          <t>Владимирский Стандарт ЗПФ</t>
        </is>
      </c>
      <c r="AF267" s="325" t="inlineStr">
        <is>
          <t>Любимая ложка</t>
        </is>
      </c>
      <c r="AG267" s="325" t="inlineStr">
        <is>
          <t>Особая Без свинины</t>
        </is>
      </c>
      <c r="AH267" s="325" t="inlineStr">
        <is>
          <t>Зареченские продукты ПГП</t>
        </is>
      </c>
    </row>
    <row r="268" ht="13.5" customHeight="1" thickBot="1">
      <c r="A268" s="468" t="n"/>
      <c r="B268" s="469" t="n"/>
      <c r="C268" s="469" t="n"/>
      <c r="D268" s="469" t="n"/>
      <c r="E268" s="469" t="n"/>
      <c r="F268" s="469" t="n"/>
      <c r="G268" s="469" t="n"/>
      <c r="H268" s="469" t="n"/>
      <c r="I268" s="469" t="n"/>
      <c r="J268" s="469" t="n"/>
      <c r="K268" s="469" t="n"/>
      <c r="L268" s="469" t="n"/>
      <c r="M268" s="469" t="n"/>
      <c r="N268" s="469" t="n"/>
      <c r="O268" s="469" t="n"/>
      <c r="P268" s="469" t="n"/>
      <c r="Q268" s="469" t="n"/>
      <c r="R268" s="469" t="n"/>
      <c r="S268" s="469" t="n"/>
      <c r="T268" s="469" t="n"/>
      <c r="U268" s="469" t="n"/>
      <c r="V268" s="469" t="n"/>
      <c r="W268" s="469" t="n"/>
      <c r="X268" s="469" t="n"/>
      <c r="Y268" s="469" t="n"/>
      <c r="Z268" s="469" t="n"/>
      <c r="AA268" s="469" t="n"/>
      <c r="AB268" s="469" t="n"/>
      <c r="AC268" s="469" t="n"/>
      <c r="AD268" s="469" t="n"/>
      <c r="AE268" s="469" t="n"/>
      <c r="AF268" s="469" t="n"/>
      <c r="AG268" s="469" t="n"/>
      <c r="AH268" s="469" t="n"/>
    </row>
    <row r="269" ht="18" customHeight="1" thickBot="1" thickTop="1">
      <c r="A269" s="47" t="inlineStr">
        <is>
          <t>ИТОГО, кг</t>
        </is>
      </c>
      <c r="B269" s="53">
        <f>IFERROR(V22*H22,"0")</f>
        <v/>
      </c>
      <c r="C269" s="53">
        <f>IFERROR(V28*H28,"0")+IFERROR(V29*H29,"0")+IFERROR(V30*H30,"0")+IFERROR(V31*H31,"0")</f>
        <v/>
      </c>
      <c r="D269" s="53">
        <f>IFERROR(V36*H36,"0")+IFERROR(V37*H37,"0")+IFERROR(V38*H38,"0")+IFERROR(V39*H39,"0")</f>
        <v/>
      </c>
      <c r="E269" s="53">
        <f>IFERROR(V44*H44,"0")+IFERROR(V45*H45,"0")</f>
        <v/>
      </c>
      <c r="F269" s="53">
        <f>IFERROR(V50*H50,"0")+IFERROR(V51*H51,"0")+IFERROR(V52*H52,"0")+IFERROR(V53*H53,"0")+IFERROR(V54*H54,"0")+IFERROR(V55*H55,"0")</f>
        <v/>
      </c>
      <c r="G269" s="53">
        <f>IFERROR(V60*H60,"0")+IFERROR(V61*H61,"0")</f>
        <v/>
      </c>
      <c r="H269" s="53">
        <f>IFERROR(V66*H66,"0")</f>
        <v/>
      </c>
      <c r="I269" s="53">
        <f>IFERROR(V71*H71,"0")+IFERROR(V72*H72,"0")</f>
        <v/>
      </c>
      <c r="J269" s="53">
        <f>IFERROR(V77*H77,"0")+IFERROR(V78*H78,"0")+IFERROR(V79*H79,"0")+IFERROR(V80*H80,"0")+IFERROR(V81*H81,"0")+IFERROR(V82*H82,"0")</f>
        <v/>
      </c>
      <c r="K269" s="53">
        <f>IFERROR(V87*H87,"0")+IFERROR(V88*H88,"0")+IFERROR(V89*H89,"0")</f>
        <v/>
      </c>
      <c r="L269" s="53">
        <f>IFERROR(V94*H94,"0")+IFERROR(V95*H95,"0")+IFERROR(V96*H96,"0")+IFERROR(V97*H97,"0")</f>
        <v/>
      </c>
      <c r="M269" s="53">
        <f>IFERROR(V102*H102,"0")+IFERROR(V103*H103,"0")</f>
        <v/>
      </c>
      <c r="N269" s="53">
        <f>IFERROR(V108*H108,"0")</f>
        <v/>
      </c>
      <c r="O269" s="53">
        <f>IFERROR(V113*H113,"0")+IFERROR(V114*H114,"0")+IFERROR(V115*H115,"0")+IFERROR(V116*H116,"0")</f>
        <v/>
      </c>
      <c r="P269" s="53">
        <f>IFERROR(V121*H121,"0")</f>
        <v/>
      </c>
      <c r="Q269" s="53">
        <f>IFERROR(V126*H126,"0")+IFERROR(V127*H127,"0")</f>
        <v/>
      </c>
      <c r="R269" s="53">
        <f>IFERROR(V132*H132,"0")</f>
        <v/>
      </c>
      <c r="S269" s="53">
        <f>IFERROR(V138*H138,"0")</f>
        <v/>
      </c>
      <c r="T269" s="53">
        <f>IFERROR(V143*H143,"0")</f>
        <v/>
      </c>
      <c r="U269" s="53">
        <f>IFERROR(V148*H148,"0")+IFERROR(V149*H149,"0")+IFERROR(V150*H150,"0")+IFERROR(V151*H151,"0")+IFERROR(V155*H155,"0")+IFERROR(V156*H156,"0")</f>
        <v/>
      </c>
      <c r="V269" s="53">
        <f>IFERROR(V162*H162,"0")+IFERROR(V163*H163,"0")</f>
        <v/>
      </c>
      <c r="W269" s="53">
        <f>IFERROR(V168*H168,"0")</f>
        <v/>
      </c>
      <c r="X269" s="53">
        <f>IFERROR(V173*H173,"0")</f>
        <v/>
      </c>
      <c r="Y269" s="53">
        <f>IFERROR(V178*H178,"0")</f>
        <v/>
      </c>
      <c r="Z269" s="53">
        <f>IFERROR(V184*H184,"0")</f>
        <v/>
      </c>
      <c r="AA269" s="53">
        <f>IFERROR(V189*H189,"0")+IFERROR(V190*H190,"0")</f>
        <v/>
      </c>
      <c r="AB269" s="53">
        <f>IFERROR(V195*H195,"0")+IFERROR(V196*H196,"0")+IFERROR(V197*H197,"0")+IFERROR(V198*H198,"0")</f>
        <v/>
      </c>
      <c r="AC269" s="53">
        <f>IFERROR(V203*H203,"0")</f>
        <v/>
      </c>
      <c r="AD269" s="53">
        <f>IFERROR(V208*H208,"0")+IFERROR(V209*H209,"0")</f>
        <v/>
      </c>
      <c r="AE269" s="53">
        <f>IFERROR(V215*H215,"0")</f>
        <v/>
      </c>
      <c r="AF269" s="53">
        <f>IFERROR(V221*H221,"0")</f>
        <v/>
      </c>
      <c r="AG269" s="53">
        <f>IFERROR(V226*H226,"0")</f>
        <v/>
      </c>
      <c r="AH269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</f>
        <v/>
      </c>
    </row>
    <row r="270" ht="13.5" customHeight="1" thickTop="1">
      <c r="C270" s="1" t="n"/>
    </row>
    <row r="271" ht="19.5" customHeight="1">
      <c r="A271" s="71" t="inlineStr">
        <is>
          <t>ЗПФ, кг</t>
        </is>
      </c>
      <c r="B271" s="71" t="inlineStr">
        <is>
          <t xml:space="preserve">ПГП, кг </t>
        </is>
      </c>
      <c r="C271" s="71" t="inlineStr">
        <is>
          <t>КИЗ, кг</t>
        </is>
      </c>
    </row>
    <row r="272">
      <c r="A272" s="72">
        <f>SUMPRODUCT(--(BA:BA="ЗПФ"),--(U:U="кор"),H:H,W:W)+SUMPRODUCT(--(BA:BA="ЗПФ"),--(U:U="кг"),W:W)</f>
        <v/>
      </c>
      <c r="B272" s="73">
        <f>SUMPRODUCT(--(BA:BA="ПГП"),--(U:U="кор"),H:H,W:W)+SUMPRODUCT(--(BA:BA="ПГП"),--(U:U="кг"),W:W)</f>
        <v/>
      </c>
      <c r="C272" s="73">
        <f>SUMPRODUCT(--(BA:BA="КИЗ"),--(U:U="кор"),H:H,W:W)+SUMPRODUCT(--(BA:BA="КИЗ"),--(U:U="кг"),W:W)</f>
        <v/>
      </c>
    </row>
    <row r="2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5wsmJ7AwtvpMsHmoAGiQ==" formatRows="1" sort="0" spinCount="100000" hashValue="ogjjlnNFCidmRuBeOE+g3VNVYftyDRkg9YUVH3kcjsgyen1GG07WDoWSM0RMC9K5pRyjJu/ii1T/UdNphwNLm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6">
    <mergeCell ref="D60:E60"/>
    <mergeCell ref="A69:X69"/>
    <mergeCell ref="N258:T258"/>
    <mergeCell ref="A183:X183"/>
    <mergeCell ref="N245:T245"/>
    <mergeCell ref="N24:T24"/>
    <mergeCell ref="H9:I9"/>
    <mergeCell ref="D45:E45"/>
    <mergeCell ref="N260:T260"/>
    <mergeCell ref="A90:M91"/>
    <mergeCell ref="N155:R155"/>
    <mergeCell ref="N153:T153"/>
    <mergeCell ref="A56:M57"/>
    <mergeCell ref="N234:T234"/>
    <mergeCell ref="D78:E78"/>
    <mergeCell ref="A147:X147"/>
    <mergeCell ref="N28:R28"/>
    <mergeCell ref="D71:E71"/>
    <mergeCell ref="N30:R30"/>
    <mergeCell ref="N179:T179"/>
    <mergeCell ref="A83:M84"/>
    <mergeCell ref="H5:L5"/>
    <mergeCell ref="A146:X146"/>
    <mergeCell ref="F267:F268"/>
    <mergeCell ref="A157:M158"/>
    <mergeCell ref="B17:B18"/>
    <mergeCell ref="N54:R54"/>
    <mergeCell ref="A222:M223"/>
    <mergeCell ref="N252:R252"/>
    <mergeCell ref="N81:R81"/>
    <mergeCell ref="X267:X268"/>
    <mergeCell ref="T10:U10"/>
    <mergeCell ref="D195:E195"/>
    <mergeCell ref="D189:E189"/>
    <mergeCell ref="A160:X160"/>
    <mergeCell ref="D66:E66"/>
    <mergeCell ref="A141:X141"/>
    <mergeCell ref="A144:M145"/>
    <mergeCell ref="D126:E126"/>
    <mergeCell ref="D197:E197"/>
    <mergeCell ref="D253:E253"/>
    <mergeCell ref="A206:X206"/>
    <mergeCell ref="A135:X135"/>
    <mergeCell ref="D53:E53"/>
    <mergeCell ref="N134:T134"/>
    <mergeCell ref="N32:T32"/>
    <mergeCell ref="A224:X224"/>
    <mergeCell ref="A104:M105"/>
    <mergeCell ref="W17:W18"/>
    <mergeCell ref="C267:C268"/>
    <mergeCell ref="E267:E268"/>
    <mergeCell ref="N178:R178"/>
    <mergeCell ref="N98:T98"/>
    <mergeCell ref="A59:X59"/>
    <mergeCell ref="R6:S9"/>
    <mergeCell ref="N2:U3"/>
    <mergeCell ref="N36:R36"/>
    <mergeCell ref="D79:E79"/>
    <mergeCell ref="BA17:BA18"/>
    <mergeCell ref="N123:T123"/>
    <mergeCell ref="N113:R113"/>
    <mergeCell ref="N173:R173"/>
    <mergeCell ref="N94:R94"/>
    <mergeCell ref="D81:E81"/>
    <mergeCell ref="A212:X212"/>
    <mergeCell ref="D208:E208"/>
    <mergeCell ref="AA17:AC18"/>
    <mergeCell ref="Z267:Z268"/>
    <mergeCell ref="A27:X27"/>
    <mergeCell ref="A154:X154"/>
    <mergeCell ref="N118:T118"/>
    <mergeCell ref="N216:T216"/>
    <mergeCell ref="A85:X85"/>
    <mergeCell ref="N127:R127"/>
    <mergeCell ref="N109:T109"/>
    <mergeCell ref="N47:T47"/>
    <mergeCell ref="C266:R266"/>
    <mergeCell ref="D28:E28"/>
    <mergeCell ref="A230:X230"/>
    <mergeCell ref="A152:M153"/>
    <mergeCell ref="D236:E236"/>
    <mergeCell ref="D55:E55"/>
    <mergeCell ref="D30:E30"/>
    <mergeCell ref="N195:R195"/>
    <mergeCell ref="AF267:AF268"/>
    <mergeCell ref="D5:E5"/>
    <mergeCell ref="A207:X207"/>
    <mergeCell ref="A182:X182"/>
    <mergeCell ref="D94:E94"/>
    <mergeCell ref="N197:R197"/>
    <mergeCell ref="N211:T211"/>
    <mergeCell ref="A65:X65"/>
    <mergeCell ref="O10:P10"/>
    <mergeCell ref="B267:B268"/>
    <mergeCell ref="N102:R102"/>
    <mergeCell ref="N52:R52"/>
    <mergeCell ref="D8:L8"/>
    <mergeCell ref="K267:K268"/>
    <mergeCell ref="N39:R39"/>
    <mergeCell ref="D87:E87"/>
    <mergeCell ref="D209:E209"/>
    <mergeCell ref="N116:R116"/>
    <mergeCell ref="N103:R103"/>
    <mergeCell ref="A93:X93"/>
    <mergeCell ref="N68:T68"/>
    <mergeCell ref="N46:T46"/>
    <mergeCell ref="A220:X220"/>
    <mergeCell ref="N117:T117"/>
    <mergeCell ref="D1:F1"/>
    <mergeCell ref="J17:J18"/>
    <mergeCell ref="D82:E82"/>
    <mergeCell ref="L17:L18"/>
    <mergeCell ref="A259:M264"/>
    <mergeCell ref="D240:E240"/>
    <mergeCell ref="N226:R226"/>
    <mergeCell ref="A191:M192"/>
    <mergeCell ref="N17:R18"/>
    <mergeCell ref="O6:P6"/>
    <mergeCell ref="N243:R243"/>
    <mergeCell ref="N221:R221"/>
    <mergeCell ref="N50:R50"/>
    <mergeCell ref="A246:X246"/>
    <mergeCell ref="A75:X75"/>
    <mergeCell ref="D31:E31"/>
    <mergeCell ref="N236:R236"/>
    <mergeCell ref="D77:E77"/>
    <mergeCell ref="D108:E108"/>
    <mergeCell ref="N145:T145"/>
    <mergeCell ref="M267:M268"/>
    <mergeCell ref="N139:T139"/>
    <mergeCell ref="A235:X235"/>
    <mergeCell ref="N237:T237"/>
    <mergeCell ref="I17:I18"/>
    <mergeCell ref="A106:X106"/>
    <mergeCell ref="T12:U12"/>
    <mergeCell ref="D72:E72"/>
    <mergeCell ref="N122:T122"/>
    <mergeCell ref="A244:M245"/>
    <mergeCell ref="D255:E255"/>
    <mergeCell ref="A23:M24"/>
    <mergeCell ref="N60:R60"/>
    <mergeCell ref="N78:R78"/>
    <mergeCell ref="N149:R149"/>
    <mergeCell ref="O11:P11"/>
    <mergeCell ref="A201:X201"/>
    <mergeCell ref="N241:R241"/>
    <mergeCell ref="A6:C6"/>
    <mergeCell ref="D113:E113"/>
    <mergeCell ref="AH267:AH268"/>
    <mergeCell ref="AD17:AD18"/>
    <mergeCell ref="N67:T67"/>
    <mergeCell ref="D88:E88"/>
    <mergeCell ref="N80:R80"/>
    <mergeCell ref="D148:E148"/>
    <mergeCell ref="N55:R55"/>
    <mergeCell ref="N126:R126"/>
    <mergeCell ref="D115:E115"/>
    <mergeCell ref="A172:X172"/>
    <mergeCell ref="Z266:AD266"/>
    <mergeCell ref="A25:X25"/>
    <mergeCell ref="N158:T158"/>
    <mergeCell ref="N133:T133"/>
    <mergeCell ref="D267:D268"/>
    <mergeCell ref="A5:C5"/>
    <mergeCell ref="A174:M175"/>
    <mergeCell ref="N71:R71"/>
    <mergeCell ref="N227:T227"/>
    <mergeCell ref="AG267:AG268"/>
    <mergeCell ref="N164:T164"/>
    <mergeCell ref="A17:A18"/>
    <mergeCell ref="A20:X20"/>
    <mergeCell ref="A125:X125"/>
    <mergeCell ref="C17:C18"/>
    <mergeCell ref="K17:K18"/>
    <mergeCell ref="D103:E103"/>
    <mergeCell ref="D37:E37"/>
    <mergeCell ref="A112:X112"/>
    <mergeCell ref="D168:E168"/>
    <mergeCell ref="D9:E9"/>
    <mergeCell ref="F9:G9"/>
    <mergeCell ref="A176:X176"/>
    <mergeCell ref="D232:E232"/>
    <mergeCell ref="N238:T238"/>
    <mergeCell ref="A64:X64"/>
    <mergeCell ref="D38:E38"/>
    <mergeCell ref="A107:X107"/>
    <mergeCell ref="L267:L268"/>
    <mergeCell ref="N267:N268"/>
    <mergeCell ref="N150:R150"/>
    <mergeCell ref="N255:R255"/>
    <mergeCell ref="D96:E96"/>
    <mergeCell ref="N242:R242"/>
    <mergeCell ref="AF266:AG266"/>
    <mergeCell ref="D52:E52"/>
    <mergeCell ref="N15:R16"/>
    <mergeCell ref="D116:E116"/>
    <mergeCell ref="D162:E162"/>
    <mergeCell ref="D156:E156"/>
    <mergeCell ref="A231:X231"/>
    <mergeCell ref="A35:X35"/>
    <mergeCell ref="N233:T233"/>
    <mergeCell ref="T267:T268"/>
    <mergeCell ref="N185:T185"/>
    <mergeCell ref="A166:X166"/>
    <mergeCell ref="D251:E251"/>
    <mergeCell ref="A73:M74"/>
    <mergeCell ref="N163:R163"/>
    <mergeCell ref="N259:T259"/>
    <mergeCell ref="N138:R138"/>
    <mergeCell ref="T5:U5"/>
    <mergeCell ref="D190:E190"/>
    <mergeCell ref="U17:U18"/>
    <mergeCell ref="A267:A268"/>
    <mergeCell ref="N261:T261"/>
    <mergeCell ref="N90:T90"/>
    <mergeCell ref="A136:X136"/>
    <mergeCell ref="A21:X21"/>
    <mergeCell ref="N232:R232"/>
    <mergeCell ref="D248:E248"/>
    <mergeCell ref="N83:T83"/>
    <mergeCell ref="N77:R77"/>
    <mergeCell ref="T6:U9"/>
    <mergeCell ref="A194:X194"/>
    <mergeCell ref="N91:T91"/>
    <mergeCell ref="A181:X181"/>
    <mergeCell ref="A131:X131"/>
    <mergeCell ref="N29:R29"/>
    <mergeCell ref="V267:V268"/>
    <mergeCell ref="N31:R31"/>
    <mergeCell ref="N87:R87"/>
    <mergeCell ref="N180:T180"/>
    <mergeCell ref="A34:X34"/>
    <mergeCell ref="N168:R168"/>
    <mergeCell ref="A49:X49"/>
    <mergeCell ref="N89:R89"/>
    <mergeCell ref="D132:E132"/>
    <mergeCell ref="D178:E178"/>
    <mergeCell ref="N40:T40"/>
    <mergeCell ref="D36:E36"/>
    <mergeCell ref="A216:M217"/>
    <mergeCell ref="N184:R184"/>
    <mergeCell ref="D7:L7"/>
    <mergeCell ref="N121:R121"/>
    <mergeCell ref="N115:R115"/>
    <mergeCell ref="D61:E61"/>
    <mergeCell ref="D254:E254"/>
    <mergeCell ref="A139:M140"/>
    <mergeCell ref="A210:M211"/>
    <mergeCell ref="A46:M47"/>
    <mergeCell ref="S267:S268"/>
    <mergeCell ref="N148:R148"/>
    <mergeCell ref="N240:R240"/>
    <mergeCell ref="N215:R215"/>
    <mergeCell ref="N44:R44"/>
    <mergeCell ref="N190:R190"/>
    <mergeCell ref="D127:E127"/>
    <mergeCell ref="A202:X202"/>
    <mergeCell ref="A58:X58"/>
    <mergeCell ref="N264:T264"/>
    <mergeCell ref="D114:E114"/>
    <mergeCell ref="N170:T170"/>
    <mergeCell ref="D51:E51"/>
    <mergeCell ref="N157:T157"/>
    <mergeCell ref="N262:T262"/>
    <mergeCell ref="N108:R108"/>
    <mergeCell ref="N199:T199"/>
    <mergeCell ref="A124:X124"/>
    <mergeCell ref="N95:R95"/>
    <mergeCell ref="N186:T186"/>
    <mergeCell ref="D138:E138"/>
    <mergeCell ref="D203:E203"/>
    <mergeCell ref="N97:R97"/>
    <mergeCell ref="N96:R96"/>
    <mergeCell ref="H17:H18"/>
    <mergeCell ref="A86:X86"/>
    <mergeCell ref="A213:X213"/>
    <mergeCell ref="D198:E198"/>
    <mergeCell ref="A42:X42"/>
    <mergeCell ref="U267:U268"/>
    <mergeCell ref="N104:T104"/>
    <mergeCell ref="N175:T175"/>
    <mergeCell ref="S266:U266"/>
    <mergeCell ref="AD267:AD268"/>
    <mergeCell ref="N41:T41"/>
    <mergeCell ref="N56:T56"/>
    <mergeCell ref="N105:T105"/>
    <mergeCell ref="D39:E39"/>
    <mergeCell ref="D89:E89"/>
    <mergeCell ref="N254:R254"/>
    <mergeCell ref="N45:R45"/>
    <mergeCell ref="A70:X70"/>
    <mergeCell ref="A98:M99"/>
    <mergeCell ref="AA267:AA268"/>
    <mergeCell ref="N256:R256"/>
    <mergeCell ref="H1:O1"/>
    <mergeCell ref="O9:P9"/>
    <mergeCell ref="N22:R22"/>
    <mergeCell ref="A237:M238"/>
    <mergeCell ref="A101:X101"/>
    <mergeCell ref="A76:X76"/>
    <mergeCell ref="Z17:Z18"/>
    <mergeCell ref="A179:M180"/>
    <mergeCell ref="N110:T110"/>
    <mergeCell ref="A32:M33"/>
    <mergeCell ref="A109:M110"/>
    <mergeCell ref="N162:R162"/>
    <mergeCell ref="N62:T62"/>
    <mergeCell ref="D143:E143"/>
    <mergeCell ref="A92:X92"/>
    <mergeCell ref="D256:E256"/>
    <mergeCell ref="N191:T191"/>
    <mergeCell ref="AC267:AC268"/>
    <mergeCell ref="N114:R114"/>
    <mergeCell ref="AE267:AE268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233:M234"/>
    <mergeCell ref="A26:X26"/>
    <mergeCell ref="A227:M228"/>
    <mergeCell ref="N204:T204"/>
    <mergeCell ref="A164:M165"/>
    <mergeCell ref="N61:R61"/>
    <mergeCell ref="A100:X100"/>
    <mergeCell ref="H267:H268"/>
    <mergeCell ref="A171:X171"/>
    <mergeCell ref="J267:J268"/>
    <mergeCell ref="A9:C9"/>
    <mergeCell ref="N200:T200"/>
    <mergeCell ref="O12:P12"/>
    <mergeCell ref="A229:X229"/>
    <mergeCell ref="V266:Y266"/>
    <mergeCell ref="N208:R208"/>
    <mergeCell ref="A117:M118"/>
    <mergeCell ref="D6:L6"/>
    <mergeCell ref="O13:P13"/>
    <mergeCell ref="N250:R250"/>
    <mergeCell ref="N210:T210"/>
    <mergeCell ref="G267:G268"/>
    <mergeCell ref="N203:R203"/>
    <mergeCell ref="D155:E155"/>
    <mergeCell ref="D149:E149"/>
    <mergeCell ref="D22:E22"/>
    <mergeCell ref="N51:R51"/>
    <mergeCell ref="N217:T217"/>
    <mergeCell ref="P267:P268"/>
    <mergeCell ref="A120:X120"/>
    <mergeCell ref="A239:X239"/>
    <mergeCell ref="N192:T192"/>
    <mergeCell ref="D151:E151"/>
    <mergeCell ref="N228:T228"/>
    <mergeCell ref="N129:T129"/>
    <mergeCell ref="D150:E150"/>
    <mergeCell ref="N63:T63"/>
    <mergeCell ref="A159:X159"/>
    <mergeCell ref="A219:X219"/>
    <mergeCell ref="D215:E215"/>
    <mergeCell ref="M17:M18"/>
    <mergeCell ref="A161:X161"/>
    <mergeCell ref="N132:R132"/>
    <mergeCell ref="N223:T223"/>
    <mergeCell ref="AB267:AB268"/>
    <mergeCell ref="O8:P8"/>
    <mergeCell ref="N196:R196"/>
    <mergeCell ref="D226:E226"/>
    <mergeCell ref="N198:R198"/>
    <mergeCell ref="D241:E241"/>
    <mergeCell ref="D10:E10"/>
    <mergeCell ref="F10:G10"/>
    <mergeCell ref="A187:X187"/>
    <mergeCell ref="N84:T84"/>
    <mergeCell ref="D243:E243"/>
    <mergeCell ref="N205:T205"/>
    <mergeCell ref="R267:R268"/>
    <mergeCell ref="A12:L12"/>
    <mergeCell ref="A214:X214"/>
    <mergeCell ref="N209:R209"/>
    <mergeCell ref="F5:G5"/>
    <mergeCell ref="A14:L14"/>
    <mergeCell ref="N251:R251"/>
    <mergeCell ref="N144:T144"/>
    <mergeCell ref="N189:R189"/>
    <mergeCell ref="A185:M186"/>
    <mergeCell ref="N253:R253"/>
    <mergeCell ref="N82:R82"/>
    <mergeCell ref="T11:U11"/>
    <mergeCell ref="D221:E221"/>
    <mergeCell ref="A122:M123"/>
    <mergeCell ref="A167:X167"/>
    <mergeCell ref="N33:T33"/>
    <mergeCell ref="D29:E29"/>
    <mergeCell ref="N244:T244"/>
    <mergeCell ref="N73:T73"/>
    <mergeCell ref="A225:X225"/>
    <mergeCell ref="D252:E252"/>
    <mergeCell ref="O267:O268"/>
    <mergeCell ref="A40:M41"/>
    <mergeCell ref="A67:M68"/>
    <mergeCell ref="I267:I268"/>
    <mergeCell ref="D247:E247"/>
    <mergeCell ref="A177:X177"/>
    <mergeCell ref="D249:E249"/>
    <mergeCell ref="N37:R37"/>
    <mergeCell ref="N72:R72"/>
    <mergeCell ref="N143:R143"/>
    <mergeCell ref="N248:R248"/>
    <mergeCell ref="A133:M134"/>
    <mergeCell ref="O5:P5"/>
    <mergeCell ref="D242:E242"/>
    <mergeCell ref="F17:F18"/>
    <mergeCell ref="N257:T257"/>
    <mergeCell ref="D163:E163"/>
    <mergeCell ref="A188:X188"/>
    <mergeCell ref="A13:L13"/>
    <mergeCell ref="N165:T165"/>
    <mergeCell ref="A19:X19"/>
    <mergeCell ref="D102:E102"/>
    <mergeCell ref="N152:T152"/>
    <mergeCell ref="A111:X111"/>
    <mergeCell ref="N88:R88"/>
    <mergeCell ref="D196:E196"/>
    <mergeCell ref="A15:L15"/>
    <mergeCell ref="A62:M63"/>
    <mergeCell ref="A48:X48"/>
    <mergeCell ref="N23:T23"/>
    <mergeCell ref="Q267:Q268"/>
    <mergeCell ref="A142:X142"/>
    <mergeCell ref="D54:E54"/>
    <mergeCell ref="J9:L9"/>
    <mergeCell ref="R5:S5"/>
    <mergeCell ref="A257:M258"/>
    <mergeCell ref="A128:M129"/>
    <mergeCell ref="N156:R156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N174:T174"/>
    <mergeCell ref="A204:M205"/>
    <mergeCell ref="A10:C10"/>
    <mergeCell ref="W267:W268"/>
    <mergeCell ref="Y267:Y268"/>
    <mergeCell ref="N247:R247"/>
    <mergeCell ref="N140:T140"/>
    <mergeCell ref="A43:X43"/>
    <mergeCell ref="N38:R38"/>
    <mergeCell ref="D184:E184"/>
    <mergeCell ref="N249:R249"/>
    <mergeCell ref="N169:T169"/>
    <mergeCell ref="D121:E121"/>
    <mergeCell ref="A199:M200"/>
    <mergeCell ref="A130:X130"/>
    <mergeCell ref="P1:R1"/>
    <mergeCell ref="N263:T263"/>
    <mergeCell ref="D173:E173"/>
    <mergeCell ref="D17:E18"/>
    <mergeCell ref="V17:V18"/>
    <mergeCell ref="X17:X18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Запорожская обл, Трояны с.,</t>
        </is>
      </c>
      <c r="C7" s="54" t="inlineStr">
        <is>
          <t>596383_4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Луганская Народная Респ, Комиссара Санюка (Каменнобродский р-н) ул, д. 50,</t>
        </is>
      </c>
      <c r="C8" s="54" t="inlineStr">
        <is>
          <t>596383_5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Донецкая Народная Респ, Охотская ул, д. 79А,</t>
        </is>
      </c>
      <c r="C9" s="54" t="inlineStr">
        <is>
          <t>596383_6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272151Российская Федерация, Запорожская обл, Бердянский р-н, Трояны с.,</t>
        </is>
      </c>
      <c r="C13" s="54" t="inlineStr">
        <is>
          <t>596383_4</t>
        </is>
      </c>
      <c r="D13" s="54" t="inlineStr"/>
      <c r="E13" s="54" t="inlineStr"/>
    </row>
    <row r="15">
      <c r="B15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4" t="inlineStr">
        <is>
          <t>596383_5</t>
        </is>
      </c>
      <c r="D15" s="54" t="inlineStr"/>
      <c r="E15" s="54" t="inlineStr"/>
    </row>
    <row r="17">
      <c r="B17" s="54" t="inlineStr">
        <is>
          <t>283092Российская Федерация, Донецкая Народная Респ, Донецк г, Охотская ул, д. 79А,</t>
        </is>
      </c>
      <c r="C17" s="54" t="inlineStr">
        <is>
          <t>596383_6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MiqyjwZASzJ1IbcxKMow==" formatRows="1" sort="0" spinCount="100000" hashValue="4w10XhiGWPk8RFuh1lE2m/Sa4UX178g/5gu/va8R0LgA59jinLodRI68eK/kbrVdFUaRCI3RXH6JS2rCNARjE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2024-01-12T11:46:07Z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