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A4DF85-7F49-46A8-91B0-083C6FD84F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W449" i="1"/>
  <c r="V449" i="1"/>
  <c r="X448" i="1"/>
  <c r="W448" i="1"/>
  <c r="X447" i="1"/>
  <c r="X449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X427" i="1"/>
  <c r="W427" i="1"/>
  <c r="N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N414" i="1"/>
  <c r="V410" i="1"/>
  <c r="V409" i="1"/>
  <c r="W408" i="1"/>
  <c r="V406" i="1"/>
  <c r="V405" i="1"/>
  <c r="W404" i="1"/>
  <c r="V402" i="1"/>
  <c r="V401" i="1"/>
  <c r="W400" i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X385" i="1"/>
  <c r="X387" i="1" s="1"/>
  <c r="W385" i="1"/>
  <c r="N385" i="1"/>
  <c r="V382" i="1"/>
  <c r="W381" i="1"/>
  <c r="V381" i="1"/>
  <c r="X380" i="1"/>
  <c r="W380" i="1"/>
  <c r="X379" i="1"/>
  <c r="W379" i="1"/>
  <c r="X378" i="1"/>
  <c r="W378" i="1"/>
  <c r="X377" i="1"/>
  <c r="X381" i="1" s="1"/>
  <c r="W377" i="1"/>
  <c r="W382" i="1" s="1"/>
  <c r="V375" i="1"/>
  <c r="V374" i="1"/>
  <c r="W373" i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W340" i="1"/>
  <c r="V340" i="1"/>
  <c r="X339" i="1"/>
  <c r="X340" i="1" s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30" i="1"/>
  <c r="V329" i="1"/>
  <c r="W328" i="1"/>
  <c r="X328" i="1" s="1"/>
  <c r="N328" i="1"/>
  <c r="W327" i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N310" i="1"/>
  <c r="W309" i="1"/>
  <c r="X309" i="1" s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X265" i="1" s="1"/>
  <c r="N258" i="1"/>
  <c r="V255" i="1"/>
  <c r="V254" i="1"/>
  <c r="W253" i="1"/>
  <c r="X253" i="1" s="1"/>
  <c r="N253" i="1"/>
  <c r="W252" i="1"/>
  <c r="X252" i="1" s="1"/>
  <c r="N252" i="1"/>
  <c r="X251" i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V237" i="1"/>
  <c r="V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W183" i="1" s="1"/>
  <c r="N166" i="1"/>
  <c r="V164" i="1"/>
  <c r="V163" i="1"/>
  <c r="W162" i="1"/>
  <c r="X162" i="1" s="1"/>
  <c r="N162" i="1"/>
  <c r="X161" i="1"/>
  <c r="W161" i="1"/>
  <c r="N161" i="1"/>
  <c r="W160" i="1"/>
  <c r="X160" i="1" s="1"/>
  <c r="N160" i="1"/>
  <c r="W159" i="1"/>
  <c r="N159" i="1"/>
  <c r="V157" i="1"/>
  <c r="V156" i="1"/>
  <c r="W155" i="1"/>
  <c r="X155" i="1" s="1"/>
  <c r="N155" i="1"/>
  <c r="W154" i="1"/>
  <c r="W157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X129" i="1" s="1"/>
  <c r="N129" i="1"/>
  <c r="V125" i="1"/>
  <c r="V124" i="1"/>
  <c r="X123" i="1"/>
  <c r="W123" i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W66" i="1"/>
  <c r="X66" i="1" s="1"/>
  <c r="N66" i="1"/>
  <c r="X65" i="1"/>
  <c r="W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X59" i="1" s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X22" i="1"/>
  <c r="X23" i="1" s="1"/>
  <c r="W22" i="1"/>
  <c r="W23" i="1" s="1"/>
  <c r="N22" i="1"/>
  <c r="H10" i="1"/>
  <c r="A9" i="1"/>
  <c r="A10" i="1" s="1"/>
  <c r="D7" i="1"/>
  <c r="O6" i="1"/>
  <c r="N2" i="1"/>
  <c r="X132" i="1" l="1"/>
  <c r="X242" i="1"/>
  <c r="W117" i="1"/>
  <c r="V471" i="1"/>
  <c r="V474" i="1"/>
  <c r="W32" i="1"/>
  <c r="X26" i="1"/>
  <c r="X32" i="1" s="1"/>
  <c r="W237" i="1"/>
  <c r="X227" i="1"/>
  <c r="X236" i="1" s="1"/>
  <c r="N481" i="1"/>
  <c r="W275" i="1"/>
  <c r="X274" i="1"/>
  <c r="X275" i="1" s="1"/>
  <c r="W280" i="1"/>
  <c r="W279" i="1"/>
  <c r="X278" i="1"/>
  <c r="X279" i="1" s="1"/>
  <c r="W284" i="1"/>
  <c r="W283" i="1"/>
  <c r="X282" i="1"/>
  <c r="X283" i="1" s="1"/>
  <c r="W288" i="1"/>
  <c r="W287" i="1"/>
  <c r="X286" i="1"/>
  <c r="X287" i="1" s="1"/>
  <c r="W329" i="1"/>
  <c r="X327" i="1"/>
  <c r="X329" i="1" s="1"/>
  <c r="W406" i="1"/>
  <c r="W405" i="1"/>
  <c r="X404" i="1"/>
  <c r="X405" i="1" s="1"/>
  <c r="W438" i="1"/>
  <c r="X431" i="1"/>
  <c r="X437" i="1" s="1"/>
  <c r="W110" i="1"/>
  <c r="X124" i="1"/>
  <c r="X145" i="1"/>
  <c r="W163" i="1"/>
  <c r="X159" i="1"/>
  <c r="X163" i="1" s="1"/>
  <c r="X190" i="1"/>
  <c r="J481" i="1"/>
  <c r="W195" i="1"/>
  <c r="X194" i="1"/>
  <c r="X195" i="1" s="1"/>
  <c r="W219" i="1"/>
  <c r="W218" i="1"/>
  <c r="X217" i="1"/>
  <c r="X218" i="1" s="1"/>
  <c r="X224" i="1"/>
  <c r="X306" i="1"/>
  <c r="W370" i="1"/>
  <c r="X366" i="1"/>
  <c r="X370" i="1" s="1"/>
  <c r="W437" i="1"/>
  <c r="W462" i="1"/>
  <c r="W461" i="1"/>
  <c r="X457" i="1"/>
  <c r="X461" i="1" s="1"/>
  <c r="W89" i="1"/>
  <c r="W99" i="1"/>
  <c r="I481" i="1"/>
  <c r="W255" i="1"/>
  <c r="W254" i="1"/>
  <c r="Q481" i="1"/>
  <c r="X80" i="1"/>
  <c r="X98" i="1"/>
  <c r="F9" i="1"/>
  <c r="J9" i="1"/>
  <c r="F10" i="1"/>
  <c r="W33" i="1"/>
  <c r="W37" i="1"/>
  <c r="W41" i="1"/>
  <c r="W45" i="1"/>
  <c r="W51" i="1"/>
  <c r="W60" i="1"/>
  <c r="W81" i="1"/>
  <c r="W88" i="1"/>
  <c r="W98" i="1"/>
  <c r="W111" i="1"/>
  <c r="W118" i="1"/>
  <c r="W124" i="1"/>
  <c r="W132" i="1"/>
  <c r="W146" i="1"/>
  <c r="W151" i="1"/>
  <c r="W156" i="1"/>
  <c r="W164" i="1"/>
  <c r="W184" i="1"/>
  <c r="W214" i="1"/>
  <c r="W236" i="1"/>
  <c r="X300" i="1"/>
  <c r="W306" i="1"/>
  <c r="W311" i="1"/>
  <c r="H9" i="1"/>
  <c r="B481" i="1"/>
  <c r="W473" i="1"/>
  <c r="W472" i="1"/>
  <c r="V475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0" i="1"/>
  <c r="X83" i="1"/>
  <c r="X88" i="1" s="1"/>
  <c r="X101" i="1"/>
  <c r="X110" i="1" s="1"/>
  <c r="X113" i="1"/>
  <c r="X117" i="1" s="1"/>
  <c r="F481" i="1"/>
  <c r="W125" i="1"/>
  <c r="G481" i="1"/>
  <c r="W133" i="1"/>
  <c r="H481" i="1"/>
  <c r="W145" i="1"/>
  <c r="X149" i="1"/>
  <c r="X151" i="1" s="1"/>
  <c r="W152" i="1"/>
  <c r="X154" i="1"/>
  <c r="X156" i="1" s="1"/>
  <c r="X166" i="1"/>
  <c r="X183" i="1" s="1"/>
  <c r="W191" i="1"/>
  <c r="W190" i="1"/>
  <c r="X214" i="1"/>
  <c r="W225" i="1"/>
  <c r="W224" i="1"/>
  <c r="W243" i="1"/>
  <c r="W242" i="1"/>
  <c r="W249" i="1"/>
  <c r="X245" i="1"/>
  <c r="X248" i="1" s="1"/>
  <c r="W248" i="1"/>
  <c r="X254" i="1"/>
  <c r="W266" i="1"/>
  <c r="W271" i="1"/>
  <c r="X268" i="1"/>
  <c r="X270" i="1" s="1"/>
  <c r="W300" i="1"/>
  <c r="W307" i="1"/>
  <c r="X310" i="1"/>
  <c r="X311" i="1" s="1"/>
  <c r="W312" i="1"/>
  <c r="W315" i="1"/>
  <c r="X314" i="1"/>
  <c r="X315" i="1" s="1"/>
  <c r="W316" i="1"/>
  <c r="P481" i="1"/>
  <c r="W325" i="1"/>
  <c r="X319" i="1"/>
  <c r="X324" i="1" s="1"/>
  <c r="W371" i="1"/>
  <c r="W374" i="1"/>
  <c r="X373" i="1"/>
  <c r="X374" i="1" s="1"/>
  <c r="W375" i="1"/>
  <c r="W388" i="1"/>
  <c r="W398" i="1"/>
  <c r="X390" i="1"/>
  <c r="X397" i="1" s="1"/>
  <c r="W397" i="1"/>
  <c r="W401" i="1"/>
  <c r="X400" i="1"/>
  <c r="X401" i="1" s="1"/>
  <c r="W402" i="1"/>
  <c r="W409" i="1"/>
  <c r="X408" i="1"/>
  <c r="X409" i="1" s="1"/>
  <c r="W410" i="1"/>
  <c r="S481" i="1"/>
  <c r="W423" i="1"/>
  <c r="X414" i="1"/>
  <c r="X423" i="1" s="1"/>
  <c r="W424" i="1"/>
  <c r="W429" i="1"/>
  <c r="X426" i="1"/>
  <c r="X428" i="1" s="1"/>
  <c r="W443" i="1"/>
  <c r="W454" i="1"/>
  <c r="X452" i="1"/>
  <c r="X454" i="1" s="1"/>
  <c r="W196" i="1"/>
  <c r="L481" i="1"/>
  <c r="W215" i="1"/>
  <c r="M481" i="1"/>
  <c r="W265" i="1"/>
  <c r="W276" i="1"/>
  <c r="O481" i="1"/>
  <c r="W301" i="1"/>
  <c r="W324" i="1"/>
  <c r="W330" i="1"/>
  <c r="W337" i="1"/>
  <c r="X332" i="1"/>
  <c r="X336" i="1" s="1"/>
  <c r="W336" i="1"/>
  <c r="W348" i="1"/>
  <c r="W364" i="1"/>
  <c r="X350" i="1"/>
  <c r="X363" i="1" s="1"/>
  <c r="W363" i="1"/>
  <c r="R481" i="1"/>
  <c r="W428" i="1"/>
  <c r="W442" i="1"/>
  <c r="T481" i="1"/>
  <c r="W455" i="1"/>
  <c r="W470" i="1"/>
  <c r="X464" i="1"/>
  <c r="X469" i="1" s="1"/>
  <c r="W469" i="1"/>
  <c r="W347" i="1"/>
  <c r="W387" i="1"/>
  <c r="W450" i="1"/>
  <c r="W475" i="1" l="1"/>
  <c r="X476" i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<sst xmlns="http://schemas.openxmlformats.org/spreadsheetml/2006/main" count="2015" uniqueCount="702">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</sst>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8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51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46" t="s">
        <v>8</v>
      </c>
      <c r="B5" s="348"/>
      <c r="C5" s="349"/>
      <c r="D5" s="351"/>
      <c r="E5" s="353"/>
      <c r="F5" s="603" t="s">
        <v>9</v>
      </c>
      <c r="G5" s="349"/>
      <c r="H5" s="351"/>
      <c r="I5" s="352"/>
      <c r="J5" s="352"/>
      <c r="K5" s="352"/>
      <c r="L5" s="353"/>
      <c r="N5" s="24" t="s">
        <v>10</v>
      </c>
      <c r="O5" s="543">
        <v>45304</v>
      </c>
      <c r="P5" s="396"/>
      <c r="R5" s="634" t="s">
        <v>11</v>
      </c>
      <c r="S5" s="374"/>
      <c r="T5" s="484" t="s">
        <v>12</v>
      </c>
      <c r="U5" s="396"/>
      <c r="Z5" s="51"/>
      <c r="AA5" s="51"/>
      <c r="AB5" s="51"/>
    </row>
    <row r="6" spans="1:29" s="311" customFormat="1" ht="24" customHeight="1" x14ac:dyDescent="0.2">
      <c r="A6" s="446" t="s">
        <v>13</v>
      </c>
      <c r="B6" s="348"/>
      <c r="C6" s="349"/>
      <c r="D6" s="572" t="s">
        <v>14</v>
      </c>
      <c r="E6" s="573"/>
      <c r="F6" s="573"/>
      <c r="G6" s="573"/>
      <c r="H6" s="573"/>
      <c r="I6" s="573"/>
      <c r="J6" s="573"/>
      <c r="K6" s="573"/>
      <c r="L6" s="396"/>
      <c r="N6" s="24" t="s">
        <v>15</v>
      </c>
      <c r="O6" s="429" t="str">
        <f>IF(O5=0," ",CHOOSE(WEEKDAY(O5,2),"Понедельник","Вторник","Среда","Четверг","Пятница","Суббота","Воскресенье"))</f>
        <v>Суббота</v>
      </c>
      <c r="P6" s="319"/>
      <c r="R6" s="373" t="s">
        <v>16</v>
      </c>
      <c r="S6" s="374"/>
      <c r="T6" s="489" t="s">
        <v>17</v>
      </c>
      <c r="U6" s="365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2"/>
      <c r="S7" s="374"/>
      <c r="T7" s="490"/>
      <c r="U7" s="491"/>
      <c r="Z7" s="51"/>
      <c r="AA7" s="51"/>
      <c r="AB7" s="51"/>
    </row>
    <row r="8" spans="1:29" s="311" customFormat="1" ht="25.5" customHeight="1" x14ac:dyDescent="0.2">
      <c r="A8" s="644" t="s">
        <v>18</v>
      </c>
      <c r="B8" s="324"/>
      <c r="C8" s="325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5">
        <v>0.41666666666666669</v>
      </c>
      <c r="P8" s="396"/>
      <c r="R8" s="322"/>
      <c r="S8" s="374"/>
      <c r="T8" s="490"/>
      <c r="U8" s="491"/>
      <c r="Z8" s="51"/>
      <c r="AA8" s="51"/>
      <c r="AB8" s="51"/>
    </row>
    <row r="9" spans="1:29" s="311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7"/>
      <c r="E9" s="330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396"/>
      <c r="R9" s="322"/>
      <c r="S9" s="374"/>
      <c r="T9" s="492"/>
      <c r="U9" s="49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7"/>
      <c r="E10" s="330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56" t="str">
        <f>IFERROR(VLOOKUP($D$10,Proxy,2,FALSE),"")</f>
        <v/>
      </c>
      <c r="I10" s="322"/>
      <c r="J10" s="322"/>
      <c r="K10" s="322"/>
      <c r="L10" s="322"/>
      <c r="N10" s="26" t="s">
        <v>21</v>
      </c>
      <c r="O10" s="395"/>
      <c r="P10" s="396"/>
      <c r="S10" s="24" t="s">
        <v>22</v>
      </c>
      <c r="T10" s="364" t="s">
        <v>23</v>
      </c>
      <c r="U10" s="365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96"/>
      <c r="S11" s="24" t="s">
        <v>26</v>
      </c>
      <c r="T11" s="574" t="s">
        <v>27</v>
      </c>
      <c r="U11" s="575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60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69"/>
      <c r="P12" s="515"/>
      <c r="Q12" s="23"/>
      <c r="S12" s="24"/>
      <c r="T12" s="414"/>
      <c r="U12" s="322"/>
      <c r="Z12" s="51"/>
      <c r="AA12" s="51"/>
      <c r="AB12" s="51"/>
    </row>
    <row r="13" spans="1:29" s="311" customFormat="1" ht="23.25" customHeight="1" x14ac:dyDescent="0.2">
      <c r="A13" s="60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74"/>
      <c r="P13" s="575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60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631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2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1"/>
      <c r="P17" s="421"/>
      <c r="Q17" s="421"/>
      <c r="R17" s="422"/>
      <c r="S17" s="642" t="s">
        <v>48</v>
      </c>
      <c r="T17" s="349"/>
      <c r="U17" s="357" t="s">
        <v>49</v>
      </c>
      <c r="V17" s="357" t="s">
        <v>50</v>
      </c>
      <c r="W17" s="368" t="s">
        <v>51</v>
      </c>
      <c r="X17" s="357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7" t="s">
        <v>56</v>
      </c>
    </row>
    <row r="18" spans="1:53" ht="14.25" customHeight="1" x14ac:dyDescent="0.2">
      <c r="A18" s="358"/>
      <c r="B18" s="358"/>
      <c r="C18" s="358"/>
      <c r="D18" s="423"/>
      <c r="E18" s="425"/>
      <c r="F18" s="358"/>
      <c r="G18" s="358"/>
      <c r="H18" s="358"/>
      <c r="I18" s="358"/>
      <c r="J18" s="358"/>
      <c r="K18" s="358"/>
      <c r="L18" s="358"/>
      <c r="M18" s="358"/>
      <c r="N18" s="423"/>
      <c r="O18" s="424"/>
      <c r="P18" s="424"/>
      <c r="Q18" s="424"/>
      <c r="R18" s="425"/>
      <c r="S18" s="310" t="s">
        <v>57</v>
      </c>
      <c r="T18" s="310" t="s">
        <v>58</v>
      </c>
      <c r="U18" s="358"/>
      <c r="V18" s="358"/>
      <c r="W18" s="369"/>
      <c r="X18" s="358"/>
      <c r="Y18" s="545"/>
      <c r="Z18" s="545"/>
      <c r="AA18" s="386"/>
      <c r="AB18" s="387"/>
      <c r="AC18" s="388"/>
      <c r="AD18" s="451"/>
      <c r="BA18" s="322"/>
    </row>
    <row r="19" spans="1:53" ht="27.75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customHeight="1" x14ac:dyDescent="0.25">
      <c r="A20" s="321" t="s">
        <v>59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9"/>
      <c r="Z20" s="309"/>
    </row>
    <row r="21" spans="1:53" ht="14.25" customHeight="1" x14ac:dyDescent="0.25">
      <c r="A21" s="328" t="s">
        <v>60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9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8"/>
      <c r="P22" s="318"/>
      <c r="Q22" s="318"/>
      <c r="R22" s="319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7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7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customHeight="1" x14ac:dyDescent="0.25">
      <c r="A25" s="328" t="s">
        <v>68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9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8"/>
      <c r="P26" s="318"/>
      <c r="Q26" s="318"/>
      <c r="R26" s="319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9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8"/>
      <c r="P27" s="318"/>
      <c r="Q27" s="318"/>
      <c r="R27" s="319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9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8"/>
      <c r="P28" s="318"/>
      <c r="Q28" s="318"/>
      <c r="R28" s="319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9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8"/>
      <c r="P29" s="318"/>
      <c r="Q29" s="318"/>
      <c r="R29" s="319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9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8"/>
      <c r="P30" s="318"/>
      <c r="Q30" s="318"/>
      <c r="R30" s="319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9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8"/>
      <c r="P31" s="318"/>
      <c r="Q31" s="318"/>
      <c r="R31" s="319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7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7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customHeight="1" x14ac:dyDescent="0.25">
      <c r="A34" s="328" t="s">
        <v>81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9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8"/>
      <c r="P35" s="318"/>
      <c r="Q35" s="318"/>
      <c r="R35" s="319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6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7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7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customHeight="1" x14ac:dyDescent="0.25">
      <c r="A38" s="328" t="s">
        <v>86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9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8"/>
      <c r="P39" s="318"/>
      <c r="Q39" s="318"/>
      <c r="R39" s="319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6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7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7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customHeight="1" x14ac:dyDescent="0.25">
      <c r="A42" s="328" t="s">
        <v>90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9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8"/>
      <c r="P43" s="318"/>
      <c r="Q43" s="318"/>
      <c r="R43" s="319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6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7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7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customHeight="1" x14ac:dyDescent="0.25">
      <c r="A47" s="321" t="s">
        <v>94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9"/>
      <c r="Z47" s="309"/>
    </row>
    <row r="48" spans="1:53" ht="14.25" customHeight="1" x14ac:dyDescent="0.25">
      <c r="A48" s="328" t="s">
        <v>95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9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8"/>
      <c r="P49" s="318"/>
      <c r="Q49" s="318"/>
      <c r="R49" s="319"/>
      <c r="S49" s="34"/>
      <c r="T49" s="34"/>
      <c r="U49" s="35" t="s">
        <v>65</v>
      </c>
      <c r="V49" s="313">
        <v>202</v>
      </c>
      <c r="W49" s="314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19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8"/>
      <c r="P50" s="318"/>
      <c r="Q50" s="318"/>
      <c r="R50" s="319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7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5">
        <f>IFERROR(V49/H49,"0")+IFERROR(V50/H50,"0")</f>
        <v>18.703703703703702</v>
      </c>
      <c r="W51" s="315">
        <f>IFERROR(W49/H49,"0")+IFERROR(W50/H50,"0")</f>
        <v>19</v>
      </c>
      <c r="X51" s="315">
        <f>IFERROR(IF(X49="",0,X49),"0")+IFERROR(IF(X50="",0,X50),"0")</f>
        <v>0.41324999999999995</v>
      </c>
      <c r="Y51" s="316"/>
      <c r="Z51" s="316"/>
    </row>
    <row r="52" spans="1:53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7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5">
        <f>IFERROR(SUM(V49:V50),"0")</f>
        <v>202</v>
      </c>
      <c r="W52" s="315">
        <f>IFERROR(SUM(W49:W50),"0")</f>
        <v>205.20000000000002</v>
      </c>
      <c r="X52" s="37"/>
      <c r="Y52" s="316"/>
      <c r="Z52" s="316"/>
    </row>
    <row r="53" spans="1:53" ht="16.5" customHeight="1" x14ac:dyDescent="0.25">
      <c r="A53" s="321" t="s">
        <v>102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9"/>
      <c r="Z53" s="309"/>
    </row>
    <row r="54" spans="1:53" ht="14.25" customHeight="1" x14ac:dyDescent="0.25">
      <c r="A54" s="328" t="s">
        <v>103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19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8"/>
      <c r="P55" s="318"/>
      <c r="Q55" s="318"/>
      <c r="R55" s="319"/>
      <c r="S55" s="34"/>
      <c r="T55" s="34"/>
      <c r="U55" s="35" t="s">
        <v>65</v>
      </c>
      <c r="V55" s="313">
        <v>32</v>
      </c>
      <c r="W55" s="314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19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3" t="s">
        <v>108</v>
      </c>
      <c r="O56" s="318"/>
      <c r="P56" s="318"/>
      <c r="Q56" s="318"/>
      <c r="R56" s="319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19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8"/>
      <c r="P57" s="318"/>
      <c r="Q57" s="318"/>
      <c r="R57" s="319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19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8"/>
      <c r="P58" s="318"/>
      <c r="Q58" s="318"/>
      <c r="R58" s="319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7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5">
        <f>IFERROR(V55/H55,"0")+IFERROR(V56/H56,"0")+IFERROR(V57/H57,"0")+IFERROR(V58/H58,"0")</f>
        <v>2.9629629629629628</v>
      </c>
      <c r="W59" s="315">
        <f>IFERROR(W55/H55,"0")+IFERROR(W56/H56,"0")+IFERROR(W57/H57,"0")+IFERROR(W58/H58,"0")</f>
        <v>3.0000000000000004</v>
      </c>
      <c r="X59" s="315">
        <f>IFERROR(IF(X55="",0,X55),"0")+IFERROR(IF(X56="",0,X56),"0")+IFERROR(IF(X57="",0,X57),"0")+IFERROR(IF(X58="",0,X58),"0")</f>
        <v>6.5250000000000002E-2</v>
      </c>
      <c r="Y59" s="316"/>
      <c r="Z59" s="316"/>
    </row>
    <row r="60" spans="1:53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7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5">
        <f>IFERROR(SUM(V55:V58),"0")</f>
        <v>32</v>
      </c>
      <c r="W60" s="315">
        <f>IFERROR(SUM(W55:W58),"0")</f>
        <v>32.400000000000006</v>
      </c>
      <c r="X60" s="37"/>
      <c r="Y60" s="316"/>
      <c r="Z60" s="316"/>
    </row>
    <row r="61" spans="1:53" ht="16.5" customHeight="1" x14ac:dyDescent="0.25">
      <c r="A61" s="321" t="s">
        <v>93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9"/>
      <c r="Z61" s="309"/>
    </row>
    <row r="62" spans="1:53" ht="14.25" customHeight="1" x14ac:dyDescent="0.25">
      <c r="A62" s="328" t="s">
        <v>103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19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0" t="s">
        <v>116</v>
      </c>
      <c r="O63" s="318"/>
      <c r="P63" s="318"/>
      <c r="Q63" s="318"/>
      <c r="R63" s="319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19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8"/>
      <c r="P64" s="318"/>
      <c r="Q64" s="318"/>
      <c r="R64" s="319"/>
      <c r="S64" s="34"/>
      <c r="T64" s="34"/>
      <c r="U64" s="35" t="s">
        <v>65</v>
      </c>
      <c r="V64" s="313">
        <v>138</v>
      </c>
      <c r="W64" s="314">
        <f t="shared" si="2"/>
        <v>145.6</v>
      </c>
      <c r="X64" s="36">
        <f>IFERROR(IF(W64=0,"",ROUNDUP(W64/H64,0)*0.02175),"")</f>
        <v>0.28275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0">
        <v>4680115883956</v>
      </c>
      <c r="E65" s="319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18"/>
      <c r="P65" s="318"/>
      <c r="Q65" s="318"/>
      <c r="R65" s="319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0">
        <v>4680115881327</v>
      </c>
      <c r="E66" s="319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8"/>
      <c r="P66" s="318"/>
      <c r="Q66" s="318"/>
      <c r="R66" s="319"/>
      <c r="S66" s="34"/>
      <c r="T66" s="34"/>
      <c r="U66" s="35" t="s">
        <v>65</v>
      </c>
      <c r="V66" s="313">
        <v>288</v>
      </c>
      <c r="W66" s="314">
        <f t="shared" si="2"/>
        <v>291.60000000000002</v>
      </c>
      <c r="X66" s="36">
        <f>IFERROR(IF(W66=0,"",ROUNDUP(W66/H66,0)*0.02175),"")</f>
        <v>0.58724999999999994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0">
        <v>4680115882133</v>
      </c>
      <c r="E67" s="319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88" t="s">
        <v>129</v>
      </c>
      <c r="O67" s="318"/>
      <c r="P67" s="318"/>
      <c r="Q67" s="318"/>
      <c r="R67" s="319"/>
      <c r="S67" s="34"/>
      <c r="T67" s="34"/>
      <c r="U67" s="35" t="s">
        <v>65</v>
      </c>
      <c r="V67" s="313">
        <v>89</v>
      </c>
      <c r="W67" s="314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0">
        <v>4607091382952</v>
      </c>
      <c r="E68" s="319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8"/>
      <c r="P68" s="318"/>
      <c r="Q68" s="318"/>
      <c r="R68" s="319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0">
        <v>4680115882539</v>
      </c>
      <c r="E69" s="319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8"/>
      <c r="P69" s="318"/>
      <c r="Q69" s="318"/>
      <c r="R69" s="319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0">
        <v>4607091385687</v>
      </c>
      <c r="E70" s="319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18"/>
      <c r="P70" s="318"/>
      <c r="Q70" s="318"/>
      <c r="R70" s="319"/>
      <c r="S70" s="34"/>
      <c r="T70" s="34"/>
      <c r="U70" s="35" t="s">
        <v>65</v>
      </c>
      <c r="V70" s="313">
        <v>13</v>
      </c>
      <c r="W70" s="314">
        <f t="shared" si="2"/>
        <v>16</v>
      </c>
      <c r="X70" s="36">
        <f t="shared" si="3"/>
        <v>3.7479999999999999E-2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0">
        <v>4607091384604</v>
      </c>
      <c r="E71" s="319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8"/>
      <c r="P71" s="318"/>
      <c r="Q71" s="318"/>
      <c r="R71" s="319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0">
        <v>4680115880283</v>
      </c>
      <c r="E72" s="319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8"/>
      <c r="P72" s="318"/>
      <c r="Q72" s="318"/>
      <c r="R72" s="319"/>
      <c r="S72" s="34"/>
      <c r="T72" s="34"/>
      <c r="U72" s="35" t="s">
        <v>65</v>
      </c>
      <c r="V72" s="313">
        <v>3.5999999999999979</v>
      </c>
      <c r="W72" s="314">
        <f t="shared" si="2"/>
        <v>4.8</v>
      </c>
      <c r="X72" s="36">
        <f t="shared" si="3"/>
        <v>9.3699999999999999E-3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0">
        <v>4680115883949</v>
      </c>
      <c r="E73" s="319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61" t="s">
        <v>142</v>
      </c>
      <c r="O73" s="318"/>
      <c r="P73" s="318"/>
      <c r="Q73" s="318"/>
      <c r="R73" s="319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0">
        <v>4680115881303</v>
      </c>
      <c r="E74" s="319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8"/>
      <c r="P74" s="318"/>
      <c r="Q74" s="318"/>
      <c r="R74" s="319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4301011432</v>
      </c>
      <c r="D75" s="320">
        <v>4680115882720</v>
      </c>
      <c r="E75" s="319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147</v>
      </c>
      <c r="O75" s="318"/>
      <c r="P75" s="318"/>
      <c r="Q75" s="318"/>
      <c r="R75" s="319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4301011352</v>
      </c>
      <c r="D76" s="320">
        <v>4607091388466</v>
      </c>
      <c r="E76" s="319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8"/>
      <c r="P76" s="318"/>
      <c r="Q76" s="318"/>
      <c r="R76" s="319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0">
        <v>4680115880269</v>
      </c>
      <c r="E77" s="319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8"/>
      <c r="P77" s="318"/>
      <c r="Q77" s="318"/>
      <c r="R77" s="319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0">
        <v>4680115880429</v>
      </c>
      <c r="E78" s="319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8"/>
      <c r="P78" s="318"/>
      <c r="Q78" s="318"/>
      <c r="R78" s="319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154</v>
      </c>
      <c r="B79" s="54" t="s">
        <v>155</v>
      </c>
      <c r="C79" s="31">
        <v>4301011462</v>
      </c>
      <c r="D79" s="320">
        <v>4680115881457</v>
      </c>
      <c r="E79" s="319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8"/>
      <c r="P79" s="318"/>
      <c r="Q79" s="318"/>
      <c r="R79" s="319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6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7"/>
      <c r="N80" s="323" t="s">
        <v>66</v>
      </c>
      <c r="O80" s="324"/>
      <c r="P80" s="324"/>
      <c r="Q80" s="324"/>
      <c r="R80" s="324"/>
      <c r="S80" s="324"/>
      <c r="T80" s="325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50.93452380952381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53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1.0908499999999999</v>
      </c>
      <c r="Y80" s="316"/>
      <c r="Z80" s="316"/>
    </row>
    <row r="81" spans="1:53" x14ac:dyDescent="0.2">
      <c r="A81" s="322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7"/>
      <c r="N81" s="323" t="s">
        <v>66</v>
      </c>
      <c r="O81" s="324"/>
      <c r="P81" s="324"/>
      <c r="Q81" s="324"/>
      <c r="R81" s="324"/>
      <c r="S81" s="324"/>
      <c r="T81" s="325"/>
      <c r="U81" s="37" t="s">
        <v>65</v>
      </c>
      <c r="V81" s="315">
        <f>IFERROR(SUM(V63:V79),"0")</f>
        <v>531.6</v>
      </c>
      <c r="W81" s="315">
        <f>IFERROR(SUM(W63:W79),"0")</f>
        <v>547.6</v>
      </c>
      <c r="X81" s="37"/>
      <c r="Y81" s="316"/>
      <c r="Z81" s="316"/>
    </row>
    <row r="82" spans="1:53" ht="14.25" customHeight="1" x14ac:dyDescent="0.25">
      <c r="A82" s="328" t="s">
        <v>95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0">
        <v>4680115881488</v>
      </c>
      <c r="E83" s="319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8"/>
      <c r="P83" s="318"/>
      <c r="Q83" s="318"/>
      <c r="R83" s="319"/>
      <c r="S83" s="34"/>
      <c r="T83" s="34"/>
      <c r="U83" s="35" t="s">
        <v>65</v>
      </c>
      <c r="V83" s="313">
        <v>90</v>
      </c>
      <c r="W83" s="314">
        <f>IFERROR(IF(V83="",0,CEILING((V83/$H83),1)*$H83),"")</f>
        <v>97.2</v>
      </c>
      <c r="X83" s="36">
        <f>IFERROR(IF(W83=0,"",ROUNDUP(W83/H83,0)*0.02175),"")</f>
        <v>0.19574999999999998</v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20">
        <v>4607091384765</v>
      </c>
      <c r="E84" s="319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9" t="s">
        <v>160</v>
      </c>
      <c r="O84" s="318"/>
      <c r="P84" s="318"/>
      <c r="Q84" s="318"/>
      <c r="R84" s="319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20">
        <v>4680115882751</v>
      </c>
      <c r="E85" s="319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40" t="s">
        <v>163</v>
      </c>
      <c r="O85" s="318"/>
      <c r="P85" s="318"/>
      <c r="Q85" s="318"/>
      <c r="R85" s="319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20">
        <v>4680115882775</v>
      </c>
      <c r="E86" s="319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69" t="s">
        <v>167</v>
      </c>
      <c r="O86" s="318"/>
      <c r="P86" s="318"/>
      <c r="Q86" s="318"/>
      <c r="R86" s="319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0">
        <v>4680115880658</v>
      </c>
      <c r="E87" s="319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8"/>
      <c r="P87" s="318"/>
      <c r="Q87" s="318"/>
      <c r="R87" s="319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6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7"/>
      <c r="N88" s="323" t="s">
        <v>66</v>
      </c>
      <c r="O88" s="324"/>
      <c r="P88" s="324"/>
      <c r="Q88" s="324"/>
      <c r="R88" s="324"/>
      <c r="S88" s="324"/>
      <c r="T88" s="325"/>
      <c r="U88" s="37" t="s">
        <v>67</v>
      </c>
      <c r="V88" s="315">
        <f>IFERROR(V83/H83,"0")+IFERROR(V84/H84,"0")+IFERROR(V85/H85,"0")+IFERROR(V86/H86,"0")+IFERROR(V87/H87,"0")</f>
        <v>8.3333333333333321</v>
      </c>
      <c r="W88" s="315">
        <f>IFERROR(W83/H83,"0")+IFERROR(W84/H84,"0")+IFERROR(W85/H85,"0")+IFERROR(W86/H86,"0")+IFERROR(W87/H87,"0")</f>
        <v>9</v>
      </c>
      <c r="X88" s="315">
        <f>IFERROR(IF(X83="",0,X83),"0")+IFERROR(IF(X84="",0,X84),"0")+IFERROR(IF(X85="",0,X85),"0")+IFERROR(IF(X86="",0,X86),"0")+IFERROR(IF(X87="",0,X87),"0")</f>
        <v>0.19574999999999998</v>
      </c>
      <c r="Y88" s="316"/>
      <c r="Z88" s="316"/>
    </row>
    <row r="89" spans="1:53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7"/>
      <c r="N89" s="323" t="s">
        <v>66</v>
      </c>
      <c r="O89" s="324"/>
      <c r="P89" s="324"/>
      <c r="Q89" s="324"/>
      <c r="R89" s="324"/>
      <c r="S89" s="324"/>
      <c r="T89" s="325"/>
      <c r="U89" s="37" t="s">
        <v>65</v>
      </c>
      <c r="V89" s="315">
        <f>IFERROR(SUM(V83:V87),"0")</f>
        <v>90</v>
      </c>
      <c r="W89" s="315">
        <f>IFERROR(SUM(W83:W87),"0")</f>
        <v>97.2</v>
      </c>
      <c r="X89" s="37"/>
      <c r="Y89" s="316"/>
      <c r="Z89" s="316"/>
    </row>
    <row r="90" spans="1:53" ht="14.25" customHeight="1" x14ac:dyDescent="0.25">
      <c r="A90" s="328" t="s">
        <v>60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0">
        <v>4607091387667</v>
      </c>
      <c r="E91" s="319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18"/>
      <c r="P91" s="318"/>
      <c r="Q91" s="318"/>
      <c r="R91" s="319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172</v>
      </c>
      <c r="B92" s="54" t="s">
        <v>173</v>
      </c>
      <c r="C92" s="31">
        <v>4301030961</v>
      </c>
      <c r="D92" s="320">
        <v>4607091387636</v>
      </c>
      <c r="E92" s="319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18"/>
      <c r="P92" s="318"/>
      <c r="Q92" s="318"/>
      <c r="R92" s="319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4301031080</v>
      </c>
      <c r="D93" s="320">
        <v>4607091386745</v>
      </c>
      <c r="E93" s="319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8"/>
      <c r="P93" s="318"/>
      <c r="Q93" s="318"/>
      <c r="R93" s="319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176</v>
      </c>
      <c r="B94" s="54" t="s">
        <v>177</v>
      </c>
      <c r="C94" s="31">
        <v>4301030963</v>
      </c>
      <c r="D94" s="320">
        <v>4607091382426</v>
      </c>
      <c r="E94" s="319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8"/>
      <c r="P94" s="318"/>
      <c r="Q94" s="318"/>
      <c r="R94" s="319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20">
        <v>4607091386547</v>
      </c>
      <c r="E95" s="319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8"/>
      <c r="P95" s="318"/>
      <c r="Q95" s="318"/>
      <c r="R95" s="319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0">
        <v>4607091384734</v>
      </c>
      <c r="E96" s="319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8"/>
      <c r="P96" s="318"/>
      <c r="Q96" s="318"/>
      <c r="R96" s="319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4301030964</v>
      </c>
      <c r="D97" s="320">
        <v>4607091382464</v>
      </c>
      <c r="E97" s="319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8"/>
      <c r="P97" s="318"/>
      <c r="Q97" s="318"/>
      <c r="R97" s="319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6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7"/>
      <c r="N98" s="323" t="s">
        <v>66</v>
      </c>
      <c r="O98" s="324"/>
      <c r="P98" s="324"/>
      <c r="Q98" s="324"/>
      <c r="R98" s="324"/>
      <c r="S98" s="324"/>
      <c r="T98" s="325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7"/>
      <c r="N99" s="323" t="s">
        <v>66</v>
      </c>
      <c r="O99" s="324"/>
      <c r="P99" s="324"/>
      <c r="Q99" s="324"/>
      <c r="R99" s="324"/>
      <c r="S99" s="324"/>
      <c r="T99" s="325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customHeight="1" x14ac:dyDescent="0.25">
      <c r="A100" s="328" t="s">
        <v>68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0">
        <v>4607091386967</v>
      </c>
      <c r="E101" s="319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481" t="s">
        <v>186</v>
      </c>
      <c r="O101" s="318"/>
      <c r="P101" s="318"/>
      <c r="Q101" s="318"/>
      <c r="R101" s="319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0">
        <v>4607091386967</v>
      </c>
      <c r="E102" s="319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1" t="s">
        <v>188</v>
      </c>
      <c r="O102" s="318"/>
      <c r="P102" s="318"/>
      <c r="Q102" s="318"/>
      <c r="R102" s="319"/>
      <c r="S102" s="34"/>
      <c r="T102" s="34"/>
      <c r="U102" s="35" t="s">
        <v>65</v>
      </c>
      <c r="V102" s="313">
        <v>39</v>
      </c>
      <c r="W102" s="314">
        <f t="shared" si="5"/>
        <v>42</v>
      </c>
      <c r="X102" s="36">
        <f>IFERROR(IF(W102=0,"",ROUNDUP(W102/H102,0)*0.02175),"")</f>
        <v>0.10874999999999999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0">
        <v>4607091385304</v>
      </c>
      <c r="E103" s="319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191</v>
      </c>
      <c r="O103" s="318"/>
      <c r="P103" s="318"/>
      <c r="Q103" s="318"/>
      <c r="R103" s="319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0">
        <v>4607091386264</v>
      </c>
      <c r="E104" s="319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5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8"/>
      <c r="P104" s="318"/>
      <c r="Q104" s="318"/>
      <c r="R104" s="319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0">
        <v>4607091385731</v>
      </c>
      <c r="E105" s="319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84" t="s">
        <v>196</v>
      </c>
      <c r="O105" s="318"/>
      <c r="P105" s="318"/>
      <c r="Q105" s="318"/>
      <c r="R105" s="319"/>
      <c r="S105" s="34"/>
      <c r="T105" s="34"/>
      <c r="U105" s="35" t="s">
        <v>65</v>
      </c>
      <c r="V105" s="313">
        <v>117</v>
      </c>
      <c r="W105" s="314">
        <f t="shared" si="5"/>
        <v>118.80000000000001</v>
      </c>
      <c r="X105" s="36">
        <f>IFERROR(IF(W105=0,"",ROUNDUP(W105/H105,0)*0.00753),"")</f>
        <v>0.33132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0">
        <v>4680115880214</v>
      </c>
      <c r="E106" s="319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0" t="s">
        <v>199</v>
      </c>
      <c r="O106" s="318"/>
      <c r="P106" s="318"/>
      <c r="Q106" s="318"/>
      <c r="R106" s="319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200</v>
      </c>
      <c r="B107" s="54" t="s">
        <v>201</v>
      </c>
      <c r="C107" s="31">
        <v>4301051438</v>
      </c>
      <c r="D107" s="320">
        <v>4680115880894</v>
      </c>
      <c r="E107" s="319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86" t="s">
        <v>202</v>
      </c>
      <c r="O107" s="318"/>
      <c r="P107" s="318"/>
      <c r="Q107" s="318"/>
      <c r="R107" s="319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20">
        <v>4607091385427</v>
      </c>
      <c r="E108" s="319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8"/>
      <c r="P108" s="318"/>
      <c r="Q108" s="318"/>
      <c r="R108" s="319"/>
      <c r="S108" s="34"/>
      <c r="T108" s="34"/>
      <c r="U108" s="35" t="s">
        <v>65</v>
      </c>
      <c r="V108" s="313">
        <v>18</v>
      </c>
      <c r="W108" s="314">
        <f t="shared" si="5"/>
        <v>18</v>
      </c>
      <c r="X108" s="36">
        <f>IFERROR(IF(W108=0,"",ROUNDUP(W108/H108,0)*0.00753),"")</f>
        <v>4.5179999999999998E-2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0">
        <v>4680115882645</v>
      </c>
      <c r="E109" s="319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41" t="s">
        <v>207</v>
      </c>
      <c r="O109" s="318"/>
      <c r="P109" s="318"/>
      <c r="Q109" s="318"/>
      <c r="R109" s="319"/>
      <c r="S109" s="34"/>
      <c r="T109" s="34"/>
      <c r="U109" s="35" t="s">
        <v>65</v>
      </c>
      <c r="V109" s="313">
        <v>8</v>
      </c>
      <c r="W109" s="314">
        <f t="shared" si="5"/>
        <v>9</v>
      </c>
      <c r="X109" s="36">
        <f>IFERROR(IF(W109=0,"",ROUNDUP(W109/H109,0)*0.00753),"")</f>
        <v>3.7650000000000003E-2</v>
      </c>
      <c r="Y109" s="56"/>
      <c r="Z109" s="57"/>
      <c r="AD109" s="58"/>
      <c r="BA109" s="112" t="s">
        <v>1</v>
      </c>
    </row>
    <row r="110" spans="1:53" x14ac:dyDescent="0.2">
      <c r="A110" s="326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7"/>
      <c r="N110" s="323" t="s">
        <v>66</v>
      </c>
      <c r="O110" s="324"/>
      <c r="P110" s="324"/>
      <c r="Q110" s="324"/>
      <c r="R110" s="324"/>
      <c r="S110" s="324"/>
      <c r="T110" s="325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58.42063492063491</v>
      </c>
      <c r="W110" s="315">
        <f>IFERROR(W101/H101,"0")+IFERROR(W102/H102,"0")+IFERROR(W103/H103,"0")+IFERROR(W104/H104,"0")+IFERROR(W105/H105,"0")+IFERROR(W106/H106,"0")+IFERROR(W107/H107,"0")+IFERROR(W108/H108,"0")+IFERROR(W109/H109,"0")</f>
        <v>60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0.52289999999999992</v>
      </c>
      <c r="Y110" s="316"/>
      <c r="Z110" s="316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7"/>
      <c r="N111" s="323" t="s">
        <v>66</v>
      </c>
      <c r="O111" s="324"/>
      <c r="P111" s="324"/>
      <c r="Q111" s="324"/>
      <c r="R111" s="324"/>
      <c r="S111" s="324"/>
      <c r="T111" s="325"/>
      <c r="U111" s="37" t="s">
        <v>65</v>
      </c>
      <c r="V111" s="315">
        <f>IFERROR(SUM(V101:V109),"0")</f>
        <v>182</v>
      </c>
      <c r="W111" s="315">
        <f>IFERROR(SUM(W101:W109),"0")</f>
        <v>187.8</v>
      </c>
      <c r="X111" s="37"/>
      <c r="Y111" s="316"/>
      <c r="Z111" s="316"/>
    </row>
    <row r="112" spans="1:53" ht="14.25" customHeight="1" x14ac:dyDescent="0.25">
      <c r="A112" s="328" t="s">
        <v>208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0">
        <v>4607091383065</v>
      </c>
      <c r="E113" s="319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8"/>
      <c r="P113" s="318"/>
      <c r="Q113" s="318"/>
      <c r="R113" s="319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0">
        <v>4680115881532</v>
      </c>
      <c r="E114" s="319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53" t="s">
        <v>213</v>
      </c>
      <c r="O114" s="318"/>
      <c r="P114" s="318"/>
      <c r="Q114" s="318"/>
      <c r="R114" s="319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0">
        <v>4680115882652</v>
      </c>
      <c r="E115" s="319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8" t="s">
        <v>216</v>
      </c>
      <c r="O115" s="318"/>
      <c r="P115" s="318"/>
      <c r="Q115" s="318"/>
      <c r="R115" s="319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0">
        <v>4680115881464</v>
      </c>
      <c r="E116" s="319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08" t="s">
        <v>219</v>
      </c>
      <c r="O116" s="318"/>
      <c r="P116" s="318"/>
      <c r="Q116" s="318"/>
      <c r="R116" s="319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26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7"/>
      <c r="N117" s="323" t="s">
        <v>66</v>
      </c>
      <c r="O117" s="324"/>
      <c r="P117" s="324"/>
      <c r="Q117" s="324"/>
      <c r="R117" s="324"/>
      <c r="S117" s="324"/>
      <c r="T117" s="325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7"/>
      <c r="N118" s="323" t="s">
        <v>66</v>
      </c>
      <c r="O118" s="324"/>
      <c r="P118" s="324"/>
      <c r="Q118" s="324"/>
      <c r="R118" s="324"/>
      <c r="S118" s="324"/>
      <c r="T118" s="325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customHeight="1" x14ac:dyDescent="0.25">
      <c r="A119" s="321" t="s">
        <v>220</v>
      </c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09"/>
      <c r="Z119" s="309"/>
    </row>
    <row r="120" spans="1:53" ht="14.25" customHeight="1" x14ac:dyDescent="0.25">
      <c r="A120" s="328" t="s">
        <v>68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0">
        <v>4607091385168</v>
      </c>
      <c r="E121" s="319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7" t="s">
        <v>223</v>
      </c>
      <c r="O121" s="318"/>
      <c r="P121" s="318"/>
      <c r="Q121" s="318"/>
      <c r="R121" s="319"/>
      <c r="S121" s="34"/>
      <c r="T121" s="34"/>
      <c r="U121" s="35" t="s">
        <v>65</v>
      </c>
      <c r="V121" s="313">
        <v>134</v>
      </c>
      <c r="W121" s="314">
        <f>IFERROR(IF(V121="",0,CEILING((V121/$H121),1)*$H121),"")</f>
        <v>134.4</v>
      </c>
      <c r="X121" s="36">
        <f>IFERROR(IF(W121=0,"",ROUNDUP(W121/H121,0)*0.02175),"")</f>
        <v>0.34799999999999998</v>
      </c>
      <c r="Y121" s="56"/>
      <c r="Z121" s="57"/>
      <c r="AD121" s="58"/>
      <c r="BA121" s="117" t="s">
        <v>1</v>
      </c>
    </row>
    <row r="122" spans="1:53" ht="16.5" customHeight="1" x14ac:dyDescent="0.25">
      <c r="A122" s="54" t="s">
        <v>224</v>
      </c>
      <c r="B122" s="54" t="s">
        <v>225</v>
      </c>
      <c r="C122" s="31">
        <v>4301051362</v>
      </c>
      <c r="D122" s="320">
        <v>4607091383256</v>
      </c>
      <c r="E122" s="319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18"/>
      <c r="P122" s="318"/>
      <c r="Q122" s="318"/>
      <c r="R122" s="319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0">
        <v>4607091385748</v>
      </c>
      <c r="E123" s="319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18"/>
      <c r="P123" s="318"/>
      <c r="Q123" s="318"/>
      <c r="R123" s="319"/>
      <c r="S123" s="34"/>
      <c r="T123" s="34"/>
      <c r="U123" s="35" t="s">
        <v>65</v>
      </c>
      <c r="V123" s="313">
        <v>140</v>
      </c>
      <c r="W123" s="314">
        <f>IFERROR(IF(V123="",0,CEILING((V123/$H123),1)*$H123),"")</f>
        <v>140.4</v>
      </c>
      <c r="X123" s="36">
        <f>IFERROR(IF(W123=0,"",ROUNDUP(W123/H123,0)*0.00753),"")</f>
        <v>0.39156000000000002</v>
      </c>
      <c r="Y123" s="56"/>
      <c r="Z123" s="57"/>
      <c r="AD123" s="58"/>
      <c r="BA123" s="119" t="s">
        <v>1</v>
      </c>
    </row>
    <row r="124" spans="1:53" x14ac:dyDescent="0.2">
      <c r="A124" s="326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7"/>
      <c r="N124" s="323" t="s">
        <v>66</v>
      </c>
      <c r="O124" s="324"/>
      <c r="P124" s="324"/>
      <c r="Q124" s="324"/>
      <c r="R124" s="324"/>
      <c r="S124" s="324"/>
      <c r="T124" s="325"/>
      <c r="U124" s="37" t="s">
        <v>67</v>
      </c>
      <c r="V124" s="315">
        <f>IFERROR(V121/H121,"0")+IFERROR(V122/H122,"0")+IFERROR(V123/H123,"0")</f>
        <v>67.804232804232797</v>
      </c>
      <c r="W124" s="315">
        <f>IFERROR(W121/H121,"0")+IFERROR(W122/H122,"0")+IFERROR(W123/H123,"0")</f>
        <v>68</v>
      </c>
      <c r="X124" s="315">
        <f>IFERROR(IF(X121="",0,X121),"0")+IFERROR(IF(X122="",0,X122),"0")+IFERROR(IF(X123="",0,X123),"0")</f>
        <v>0.73956</v>
      </c>
      <c r="Y124" s="316"/>
      <c r="Z124" s="316"/>
    </row>
    <row r="125" spans="1:53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7"/>
      <c r="N125" s="323" t="s">
        <v>66</v>
      </c>
      <c r="O125" s="324"/>
      <c r="P125" s="324"/>
      <c r="Q125" s="324"/>
      <c r="R125" s="324"/>
      <c r="S125" s="324"/>
      <c r="T125" s="325"/>
      <c r="U125" s="37" t="s">
        <v>65</v>
      </c>
      <c r="V125" s="315">
        <f>IFERROR(SUM(V121:V123),"0")</f>
        <v>274</v>
      </c>
      <c r="W125" s="315">
        <f>IFERROR(SUM(W121:W123),"0")</f>
        <v>274.8</v>
      </c>
      <c r="X125" s="37"/>
      <c r="Y125" s="316"/>
      <c r="Z125" s="316"/>
    </row>
    <row r="126" spans="1:53" ht="27.75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customHeight="1" x14ac:dyDescent="0.25">
      <c r="A127" s="321" t="s">
        <v>229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09"/>
      <c r="Z127" s="309"/>
    </row>
    <row r="128" spans="1:53" ht="14.25" customHeight="1" x14ac:dyDescent="0.25">
      <c r="A128" s="328" t="s">
        <v>103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0">
        <v>4607091383423</v>
      </c>
      <c r="E129" s="319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18"/>
      <c r="P129" s="318"/>
      <c r="Q129" s="318"/>
      <c r="R129" s="319"/>
      <c r="S129" s="34"/>
      <c r="T129" s="34"/>
      <c r="U129" s="35" t="s">
        <v>65</v>
      </c>
      <c r="V129" s="313">
        <v>23</v>
      </c>
      <c r="W129" s="314">
        <f>IFERROR(IF(V129="",0,CEILING((V129/$H129),1)*$H129),"")</f>
        <v>32.400000000000006</v>
      </c>
      <c r="X129" s="36">
        <f>IFERROR(IF(W129=0,"",ROUNDUP(W129/H129,0)*0.02175),"")</f>
        <v>6.5250000000000002E-2</v>
      </c>
      <c r="Y129" s="56"/>
      <c r="Z129" s="57"/>
      <c r="AD129" s="58"/>
      <c r="BA129" s="120" t="s">
        <v>1</v>
      </c>
    </row>
    <row r="130" spans="1:53" ht="27" customHeight="1" x14ac:dyDescent="0.25">
      <c r="A130" s="54" t="s">
        <v>232</v>
      </c>
      <c r="B130" s="54" t="s">
        <v>233</v>
      </c>
      <c r="C130" s="31">
        <v>4301011338</v>
      </c>
      <c r="D130" s="320">
        <v>4607091381405</v>
      </c>
      <c r="E130" s="319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18"/>
      <c r="P130" s="318"/>
      <c r="Q130" s="318"/>
      <c r="R130" s="319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234</v>
      </c>
      <c r="B131" s="54" t="s">
        <v>235</v>
      </c>
      <c r="C131" s="31">
        <v>4301011333</v>
      </c>
      <c r="D131" s="320">
        <v>4607091386516</v>
      </c>
      <c r="E131" s="319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4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18"/>
      <c r="P131" s="318"/>
      <c r="Q131" s="318"/>
      <c r="R131" s="319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26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7"/>
      <c r="N132" s="323" t="s">
        <v>66</v>
      </c>
      <c r="O132" s="324"/>
      <c r="P132" s="324"/>
      <c r="Q132" s="324"/>
      <c r="R132" s="324"/>
      <c r="S132" s="324"/>
      <c r="T132" s="325"/>
      <c r="U132" s="37" t="s">
        <v>67</v>
      </c>
      <c r="V132" s="315">
        <f>IFERROR(V129/H129,"0")+IFERROR(V130/H130,"0")+IFERROR(V131/H131,"0")</f>
        <v>2.1296296296296293</v>
      </c>
      <c r="W132" s="315">
        <f>IFERROR(W129/H129,"0")+IFERROR(W130/H130,"0")+IFERROR(W131/H131,"0")</f>
        <v>3.0000000000000004</v>
      </c>
      <c r="X132" s="315">
        <f>IFERROR(IF(X129="",0,X129),"0")+IFERROR(IF(X130="",0,X130),"0")+IFERROR(IF(X131="",0,X131),"0")</f>
        <v>6.5250000000000002E-2</v>
      </c>
      <c r="Y132" s="316"/>
      <c r="Z132" s="316"/>
    </row>
    <row r="133" spans="1:53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7"/>
      <c r="N133" s="323" t="s">
        <v>66</v>
      </c>
      <c r="O133" s="324"/>
      <c r="P133" s="324"/>
      <c r="Q133" s="324"/>
      <c r="R133" s="324"/>
      <c r="S133" s="324"/>
      <c r="T133" s="325"/>
      <c r="U133" s="37" t="s">
        <v>65</v>
      </c>
      <c r="V133" s="315">
        <f>IFERROR(SUM(V129:V131),"0")</f>
        <v>23</v>
      </c>
      <c r="W133" s="315">
        <f>IFERROR(SUM(W129:W131),"0")</f>
        <v>32.400000000000006</v>
      </c>
      <c r="X133" s="37"/>
      <c r="Y133" s="316"/>
      <c r="Z133" s="316"/>
    </row>
    <row r="134" spans="1:53" ht="16.5" customHeight="1" x14ac:dyDescent="0.25">
      <c r="A134" s="321" t="s">
        <v>236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09"/>
      <c r="Z134" s="309"/>
    </row>
    <row r="135" spans="1:53" ht="14.25" customHeight="1" x14ac:dyDescent="0.25">
      <c r="A135" s="328" t="s">
        <v>60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0">
        <v>4680115880993</v>
      </c>
      <c r="E136" s="319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18"/>
      <c r="P136" s="318"/>
      <c r="Q136" s="318"/>
      <c r="R136" s="319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0">
        <v>4680115881761</v>
      </c>
      <c r="E137" s="319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18"/>
      <c r="P137" s="318"/>
      <c r="Q137" s="318"/>
      <c r="R137" s="319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0">
        <v>4680115881563</v>
      </c>
      <c r="E138" s="319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18"/>
      <c r="P138" s="318"/>
      <c r="Q138" s="318"/>
      <c r="R138" s="319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0">
        <v>4680115880986</v>
      </c>
      <c r="E139" s="319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18"/>
      <c r="P139" s="318"/>
      <c r="Q139" s="318"/>
      <c r="R139" s="319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4301031190</v>
      </c>
      <c r="D140" s="320">
        <v>4680115880207</v>
      </c>
      <c r="E140" s="319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18"/>
      <c r="P140" s="318"/>
      <c r="Q140" s="318"/>
      <c r="R140" s="319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4301031205</v>
      </c>
      <c r="D141" s="320">
        <v>4680115881785</v>
      </c>
      <c r="E141" s="319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18"/>
      <c r="P141" s="318"/>
      <c r="Q141" s="318"/>
      <c r="R141" s="319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0">
        <v>4680115881679</v>
      </c>
      <c r="E142" s="319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18"/>
      <c r="P142" s="318"/>
      <c r="Q142" s="318"/>
      <c r="R142" s="319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4301031158</v>
      </c>
      <c r="D143" s="320">
        <v>4680115880191</v>
      </c>
      <c r="E143" s="319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18"/>
      <c r="P143" s="318"/>
      <c r="Q143" s="318"/>
      <c r="R143" s="319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customHeight="1" x14ac:dyDescent="0.25">
      <c r="A144" s="54" t="s">
        <v>253</v>
      </c>
      <c r="B144" s="54" t="s">
        <v>254</v>
      </c>
      <c r="C144" s="31">
        <v>4301031245</v>
      </c>
      <c r="D144" s="320">
        <v>4680115883963</v>
      </c>
      <c r="E144" s="319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17" t="s">
        <v>255</v>
      </c>
      <c r="O144" s="318"/>
      <c r="P144" s="318"/>
      <c r="Q144" s="318"/>
      <c r="R144" s="319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26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7"/>
      <c r="N145" s="323" t="s">
        <v>66</v>
      </c>
      <c r="O145" s="324"/>
      <c r="P145" s="324"/>
      <c r="Q145" s="324"/>
      <c r="R145" s="324"/>
      <c r="S145" s="324"/>
      <c r="T145" s="325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7"/>
      <c r="N146" s="323" t="s">
        <v>66</v>
      </c>
      <c r="O146" s="324"/>
      <c r="P146" s="324"/>
      <c r="Q146" s="324"/>
      <c r="R146" s="324"/>
      <c r="S146" s="324"/>
      <c r="T146" s="325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customHeight="1" x14ac:dyDescent="0.25">
      <c r="A147" s="321" t="s">
        <v>256</v>
      </c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09"/>
      <c r="Z147" s="309"/>
    </row>
    <row r="148" spans="1:53" ht="14.25" customHeight="1" x14ac:dyDescent="0.25">
      <c r="A148" s="328" t="s">
        <v>103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8"/>
      <c r="Z148" s="308"/>
    </row>
    <row r="149" spans="1:53" ht="16.5" customHeight="1" x14ac:dyDescent="0.25">
      <c r="A149" s="54" t="s">
        <v>257</v>
      </c>
      <c r="B149" s="54" t="s">
        <v>258</v>
      </c>
      <c r="C149" s="31">
        <v>4301011450</v>
      </c>
      <c r="D149" s="320">
        <v>4680115881402</v>
      </c>
      <c r="E149" s="319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8"/>
      <c r="P149" s="318"/>
      <c r="Q149" s="318"/>
      <c r="R149" s="319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0">
        <v>4680115881396</v>
      </c>
      <c r="E150" s="319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8"/>
      <c r="P150" s="318"/>
      <c r="Q150" s="318"/>
      <c r="R150" s="319"/>
      <c r="S150" s="34"/>
      <c r="T150" s="34"/>
      <c r="U150" s="35" t="s">
        <v>65</v>
      </c>
      <c r="V150" s="313">
        <v>11</v>
      </c>
      <c r="W150" s="314">
        <f>IFERROR(IF(V150="",0,CEILING((V150/$H150),1)*$H150),"")</f>
        <v>13.5</v>
      </c>
      <c r="X150" s="36">
        <f>IFERROR(IF(W150=0,"",ROUNDUP(W150/H150,0)*0.00753),"")</f>
        <v>3.7650000000000003E-2</v>
      </c>
      <c r="Y150" s="56"/>
      <c r="Z150" s="57"/>
      <c r="AD150" s="58"/>
      <c r="BA150" s="133" t="s">
        <v>1</v>
      </c>
    </row>
    <row r="151" spans="1:53" x14ac:dyDescent="0.2">
      <c r="A151" s="326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7"/>
      <c r="N151" s="323" t="s">
        <v>66</v>
      </c>
      <c r="O151" s="324"/>
      <c r="P151" s="324"/>
      <c r="Q151" s="324"/>
      <c r="R151" s="324"/>
      <c r="S151" s="324"/>
      <c r="T151" s="325"/>
      <c r="U151" s="37" t="s">
        <v>67</v>
      </c>
      <c r="V151" s="315">
        <f>IFERROR(V149/H149,"0")+IFERROR(V150/H150,"0")</f>
        <v>4.0740740740740735</v>
      </c>
      <c r="W151" s="315">
        <f>IFERROR(W149/H149,"0")+IFERROR(W150/H150,"0")</f>
        <v>5</v>
      </c>
      <c r="X151" s="315">
        <f>IFERROR(IF(X149="",0,X149),"0")+IFERROR(IF(X150="",0,X150),"0")</f>
        <v>3.7650000000000003E-2</v>
      </c>
      <c r="Y151" s="316"/>
      <c r="Z151" s="316"/>
    </row>
    <row r="152" spans="1:53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7"/>
      <c r="N152" s="323" t="s">
        <v>66</v>
      </c>
      <c r="O152" s="324"/>
      <c r="P152" s="324"/>
      <c r="Q152" s="324"/>
      <c r="R152" s="324"/>
      <c r="S152" s="324"/>
      <c r="T152" s="325"/>
      <c r="U152" s="37" t="s">
        <v>65</v>
      </c>
      <c r="V152" s="315">
        <f>IFERROR(SUM(V149:V150),"0")</f>
        <v>11</v>
      </c>
      <c r="W152" s="315">
        <f>IFERROR(SUM(W149:W150),"0")</f>
        <v>13.5</v>
      </c>
      <c r="X152" s="37"/>
      <c r="Y152" s="316"/>
      <c r="Z152" s="316"/>
    </row>
    <row r="153" spans="1:53" ht="14.25" customHeight="1" x14ac:dyDescent="0.25">
      <c r="A153" s="328" t="s">
        <v>95</v>
      </c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08"/>
      <c r="Z153" s="308"/>
    </row>
    <row r="154" spans="1:53" ht="16.5" customHeight="1" x14ac:dyDescent="0.25">
      <c r="A154" s="54" t="s">
        <v>261</v>
      </c>
      <c r="B154" s="54" t="s">
        <v>262</v>
      </c>
      <c r="C154" s="31">
        <v>4301020262</v>
      </c>
      <c r="D154" s="320">
        <v>4680115882935</v>
      </c>
      <c r="E154" s="319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7" t="s">
        <v>263</v>
      </c>
      <c r="O154" s="318"/>
      <c r="P154" s="318"/>
      <c r="Q154" s="318"/>
      <c r="R154" s="319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0">
        <v>4680115880764</v>
      </c>
      <c r="E155" s="319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8"/>
      <c r="P155" s="318"/>
      <c r="Q155" s="318"/>
      <c r="R155" s="319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26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7"/>
      <c r="N156" s="323" t="s">
        <v>66</v>
      </c>
      <c r="O156" s="324"/>
      <c r="P156" s="324"/>
      <c r="Q156" s="324"/>
      <c r="R156" s="324"/>
      <c r="S156" s="324"/>
      <c r="T156" s="325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x14ac:dyDescent="0.2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7"/>
      <c r="N157" s="323" t="s">
        <v>66</v>
      </c>
      <c r="O157" s="324"/>
      <c r="P157" s="324"/>
      <c r="Q157" s="324"/>
      <c r="R157" s="324"/>
      <c r="S157" s="324"/>
      <c r="T157" s="325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customHeight="1" x14ac:dyDescent="0.25">
      <c r="A158" s="328" t="s">
        <v>60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0">
        <v>4680115882683</v>
      </c>
      <c r="E159" s="319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8"/>
      <c r="P159" s="318"/>
      <c r="Q159" s="318"/>
      <c r="R159" s="319"/>
      <c r="S159" s="34"/>
      <c r="T159" s="34"/>
      <c r="U159" s="35" t="s">
        <v>65</v>
      </c>
      <c r="V159" s="313">
        <v>430</v>
      </c>
      <c r="W159" s="314">
        <f>IFERROR(IF(V159="",0,CEILING((V159/$H159),1)*$H159),"")</f>
        <v>432</v>
      </c>
      <c r="X159" s="36">
        <f>IFERROR(IF(W159=0,"",ROUNDUP(W159/H159,0)*0.00937),"")</f>
        <v>0.74960000000000004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0">
        <v>4680115882690</v>
      </c>
      <c r="E160" s="319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8"/>
      <c r="P160" s="318"/>
      <c r="Q160" s="318"/>
      <c r="R160" s="319"/>
      <c r="S160" s="34"/>
      <c r="T160" s="34"/>
      <c r="U160" s="35" t="s">
        <v>65</v>
      </c>
      <c r="V160" s="313">
        <v>380</v>
      </c>
      <c r="W160" s="314">
        <f>IFERROR(IF(V160="",0,CEILING((V160/$H160),1)*$H160),"")</f>
        <v>383.40000000000003</v>
      </c>
      <c r="X160" s="36">
        <f>IFERROR(IF(W160=0,"",ROUNDUP(W160/H160,0)*0.00937),"")</f>
        <v>0.66527000000000003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0">
        <v>4680115882669</v>
      </c>
      <c r="E161" s="319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8"/>
      <c r="P161" s="318"/>
      <c r="Q161" s="318"/>
      <c r="R161" s="319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0">
        <v>4680115882676</v>
      </c>
      <c r="E162" s="319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8"/>
      <c r="P162" s="318"/>
      <c r="Q162" s="318"/>
      <c r="R162" s="319"/>
      <c r="S162" s="34"/>
      <c r="T162" s="34"/>
      <c r="U162" s="35" t="s">
        <v>65</v>
      </c>
      <c r="V162" s="313">
        <v>38</v>
      </c>
      <c r="W162" s="314">
        <f>IFERROR(IF(V162="",0,CEILING((V162/$H162),1)*$H162),"")</f>
        <v>43.2</v>
      </c>
      <c r="X162" s="36">
        <f>IFERROR(IF(W162=0,"",ROUNDUP(W162/H162,0)*0.00937),"")</f>
        <v>7.4959999999999999E-2</v>
      </c>
      <c r="Y162" s="56"/>
      <c r="Z162" s="57"/>
      <c r="AD162" s="58"/>
      <c r="BA162" s="139" t="s">
        <v>1</v>
      </c>
    </row>
    <row r="163" spans="1:53" x14ac:dyDescent="0.2">
      <c r="A163" s="326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7"/>
      <c r="N163" s="323" t="s">
        <v>66</v>
      </c>
      <c r="O163" s="324"/>
      <c r="P163" s="324"/>
      <c r="Q163" s="324"/>
      <c r="R163" s="324"/>
      <c r="S163" s="324"/>
      <c r="T163" s="325"/>
      <c r="U163" s="37" t="s">
        <v>67</v>
      </c>
      <c r="V163" s="315">
        <f>IFERROR(V159/H159,"0")+IFERROR(V160/H160,"0")+IFERROR(V161/H161,"0")+IFERROR(V162/H162,"0")</f>
        <v>157.03703703703704</v>
      </c>
      <c r="W163" s="315">
        <f>IFERROR(W159/H159,"0")+IFERROR(W160/H160,"0")+IFERROR(W161/H161,"0")+IFERROR(W162/H162,"0")</f>
        <v>159</v>
      </c>
      <c r="X163" s="315">
        <f>IFERROR(IF(X159="",0,X159),"0")+IFERROR(IF(X160="",0,X160),"0")+IFERROR(IF(X161="",0,X161),"0")+IFERROR(IF(X162="",0,X162),"0")</f>
        <v>1.48983</v>
      </c>
      <c r="Y163" s="316"/>
      <c r="Z163" s="316"/>
    </row>
    <row r="164" spans="1:53" x14ac:dyDescent="0.2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7"/>
      <c r="N164" s="323" t="s">
        <v>66</v>
      </c>
      <c r="O164" s="324"/>
      <c r="P164" s="324"/>
      <c r="Q164" s="324"/>
      <c r="R164" s="324"/>
      <c r="S164" s="324"/>
      <c r="T164" s="325"/>
      <c r="U164" s="37" t="s">
        <v>65</v>
      </c>
      <c r="V164" s="315">
        <f>IFERROR(SUM(V159:V162),"0")</f>
        <v>848</v>
      </c>
      <c r="W164" s="315">
        <f>IFERROR(SUM(W159:W162),"0")</f>
        <v>858.60000000000014</v>
      </c>
      <c r="X164" s="37"/>
      <c r="Y164" s="316"/>
      <c r="Z164" s="316"/>
    </row>
    <row r="165" spans="1:53" ht="14.25" customHeight="1" x14ac:dyDescent="0.25">
      <c r="A165" s="328" t="s">
        <v>68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08"/>
      <c r="Z165" s="308"/>
    </row>
    <row r="166" spans="1:53" ht="27" customHeight="1" x14ac:dyDescent="0.25">
      <c r="A166" s="54" t="s">
        <v>274</v>
      </c>
      <c r="B166" s="54" t="s">
        <v>275</v>
      </c>
      <c r="C166" s="31">
        <v>4301051409</v>
      </c>
      <c r="D166" s="320">
        <v>4680115881556</v>
      </c>
      <c r="E166" s="319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8"/>
      <c r="P166" s="318"/>
      <c r="Q166" s="318"/>
      <c r="R166" s="319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0">
        <v>4680115880573</v>
      </c>
      <c r="E167" s="319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46" t="s">
        <v>278</v>
      </c>
      <c r="O167" s="318"/>
      <c r="P167" s="318"/>
      <c r="Q167" s="318"/>
      <c r="R167" s="319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0">
        <v>4680115881594</v>
      </c>
      <c r="E168" s="319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8"/>
      <c r="P168" s="318"/>
      <c r="Q168" s="318"/>
      <c r="R168" s="319"/>
      <c r="S168" s="34"/>
      <c r="T168" s="34"/>
      <c r="U168" s="35" t="s">
        <v>65</v>
      </c>
      <c r="V168" s="313">
        <v>27</v>
      </c>
      <c r="W168" s="314">
        <f t="shared" si="7"/>
        <v>32.4</v>
      </c>
      <c r="X168" s="36">
        <f>IFERROR(IF(W168=0,"",ROUNDUP(W168/H168,0)*0.02175),"")</f>
        <v>8.6999999999999994E-2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0">
        <v>4680115881587</v>
      </c>
      <c r="E169" s="319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95" t="s">
        <v>283</v>
      </c>
      <c r="O169" s="318"/>
      <c r="P169" s="318"/>
      <c r="Q169" s="318"/>
      <c r="R169" s="319"/>
      <c r="S169" s="34"/>
      <c r="T169" s="34"/>
      <c r="U169" s="35" t="s">
        <v>65</v>
      </c>
      <c r="V169" s="313">
        <v>9</v>
      </c>
      <c r="W169" s="314">
        <f t="shared" si="7"/>
        <v>12</v>
      </c>
      <c r="X169" s="36">
        <f>IFERROR(IF(W169=0,"",ROUNDUP(W169/H169,0)*0.01196),"")</f>
        <v>3.5880000000000002E-2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0">
        <v>4680115880962</v>
      </c>
      <c r="E170" s="319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8"/>
      <c r="P170" s="318"/>
      <c r="Q170" s="318"/>
      <c r="R170" s="319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4301051411</v>
      </c>
      <c r="D171" s="320">
        <v>4680115881617</v>
      </c>
      <c r="E171" s="319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8"/>
      <c r="P171" s="318"/>
      <c r="Q171" s="318"/>
      <c r="R171" s="319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0">
        <v>4680115881228</v>
      </c>
      <c r="E172" s="319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1" t="s">
        <v>290</v>
      </c>
      <c r="O172" s="318"/>
      <c r="P172" s="318"/>
      <c r="Q172" s="318"/>
      <c r="R172" s="319"/>
      <c r="S172" s="34"/>
      <c r="T172" s="34"/>
      <c r="U172" s="35" t="s">
        <v>65</v>
      </c>
      <c r="V172" s="313">
        <v>62</v>
      </c>
      <c r="W172" s="314">
        <f t="shared" si="7"/>
        <v>62.4</v>
      </c>
      <c r="X172" s="36">
        <f>IFERROR(IF(W172=0,"",ROUNDUP(W172/H172,0)*0.00753),"")</f>
        <v>0.19578000000000001</v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4301051506</v>
      </c>
      <c r="D173" s="320">
        <v>4680115881037</v>
      </c>
      <c r="E173" s="319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81" t="s">
        <v>293</v>
      </c>
      <c r="O173" s="318"/>
      <c r="P173" s="318"/>
      <c r="Q173" s="318"/>
      <c r="R173" s="319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0">
        <v>4680115881211</v>
      </c>
      <c r="E174" s="319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8"/>
      <c r="P174" s="318"/>
      <c r="Q174" s="318"/>
      <c r="R174" s="319"/>
      <c r="S174" s="34"/>
      <c r="T174" s="34"/>
      <c r="U174" s="35" t="s">
        <v>65</v>
      </c>
      <c r="V174" s="313">
        <v>210</v>
      </c>
      <c r="W174" s="314">
        <f t="shared" si="7"/>
        <v>211.2</v>
      </c>
      <c r="X174" s="36">
        <f>IFERROR(IF(W174=0,"",ROUNDUP(W174/H174,0)*0.00753),"")</f>
        <v>0.66264000000000001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4301051378</v>
      </c>
      <c r="D175" s="320">
        <v>4680115881020</v>
      </c>
      <c r="E175" s="319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8"/>
      <c r="P175" s="318"/>
      <c r="Q175" s="318"/>
      <c r="R175" s="319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0">
        <v>4680115882195</v>
      </c>
      <c r="E176" s="319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8"/>
      <c r="P176" s="318"/>
      <c r="Q176" s="318"/>
      <c r="R176" s="319"/>
      <c r="S176" s="34"/>
      <c r="T176" s="34"/>
      <c r="U176" s="35" t="s">
        <v>65</v>
      </c>
      <c r="V176" s="313">
        <v>100</v>
      </c>
      <c r="W176" s="314">
        <f t="shared" si="7"/>
        <v>100.8</v>
      </c>
      <c r="X176" s="36">
        <f t="shared" ref="X176:X182" si="8">IFERROR(IF(W176=0,"",ROUNDUP(W176/H176,0)*0.00753),"")</f>
        <v>0.31625999999999999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0">
        <v>4680115882607</v>
      </c>
      <c r="E177" s="319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8"/>
      <c r="P177" s="318"/>
      <c r="Q177" s="318"/>
      <c r="R177" s="319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0">
        <v>4680115880092</v>
      </c>
      <c r="E178" s="319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8"/>
      <c r="P178" s="318"/>
      <c r="Q178" s="318"/>
      <c r="R178" s="319"/>
      <c r="S178" s="34"/>
      <c r="T178" s="34"/>
      <c r="U178" s="35" t="s">
        <v>65</v>
      </c>
      <c r="V178" s="313">
        <v>85</v>
      </c>
      <c r="W178" s="314">
        <f t="shared" si="7"/>
        <v>86.399999999999991</v>
      </c>
      <c r="X178" s="36">
        <f t="shared" si="8"/>
        <v>0.27107999999999999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0">
        <v>4680115880221</v>
      </c>
      <c r="E179" s="319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8"/>
      <c r="P179" s="318"/>
      <c r="Q179" s="318"/>
      <c r="R179" s="319"/>
      <c r="S179" s="34"/>
      <c r="T179" s="34"/>
      <c r="U179" s="35" t="s">
        <v>65</v>
      </c>
      <c r="V179" s="313">
        <v>170</v>
      </c>
      <c r="W179" s="314">
        <f t="shared" si="7"/>
        <v>170.4</v>
      </c>
      <c r="X179" s="36">
        <f t="shared" si="8"/>
        <v>0.53463000000000005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20">
        <v>4680115882942</v>
      </c>
      <c r="E180" s="319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8"/>
      <c r="P180" s="318"/>
      <c r="Q180" s="318"/>
      <c r="R180" s="319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0">
        <v>4680115880504</v>
      </c>
      <c r="E181" s="319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8"/>
      <c r="P181" s="318"/>
      <c r="Q181" s="318"/>
      <c r="R181" s="319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0">
        <v>4680115882164</v>
      </c>
      <c r="E182" s="319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8"/>
      <c r="P182" s="318"/>
      <c r="Q182" s="318"/>
      <c r="R182" s="319"/>
      <c r="S182" s="34"/>
      <c r="T182" s="34"/>
      <c r="U182" s="35" t="s">
        <v>65</v>
      </c>
      <c r="V182" s="313">
        <v>55</v>
      </c>
      <c r="W182" s="314">
        <f t="shared" si="7"/>
        <v>55.199999999999996</v>
      </c>
      <c r="X182" s="36">
        <f t="shared" si="8"/>
        <v>0.17319000000000001</v>
      </c>
      <c r="Y182" s="56"/>
      <c r="Z182" s="57"/>
      <c r="AD182" s="58"/>
      <c r="BA182" s="156" t="s">
        <v>1</v>
      </c>
    </row>
    <row r="183" spans="1:53" x14ac:dyDescent="0.2">
      <c r="A183" s="326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7"/>
      <c r="N183" s="323" t="s">
        <v>66</v>
      </c>
      <c r="O183" s="324"/>
      <c r="P183" s="324"/>
      <c r="Q183" s="324"/>
      <c r="R183" s="324"/>
      <c r="S183" s="324"/>
      <c r="T183" s="325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289.75000000000006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293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2.2764600000000002</v>
      </c>
      <c r="Y183" s="316"/>
      <c r="Z183" s="316"/>
    </row>
    <row r="184" spans="1:53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7"/>
      <c r="N184" s="323" t="s">
        <v>66</v>
      </c>
      <c r="O184" s="324"/>
      <c r="P184" s="324"/>
      <c r="Q184" s="324"/>
      <c r="R184" s="324"/>
      <c r="S184" s="324"/>
      <c r="T184" s="325"/>
      <c r="U184" s="37" t="s">
        <v>65</v>
      </c>
      <c r="V184" s="315">
        <f>IFERROR(SUM(V166:V182),"0")</f>
        <v>718</v>
      </c>
      <c r="W184" s="315">
        <f>IFERROR(SUM(W166:W182),"0")</f>
        <v>730.80000000000007</v>
      </c>
      <c r="X184" s="37"/>
      <c r="Y184" s="316"/>
      <c r="Z184" s="316"/>
    </row>
    <row r="185" spans="1:53" ht="14.25" customHeight="1" x14ac:dyDescent="0.25">
      <c r="A185" s="328" t="s">
        <v>208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08"/>
      <c r="Z185" s="308"/>
    </row>
    <row r="186" spans="1:53" ht="16.5" customHeight="1" x14ac:dyDescent="0.25">
      <c r="A186" s="54" t="s">
        <v>312</v>
      </c>
      <c r="B186" s="54" t="s">
        <v>313</v>
      </c>
      <c r="C186" s="31">
        <v>4301060360</v>
      </c>
      <c r="D186" s="320">
        <v>4680115882874</v>
      </c>
      <c r="E186" s="319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5" t="s">
        <v>314</v>
      </c>
      <c r="O186" s="318"/>
      <c r="P186" s="318"/>
      <c r="Q186" s="318"/>
      <c r="R186" s="319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4301060359</v>
      </c>
      <c r="D187" s="320">
        <v>4680115884434</v>
      </c>
      <c r="E187" s="319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39" t="s">
        <v>317</v>
      </c>
      <c r="O187" s="318"/>
      <c r="P187" s="318"/>
      <c r="Q187" s="318"/>
      <c r="R187" s="319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0">
        <v>4680115880801</v>
      </c>
      <c r="E188" s="319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8"/>
      <c r="P188" s="318"/>
      <c r="Q188" s="318"/>
      <c r="R188" s="319"/>
      <c r="S188" s="34"/>
      <c r="T188" s="34"/>
      <c r="U188" s="35" t="s">
        <v>65</v>
      </c>
      <c r="V188" s="313">
        <v>42</v>
      </c>
      <c r="W188" s="314">
        <f>IFERROR(IF(V188="",0,CEILING((V188/$H188),1)*$H188),"")</f>
        <v>43.199999999999996</v>
      </c>
      <c r="X188" s="36">
        <f>IFERROR(IF(W188=0,"",ROUNDUP(W188/H188,0)*0.00753),"")</f>
        <v>0.13553999999999999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0">
        <v>4680115880818</v>
      </c>
      <c r="E189" s="319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8"/>
      <c r="P189" s="318"/>
      <c r="Q189" s="318"/>
      <c r="R189" s="319"/>
      <c r="S189" s="34"/>
      <c r="T189" s="34"/>
      <c r="U189" s="35" t="s">
        <v>65</v>
      </c>
      <c r="V189" s="313">
        <v>106</v>
      </c>
      <c r="W189" s="314">
        <f>IFERROR(IF(V189="",0,CEILING((V189/$H189),1)*$H189),"")</f>
        <v>108</v>
      </c>
      <c r="X189" s="36">
        <f>IFERROR(IF(W189=0,"",ROUNDUP(W189/H189,0)*0.00753),"")</f>
        <v>0.33884999999999998</v>
      </c>
      <c r="Y189" s="56"/>
      <c r="Z189" s="57"/>
      <c r="AD189" s="58"/>
      <c r="BA189" s="160" t="s">
        <v>1</v>
      </c>
    </row>
    <row r="190" spans="1:53" x14ac:dyDescent="0.2">
      <c r="A190" s="326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7"/>
      <c r="N190" s="323" t="s">
        <v>66</v>
      </c>
      <c r="O190" s="324"/>
      <c r="P190" s="324"/>
      <c r="Q190" s="324"/>
      <c r="R190" s="324"/>
      <c r="S190" s="324"/>
      <c r="T190" s="325"/>
      <c r="U190" s="37" t="s">
        <v>67</v>
      </c>
      <c r="V190" s="315">
        <f>IFERROR(V186/H186,"0")+IFERROR(V187/H187,"0")+IFERROR(V188/H188,"0")+IFERROR(V189/H189,"0")</f>
        <v>61.666666666666671</v>
      </c>
      <c r="W190" s="315">
        <f>IFERROR(W186/H186,"0")+IFERROR(W187/H187,"0")+IFERROR(W188/H188,"0")+IFERROR(W189/H189,"0")</f>
        <v>63</v>
      </c>
      <c r="X190" s="315">
        <f>IFERROR(IF(X186="",0,X186),"0")+IFERROR(IF(X187="",0,X187),"0")+IFERROR(IF(X188="",0,X188),"0")+IFERROR(IF(X189="",0,X189),"0")</f>
        <v>0.47438999999999998</v>
      </c>
      <c r="Y190" s="316"/>
      <c r="Z190" s="316"/>
    </row>
    <row r="191" spans="1:53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7"/>
      <c r="N191" s="323" t="s">
        <v>66</v>
      </c>
      <c r="O191" s="324"/>
      <c r="P191" s="324"/>
      <c r="Q191" s="324"/>
      <c r="R191" s="324"/>
      <c r="S191" s="324"/>
      <c r="T191" s="325"/>
      <c r="U191" s="37" t="s">
        <v>65</v>
      </c>
      <c r="V191" s="315">
        <f>IFERROR(SUM(V186:V189),"0")</f>
        <v>148</v>
      </c>
      <c r="W191" s="315">
        <f>IFERROR(SUM(W186:W189),"0")</f>
        <v>151.19999999999999</v>
      </c>
      <c r="X191" s="37"/>
      <c r="Y191" s="316"/>
      <c r="Z191" s="316"/>
    </row>
    <row r="192" spans="1:53" ht="16.5" customHeight="1" x14ac:dyDescent="0.25">
      <c r="A192" s="321" t="s">
        <v>322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09"/>
      <c r="Z192" s="309"/>
    </row>
    <row r="193" spans="1:53" ht="14.25" customHeight="1" x14ac:dyDescent="0.25">
      <c r="A193" s="328" t="s">
        <v>60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0">
        <v>4607091389845</v>
      </c>
      <c r="E194" s="319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18"/>
      <c r="P194" s="318"/>
      <c r="Q194" s="318"/>
      <c r="R194" s="319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x14ac:dyDescent="0.2">
      <c r="A195" s="326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7"/>
      <c r="N195" s="323" t="s">
        <v>66</v>
      </c>
      <c r="O195" s="324"/>
      <c r="P195" s="324"/>
      <c r="Q195" s="324"/>
      <c r="R195" s="324"/>
      <c r="S195" s="324"/>
      <c r="T195" s="325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x14ac:dyDescent="0.2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7"/>
      <c r="N196" s="323" t="s">
        <v>66</v>
      </c>
      <c r="O196" s="324"/>
      <c r="P196" s="324"/>
      <c r="Q196" s="324"/>
      <c r="R196" s="324"/>
      <c r="S196" s="324"/>
      <c r="T196" s="325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customHeight="1" x14ac:dyDescent="0.25">
      <c r="A197" s="321" t="s">
        <v>325</v>
      </c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09"/>
      <c r="Z197" s="309"/>
    </row>
    <row r="198" spans="1:53" ht="14.25" customHeight="1" x14ac:dyDescent="0.25">
      <c r="A198" s="328" t="s">
        <v>103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8"/>
      <c r="Z198" s="308"/>
    </row>
    <row r="199" spans="1:53" ht="27" customHeight="1" x14ac:dyDescent="0.25">
      <c r="A199" s="54" t="s">
        <v>326</v>
      </c>
      <c r="B199" s="54" t="s">
        <v>327</v>
      </c>
      <c r="C199" s="31">
        <v>4301011346</v>
      </c>
      <c r="D199" s="320">
        <v>4607091387445</v>
      </c>
      <c r="E199" s="319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8"/>
      <c r="P199" s="318"/>
      <c r="Q199" s="318"/>
      <c r="R199" s="319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4301011362</v>
      </c>
      <c r="D200" s="320">
        <v>4607091386004</v>
      </c>
      <c r="E200" s="319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8"/>
      <c r="P200" s="318"/>
      <c r="Q200" s="318"/>
      <c r="R200" s="319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0">
        <v>4607091386004</v>
      </c>
      <c r="E201" s="319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8"/>
      <c r="P201" s="318"/>
      <c r="Q201" s="318"/>
      <c r="R201" s="319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4301011347</v>
      </c>
      <c r="D202" s="320">
        <v>4607091386073</v>
      </c>
      <c r="E202" s="319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8"/>
      <c r="P202" s="318"/>
      <c r="Q202" s="318"/>
      <c r="R202" s="319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4301010928</v>
      </c>
      <c r="D203" s="320">
        <v>4607091387322</v>
      </c>
      <c r="E203" s="319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8"/>
      <c r="P203" s="318"/>
      <c r="Q203" s="318"/>
      <c r="R203" s="319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335</v>
      </c>
      <c r="C204" s="31">
        <v>4301011395</v>
      </c>
      <c r="D204" s="320">
        <v>4607091387322</v>
      </c>
      <c r="E204" s="319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8"/>
      <c r="P204" s="318"/>
      <c r="Q204" s="318"/>
      <c r="R204" s="319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4301011311</v>
      </c>
      <c r="D205" s="320">
        <v>4607091387377</v>
      </c>
      <c r="E205" s="319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8"/>
      <c r="P205" s="318"/>
      <c r="Q205" s="318"/>
      <c r="R205" s="319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4301010945</v>
      </c>
      <c r="D206" s="320">
        <v>4607091387353</v>
      </c>
      <c r="E206" s="319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8"/>
      <c r="P206" s="318"/>
      <c r="Q206" s="318"/>
      <c r="R206" s="319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0">
        <v>4607091386011</v>
      </c>
      <c r="E207" s="319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8"/>
      <c r="P207" s="318"/>
      <c r="Q207" s="318"/>
      <c r="R207" s="319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4301011329</v>
      </c>
      <c r="D208" s="320">
        <v>4607091387308</v>
      </c>
      <c r="E208" s="319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8"/>
      <c r="P208" s="318"/>
      <c r="Q208" s="318"/>
      <c r="R208" s="319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4301011049</v>
      </c>
      <c r="D209" s="320">
        <v>4607091387339</v>
      </c>
      <c r="E209" s="319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8"/>
      <c r="P209" s="318"/>
      <c r="Q209" s="318"/>
      <c r="R209" s="319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0">
        <v>4680115882638</v>
      </c>
      <c r="E210" s="319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8"/>
      <c r="P210" s="318"/>
      <c r="Q210" s="318"/>
      <c r="R210" s="319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4301011573</v>
      </c>
      <c r="D211" s="320">
        <v>4680115881938</v>
      </c>
      <c r="E211" s="319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8"/>
      <c r="P211" s="318"/>
      <c r="Q211" s="318"/>
      <c r="R211" s="319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4301010944</v>
      </c>
      <c r="D212" s="320">
        <v>4607091387346</v>
      </c>
      <c r="E212" s="319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8"/>
      <c r="P212" s="318"/>
      <c r="Q212" s="318"/>
      <c r="R212" s="319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4301011353</v>
      </c>
      <c r="D213" s="320">
        <v>4607091389807</v>
      </c>
      <c r="E213" s="319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18"/>
      <c r="P213" s="318"/>
      <c r="Q213" s="318"/>
      <c r="R213" s="319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6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7"/>
      <c r="N214" s="323" t="s">
        <v>66</v>
      </c>
      <c r="O214" s="324"/>
      <c r="P214" s="324"/>
      <c r="Q214" s="324"/>
      <c r="R214" s="324"/>
      <c r="S214" s="324"/>
      <c r="T214" s="325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7"/>
      <c r="N215" s="323" t="s">
        <v>66</v>
      </c>
      <c r="O215" s="324"/>
      <c r="P215" s="324"/>
      <c r="Q215" s="324"/>
      <c r="R215" s="324"/>
      <c r="S215" s="324"/>
      <c r="T215" s="325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customHeight="1" x14ac:dyDescent="0.25">
      <c r="A216" s="328" t="s">
        <v>95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8"/>
      <c r="Z216" s="308"/>
    </row>
    <row r="217" spans="1:53" ht="27" customHeight="1" x14ac:dyDescent="0.25">
      <c r="A217" s="54" t="s">
        <v>354</v>
      </c>
      <c r="B217" s="54" t="s">
        <v>355</v>
      </c>
      <c r="C217" s="31">
        <v>4301020254</v>
      </c>
      <c r="D217" s="320">
        <v>4680115881914</v>
      </c>
      <c r="E217" s="319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8"/>
      <c r="P217" s="318"/>
      <c r="Q217" s="318"/>
      <c r="R217" s="319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6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7"/>
      <c r="N218" s="323" t="s">
        <v>66</v>
      </c>
      <c r="O218" s="324"/>
      <c r="P218" s="324"/>
      <c r="Q218" s="324"/>
      <c r="R218" s="324"/>
      <c r="S218" s="324"/>
      <c r="T218" s="325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7"/>
      <c r="N219" s="323" t="s">
        <v>66</v>
      </c>
      <c r="O219" s="324"/>
      <c r="P219" s="324"/>
      <c r="Q219" s="324"/>
      <c r="R219" s="324"/>
      <c r="S219" s="324"/>
      <c r="T219" s="325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customHeight="1" x14ac:dyDescent="0.25">
      <c r="A220" s="328" t="s">
        <v>60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0">
        <v>4607091387193</v>
      </c>
      <c r="E221" s="319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8"/>
      <c r="P221" s="318"/>
      <c r="Q221" s="318"/>
      <c r="R221" s="319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0">
        <v>4607091387230</v>
      </c>
      <c r="E222" s="319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8"/>
      <c r="P222" s="318"/>
      <c r="Q222" s="318"/>
      <c r="R222" s="319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0">
        <v>4607091387285</v>
      </c>
      <c r="E223" s="319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4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8"/>
      <c r="P223" s="318"/>
      <c r="Q223" s="318"/>
      <c r="R223" s="319"/>
      <c r="S223" s="34"/>
      <c r="T223" s="34"/>
      <c r="U223" s="35" t="s">
        <v>65</v>
      </c>
      <c r="V223" s="313">
        <v>10</v>
      </c>
      <c r="W223" s="314">
        <f>IFERROR(IF(V223="",0,CEILING((V223/$H223),1)*$H223),"")</f>
        <v>10.5</v>
      </c>
      <c r="X223" s="36">
        <f>IFERROR(IF(W223=0,"",ROUNDUP(W223/H223,0)*0.00502),"")</f>
        <v>2.5100000000000001E-2</v>
      </c>
      <c r="Y223" s="56"/>
      <c r="Z223" s="57"/>
      <c r="AD223" s="58"/>
      <c r="BA223" s="180" t="s">
        <v>1</v>
      </c>
    </row>
    <row r="224" spans="1:53" x14ac:dyDescent="0.2">
      <c r="A224" s="326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7"/>
      <c r="N224" s="323" t="s">
        <v>66</v>
      </c>
      <c r="O224" s="324"/>
      <c r="P224" s="324"/>
      <c r="Q224" s="324"/>
      <c r="R224" s="324"/>
      <c r="S224" s="324"/>
      <c r="T224" s="325"/>
      <c r="U224" s="37" t="s">
        <v>67</v>
      </c>
      <c r="V224" s="315">
        <f>IFERROR(V221/H221,"0")+IFERROR(V222/H222,"0")+IFERROR(V223/H223,"0")</f>
        <v>4.7619047619047619</v>
      </c>
      <c r="W224" s="315">
        <f>IFERROR(W221/H221,"0")+IFERROR(W222/H222,"0")+IFERROR(W223/H223,"0")</f>
        <v>5</v>
      </c>
      <c r="X224" s="315">
        <f>IFERROR(IF(X221="",0,X221),"0")+IFERROR(IF(X222="",0,X222),"0")+IFERROR(IF(X223="",0,X223),"0")</f>
        <v>2.5100000000000001E-2</v>
      </c>
      <c r="Y224" s="316"/>
      <c r="Z224" s="316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7"/>
      <c r="N225" s="323" t="s">
        <v>66</v>
      </c>
      <c r="O225" s="324"/>
      <c r="P225" s="324"/>
      <c r="Q225" s="324"/>
      <c r="R225" s="324"/>
      <c r="S225" s="324"/>
      <c r="T225" s="325"/>
      <c r="U225" s="37" t="s">
        <v>65</v>
      </c>
      <c r="V225" s="315">
        <f>IFERROR(SUM(V221:V223),"0")</f>
        <v>10</v>
      </c>
      <c r="W225" s="315">
        <f>IFERROR(SUM(W221:W223),"0")</f>
        <v>10.5</v>
      </c>
      <c r="X225" s="37"/>
      <c r="Y225" s="316"/>
      <c r="Z225" s="316"/>
    </row>
    <row r="226" spans="1:53" ht="14.25" customHeight="1" x14ac:dyDescent="0.25">
      <c r="A226" s="328" t="s">
        <v>68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8"/>
      <c r="Z226" s="308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19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8"/>
      <c r="P227" s="318"/>
      <c r="Q227" s="318"/>
      <c r="R227" s="319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19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8"/>
      <c r="P228" s="318"/>
      <c r="Q228" s="318"/>
      <c r="R228" s="319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19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8"/>
      <c r="P229" s="318"/>
      <c r="Q229" s="318"/>
      <c r="R229" s="319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0">
        <v>4680115883604</v>
      </c>
      <c r="E230" s="319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0" t="s">
        <v>370</v>
      </c>
      <c r="O230" s="318"/>
      <c r="P230" s="318"/>
      <c r="Q230" s="318"/>
      <c r="R230" s="319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0">
        <v>4680115883567</v>
      </c>
      <c r="E231" s="319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3" t="s">
        <v>373</v>
      </c>
      <c r="O231" s="318"/>
      <c r="P231" s="318"/>
      <c r="Q231" s="318"/>
      <c r="R231" s="319"/>
      <c r="S231" s="34"/>
      <c r="T231" s="34"/>
      <c r="U231" s="35" t="s">
        <v>65</v>
      </c>
      <c r="V231" s="313">
        <v>3.5</v>
      </c>
      <c r="W231" s="314">
        <f t="shared" si="11"/>
        <v>4.2</v>
      </c>
      <c r="X231" s="36">
        <f>IFERROR(IF(W231=0,"",ROUNDUP(W231/H231,0)*0.00753),"")</f>
        <v>1.506E-2</v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374</v>
      </c>
      <c r="B232" s="54" t="s">
        <v>375</v>
      </c>
      <c r="C232" s="31">
        <v>4301051134</v>
      </c>
      <c r="D232" s="320">
        <v>4607091381672</v>
      </c>
      <c r="E232" s="319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8"/>
      <c r="P232" s="318"/>
      <c r="Q232" s="318"/>
      <c r="R232" s="319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376</v>
      </c>
      <c r="B233" s="54" t="s">
        <v>377</v>
      </c>
      <c r="C233" s="31">
        <v>4301051130</v>
      </c>
      <c r="D233" s="320">
        <v>4607091387537</v>
      </c>
      <c r="E233" s="319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8"/>
      <c r="P233" s="318"/>
      <c r="Q233" s="318"/>
      <c r="R233" s="319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0">
        <v>4607091387513</v>
      </c>
      <c r="E234" s="319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8"/>
      <c r="P234" s="318"/>
      <c r="Q234" s="318"/>
      <c r="R234" s="319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4301051277</v>
      </c>
      <c r="D235" s="320">
        <v>4680115880511</v>
      </c>
      <c r="E235" s="319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8"/>
      <c r="P235" s="318"/>
      <c r="Q235" s="318"/>
      <c r="R235" s="319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6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7"/>
      <c r="N236" s="323" t="s">
        <v>66</v>
      </c>
      <c r="O236" s="324"/>
      <c r="P236" s="324"/>
      <c r="Q236" s="324"/>
      <c r="R236" s="324"/>
      <c r="S236" s="324"/>
      <c r="T236" s="325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1.6666666666666665</v>
      </c>
      <c r="W236" s="315">
        <f>IFERROR(W227/H227,"0")+IFERROR(W228/H228,"0")+IFERROR(W229/H229,"0")+IFERROR(W230/H230,"0")+IFERROR(W231/H231,"0")+IFERROR(W232/H232,"0")+IFERROR(W233/H233,"0")+IFERROR(W234/H234,"0")+IFERROR(W235/H235,"0")</f>
        <v>2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1.506E-2</v>
      </c>
      <c r="Y236" s="316"/>
      <c r="Z236" s="316"/>
    </row>
    <row r="237" spans="1:53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7"/>
      <c r="N237" s="323" t="s">
        <v>66</v>
      </c>
      <c r="O237" s="324"/>
      <c r="P237" s="324"/>
      <c r="Q237" s="324"/>
      <c r="R237" s="324"/>
      <c r="S237" s="324"/>
      <c r="T237" s="325"/>
      <c r="U237" s="37" t="s">
        <v>65</v>
      </c>
      <c r="V237" s="315">
        <f>IFERROR(SUM(V227:V235),"0")</f>
        <v>3.5</v>
      </c>
      <c r="W237" s="315">
        <f>IFERROR(SUM(W227:W235),"0")</f>
        <v>4.2</v>
      </c>
      <c r="X237" s="37"/>
      <c r="Y237" s="316"/>
      <c r="Z237" s="316"/>
    </row>
    <row r="238" spans="1:53" ht="14.25" customHeight="1" x14ac:dyDescent="0.25">
      <c r="A238" s="328" t="s">
        <v>208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0">
        <v>4607091380880</v>
      </c>
      <c r="E239" s="319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8"/>
      <c r="P239" s="318"/>
      <c r="Q239" s="318"/>
      <c r="R239" s="319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0">
        <v>4607091384482</v>
      </c>
      <c r="E240" s="319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8"/>
      <c r="P240" s="318"/>
      <c r="Q240" s="318"/>
      <c r="R240" s="319"/>
      <c r="S240" s="34"/>
      <c r="T240" s="34"/>
      <c r="U240" s="35" t="s">
        <v>65</v>
      </c>
      <c r="V240" s="313">
        <v>181</v>
      </c>
      <c r="W240" s="314">
        <f>IFERROR(IF(V240="",0,CEILING((V240/$H240),1)*$H240),"")</f>
        <v>187.2</v>
      </c>
      <c r="X240" s="36">
        <f>IFERROR(IF(W240=0,"",ROUNDUP(W240/H240,0)*0.02175),"")</f>
        <v>0.52200000000000002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0">
        <v>4607091380897</v>
      </c>
      <c r="E241" s="319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8"/>
      <c r="P241" s="318"/>
      <c r="Q241" s="318"/>
      <c r="R241" s="319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6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7"/>
      <c r="N242" s="323" t="s">
        <v>66</v>
      </c>
      <c r="O242" s="324"/>
      <c r="P242" s="324"/>
      <c r="Q242" s="324"/>
      <c r="R242" s="324"/>
      <c r="S242" s="324"/>
      <c r="T242" s="325"/>
      <c r="U242" s="37" t="s">
        <v>67</v>
      </c>
      <c r="V242" s="315">
        <f>IFERROR(V239/H239,"0")+IFERROR(V240/H240,"0")+IFERROR(V241/H241,"0")</f>
        <v>23.205128205128204</v>
      </c>
      <c r="W242" s="315">
        <f>IFERROR(W239/H239,"0")+IFERROR(W240/H240,"0")+IFERROR(W241/H241,"0")</f>
        <v>24</v>
      </c>
      <c r="X242" s="315">
        <f>IFERROR(IF(X239="",0,X239),"0")+IFERROR(IF(X240="",0,X240),"0")+IFERROR(IF(X241="",0,X241),"0")</f>
        <v>0.52200000000000002</v>
      </c>
      <c r="Y242" s="316"/>
      <c r="Z242" s="316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7"/>
      <c r="N243" s="323" t="s">
        <v>66</v>
      </c>
      <c r="O243" s="324"/>
      <c r="P243" s="324"/>
      <c r="Q243" s="324"/>
      <c r="R243" s="324"/>
      <c r="S243" s="324"/>
      <c r="T243" s="325"/>
      <c r="U243" s="37" t="s">
        <v>65</v>
      </c>
      <c r="V243" s="315">
        <f>IFERROR(SUM(V239:V241),"0")</f>
        <v>181</v>
      </c>
      <c r="W243" s="315">
        <f>IFERROR(SUM(W239:W241),"0")</f>
        <v>187.2</v>
      </c>
      <c r="X243" s="37"/>
      <c r="Y243" s="316"/>
      <c r="Z243" s="316"/>
    </row>
    <row r="244" spans="1:53" ht="14.25" customHeight="1" x14ac:dyDescent="0.25">
      <c r="A244" s="328" t="s">
        <v>81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8"/>
      <c r="Z244" s="308"/>
    </row>
    <row r="245" spans="1:53" ht="16.5" customHeight="1" x14ac:dyDescent="0.25">
      <c r="A245" s="54" t="s">
        <v>388</v>
      </c>
      <c r="B245" s="54" t="s">
        <v>389</v>
      </c>
      <c r="C245" s="31">
        <v>4301030232</v>
      </c>
      <c r="D245" s="320">
        <v>4607091388374</v>
      </c>
      <c r="E245" s="319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">
        <v>390</v>
      </c>
      <c r="O245" s="318"/>
      <c r="P245" s="318"/>
      <c r="Q245" s="318"/>
      <c r="R245" s="319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0">
        <v>4607091388381</v>
      </c>
      <c r="E246" s="319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9" t="s">
        <v>393</v>
      </c>
      <c r="O246" s="318"/>
      <c r="P246" s="318"/>
      <c r="Q246" s="318"/>
      <c r="R246" s="319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0">
        <v>4607091388404</v>
      </c>
      <c r="E247" s="319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8"/>
      <c r="P247" s="318"/>
      <c r="Q247" s="318"/>
      <c r="R247" s="319"/>
      <c r="S247" s="34"/>
      <c r="T247" s="34"/>
      <c r="U247" s="35" t="s">
        <v>65</v>
      </c>
      <c r="V247" s="313">
        <v>16</v>
      </c>
      <c r="W247" s="314">
        <f>IFERROR(IF(V247="",0,CEILING((V247/$H247),1)*$H247),"")</f>
        <v>17.849999999999998</v>
      </c>
      <c r="X247" s="36">
        <f>IFERROR(IF(W247=0,"",ROUNDUP(W247/H247,0)*0.00753),"")</f>
        <v>5.271E-2</v>
      </c>
      <c r="Y247" s="56"/>
      <c r="Z247" s="57"/>
      <c r="AD247" s="58"/>
      <c r="BA247" s="195" t="s">
        <v>1</v>
      </c>
    </row>
    <row r="248" spans="1:53" x14ac:dyDescent="0.2">
      <c r="A248" s="326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7"/>
      <c r="N248" s="323" t="s">
        <v>66</v>
      </c>
      <c r="O248" s="324"/>
      <c r="P248" s="324"/>
      <c r="Q248" s="324"/>
      <c r="R248" s="324"/>
      <c r="S248" s="324"/>
      <c r="T248" s="325"/>
      <c r="U248" s="37" t="s">
        <v>67</v>
      </c>
      <c r="V248" s="315">
        <f>IFERROR(V245/H245,"0")+IFERROR(V246/H246,"0")+IFERROR(V247/H247,"0")</f>
        <v>6.2745098039215694</v>
      </c>
      <c r="W248" s="315">
        <f>IFERROR(W245/H245,"0")+IFERROR(W246/H246,"0")+IFERROR(W247/H247,"0")</f>
        <v>7</v>
      </c>
      <c r="X248" s="315">
        <f>IFERROR(IF(X245="",0,X245),"0")+IFERROR(IF(X246="",0,X246),"0")+IFERROR(IF(X247="",0,X247),"0")</f>
        <v>5.271E-2</v>
      </c>
      <c r="Y248" s="316"/>
      <c r="Z248" s="316"/>
    </row>
    <row r="249" spans="1:53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7"/>
      <c r="N249" s="323" t="s">
        <v>66</v>
      </c>
      <c r="O249" s="324"/>
      <c r="P249" s="324"/>
      <c r="Q249" s="324"/>
      <c r="R249" s="324"/>
      <c r="S249" s="324"/>
      <c r="T249" s="325"/>
      <c r="U249" s="37" t="s">
        <v>65</v>
      </c>
      <c r="V249" s="315">
        <f>IFERROR(SUM(V245:V247),"0")</f>
        <v>16</v>
      </c>
      <c r="W249" s="315">
        <f>IFERROR(SUM(W245:W247),"0")</f>
        <v>17.849999999999998</v>
      </c>
      <c r="X249" s="37"/>
      <c r="Y249" s="316"/>
      <c r="Z249" s="316"/>
    </row>
    <row r="250" spans="1:53" ht="14.25" customHeight="1" x14ac:dyDescent="0.25">
      <c r="A250" s="328" t="s">
        <v>396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0">
        <v>4680115881808</v>
      </c>
      <c r="E251" s="319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8"/>
      <c r="P251" s="318"/>
      <c r="Q251" s="318"/>
      <c r="R251" s="319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20">
        <v>4680115881822</v>
      </c>
      <c r="E252" s="319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8"/>
      <c r="P252" s="318"/>
      <c r="Q252" s="318"/>
      <c r="R252" s="319"/>
      <c r="S252" s="34"/>
      <c r="T252" s="34"/>
      <c r="U252" s="35" t="s">
        <v>65</v>
      </c>
      <c r="V252" s="313">
        <v>4</v>
      </c>
      <c r="W252" s="314">
        <f>IFERROR(IF(V252="",0,CEILING((V252/$H252),1)*$H252),"")</f>
        <v>4</v>
      </c>
      <c r="X252" s="36">
        <f>IFERROR(IF(W252=0,"",ROUNDUP(W252/H252,0)*0.00474),"")</f>
        <v>9.4800000000000006E-3</v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0">
        <v>4680115880016</v>
      </c>
      <c r="E253" s="319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8"/>
      <c r="P253" s="318"/>
      <c r="Q253" s="318"/>
      <c r="R253" s="319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6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7"/>
      <c r="N254" s="323" t="s">
        <v>66</v>
      </c>
      <c r="O254" s="324"/>
      <c r="P254" s="324"/>
      <c r="Q254" s="324"/>
      <c r="R254" s="324"/>
      <c r="S254" s="324"/>
      <c r="T254" s="325"/>
      <c r="U254" s="37" t="s">
        <v>67</v>
      </c>
      <c r="V254" s="315">
        <f>IFERROR(V251/H251,"0")+IFERROR(V252/H252,"0")+IFERROR(V253/H253,"0")</f>
        <v>2</v>
      </c>
      <c r="W254" s="315">
        <f>IFERROR(W251/H251,"0")+IFERROR(W252/H252,"0")+IFERROR(W253/H253,"0")</f>
        <v>2</v>
      </c>
      <c r="X254" s="315">
        <f>IFERROR(IF(X251="",0,X251),"0")+IFERROR(IF(X252="",0,X252),"0")+IFERROR(IF(X253="",0,X253),"0")</f>
        <v>9.4800000000000006E-3</v>
      </c>
      <c r="Y254" s="316"/>
      <c r="Z254" s="316"/>
    </row>
    <row r="255" spans="1:53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7"/>
      <c r="N255" s="323" t="s">
        <v>66</v>
      </c>
      <c r="O255" s="324"/>
      <c r="P255" s="324"/>
      <c r="Q255" s="324"/>
      <c r="R255" s="324"/>
      <c r="S255" s="324"/>
      <c r="T255" s="325"/>
      <c r="U255" s="37" t="s">
        <v>65</v>
      </c>
      <c r="V255" s="315">
        <f>IFERROR(SUM(V251:V253),"0")</f>
        <v>4</v>
      </c>
      <c r="W255" s="315">
        <f>IFERROR(SUM(W251:W253),"0")</f>
        <v>4</v>
      </c>
      <c r="X255" s="37"/>
      <c r="Y255" s="316"/>
      <c r="Z255" s="316"/>
    </row>
    <row r="256" spans="1:53" ht="16.5" customHeight="1" x14ac:dyDescent="0.25">
      <c r="A256" s="321" t="s">
        <v>405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9"/>
      <c r="Z256" s="309"/>
    </row>
    <row r="257" spans="1:53" ht="14.25" customHeight="1" x14ac:dyDescent="0.25">
      <c r="A257" s="328" t="s">
        <v>103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8"/>
      <c r="Z257" s="308"/>
    </row>
    <row r="258" spans="1:53" ht="27" customHeight="1" x14ac:dyDescent="0.25">
      <c r="A258" s="54" t="s">
        <v>406</v>
      </c>
      <c r="B258" s="54" t="s">
        <v>407</v>
      </c>
      <c r="C258" s="31">
        <v>4301011315</v>
      </c>
      <c r="D258" s="320">
        <v>4607091387421</v>
      </c>
      <c r="E258" s="319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8"/>
      <c r="P258" s="318"/>
      <c r="Q258" s="318"/>
      <c r="R258" s="319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406</v>
      </c>
      <c r="B259" s="54" t="s">
        <v>408</v>
      </c>
      <c r="C259" s="31">
        <v>4301011121</v>
      </c>
      <c r="D259" s="320">
        <v>4607091387421</v>
      </c>
      <c r="E259" s="319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8"/>
      <c r="P259" s="318"/>
      <c r="Q259" s="318"/>
      <c r="R259" s="319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409</v>
      </c>
      <c r="B260" s="54" t="s">
        <v>410</v>
      </c>
      <c r="C260" s="31">
        <v>4301011619</v>
      </c>
      <c r="D260" s="320">
        <v>4607091387452</v>
      </c>
      <c r="E260" s="319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8" t="s">
        <v>411</v>
      </c>
      <c r="O260" s="318"/>
      <c r="P260" s="318"/>
      <c r="Q260" s="318"/>
      <c r="R260" s="319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409</v>
      </c>
      <c r="B261" s="54" t="s">
        <v>412</v>
      </c>
      <c r="C261" s="31">
        <v>4301011396</v>
      </c>
      <c r="D261" s="320">
        <v>4607091387452</v>
      </c>
      <c r="E261" s="319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6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18"/>
      <c r="P261" s="318"/>
      <c r="Q261" s="318"/>
      <c r="R261" s="319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413</v>
      </c>
      <c r="B262" s="54" t="s">
        <v>414</v>
      </c>
      <c r="C262" s="31">
        <v>4301011313</v>
      </c>
      <c r="D262" s="320">
        <v>4607091385984</v>
      </c>
      <c r="E262" s="319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8"/>
      <c r="P262" s="318"/>
      <c r="Q262" s="318"/>
      <c r="R262" s="319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20">
        <v>4607091387438</v>
      </c>
      <c r="E263" s="319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8"/>
      <c r="P263" s="318"/>
      <c r="Q263" s="318"/>
      <c r="R263" s="319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0">
        <v>4607091387469</v>
      </c>
      <c r="E264" s="319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8"/>
      <c r="P264" s="318"/>
      <c r="Q264" s="318"/>
      <c r="R264" s="319"/>
      <c r="S264" s="34"/>
      <c r="T264" s="34"/>
      <c r="U264" s="35" t="s">
        <v>65</v>
      </c>
      <c r="V264" s="313">
        <v>3</v>
      </c>
      <c r="W264" s="314">
        <f t="shared" si="12"/>
        <v>5</v>
      </c>
      <c r="X264" s="36">
        <f>IFERROR(IF(W264=0,"",ROUNDUP(W264/H264,0)*0.00937),"")</f>
        <v>9.3699999999999999E-3</v>
      </c>
      <c r="Y264" s="56"/>
      <c r="Z264" s="57"/>
      <c r="AD264" s="58"/>
      <c r="BA264" s="205" t="s">
        <v>1</v>
      </c>
    </row>
    <row r="265" spans="1:53" x14ac:dyDescent="0.2">
      <c r="A265" s="326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7"/>
      <c r="N265" s="323" t="s">
        <v>66</v>
      </c>
      <c r="O265" s="324"/>
      <c r="P265" s="324"/>
      <c r="Q265" s="324"/>
      <c r="R265" s="324"/>
      <c r="S265" s="324"/>
      <c r="T265" s="325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0.6</v>
      </c>
      <c r="W265" s="315">
        <f>IFERROR(W258/H258,"0")+IFERROR(W259/H259,"0")+IFERROR(W260/H260,"0")+IFERROR(W261/H261,"0")+IFERROR(W262/H262,"0")+IFERROR(W263/H263,"0")+IFERROR(W264/H264,"0")</f>
        <v>1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9.3699999999999999E-3</v>
      </c>
      <c r="Y265" s="316"/>
      <c r="Z265" s="316"/>
    </row>
    <row r="266" spans="1:53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7"/>
      <c r="N266" s="323" t="s">
        <v>66</v>
      </c>
      <c r="O266" s="324"/>
      <c r="P266" s="324"/>
      <c r="Q266" s="324"/>
      <c r="R266" s="324"/>
      <c r="S266" s="324"/>
      <c r="T266" s="325"/>
      <c r="U266" s="37" t="s">
        <v>65</v>
      </c>
      <c r="V266" s="315">
        <f>IFERROR(SUM(V258:V264),"0")</f>
        <v>3</v>
      </c>
      <c r="W266" s="315">
        <f>IFERROR(SUM(W258:W264),"0")</f>
        <v>5</v>
      </c>
      <c r="X266" s="37"/>
      <c r="Y266" s="316"/>
      <c r="Z266" s="316"/>
    </row>
    <row r="267" spans="1:53" ht="14.25" customHeight="1" x14ac:dyDescent="0.25">
      <c r="A267" s="328" t="s">
        <v>60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8"/>
      <c r="Z267" s="308"/>
    </row>
    <row r="268" spans="1:53" ht="27" customHeight="1" x14ac:dyDescent="0.25">
      <c r="A268" s="54" t="s">
        <v>419</v>
      </c>
      <c r="B268" s="54" t="s">
        <v>420</v>
      </c>
      <c r="C268" s="31">
        <v>4301031154</v>
      </c>
      <c r="D268" s="320">
        <v>4607091387292</v>
      </c>
      <c r="E268" s="319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8"/>
      <c r="P268" s="318"/>
      <c r="Q268" s="318"/>
      <c r="R268" s="319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421</v>
      </c>
      <c r="B269" s="54" t="s">
        <v>422</v>
      </c>
      <c r="C269" s="31">
        <v>4301031155</v>
      </c>
      <c r="D269" s="320">
        <v>4607091387315</v>
      </c>
      <c r="E269" s="319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8"/>
      <c r="P269" s="318"/>
      <c r="Q269" s="318"/>
      <c r="R269" s="319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6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7"/>
      <c r="N270" s="323" t="s">
        <v>66</v>
      </c>
      <c r="O270" s="324"/>
      <c r="P270" s="324"/>
      <c r="Q270" s="324"/>
      <c r="R270" s="324"/>
      <c r="S270" s="324"/>
      <c r="T270" s="325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7"/>
      <c r="N271" s="323" t="s">
        <v>66</v>
      </c>
      <c r="O271" s="324"/>
      <c r="P271" s="324"/>
      <c r="Q271" s="324"/>
      <c r="R271" s="324"/>
      <c r="S271" s="324"/>
      <c r="T271" s="325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customHeight="1" x14ac:dyDescent="0.25">
      <c r="A272" s="321" t="s">
        <v>423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9"/>
      <c r="Z272" s="309"/>
    </row>
    <row r="273" spans="1:53" ht="14.25" customHeight="1" x14ac:dyDescent="0.25">
      <c r="A273" s="328" t="s">
        <v>60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0">
        <v>4607091383836</v>
      </c>
      <c r="E274" s="319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8"/>
      <c r="P274" s="318"/>
      <c r="Q274" s="318"/>
      <c r="R274" s="319"/>
      <c r="S274" s="34"/>
      <c r="T274" s="34"/>
      <c r="U274" s="35" t="s">
        <v>65</v>
      </c>
      <c r="V274" s="313">
        <v>3</v>
      </c>
      <c r="W274" s="314">
        <f>IFERROR(IF(V274="",0,CEILING((V274/$H274),1)*$H274),"")</f>
        <v>3.6</v>
      </c>
      <c r="X274" s="36">
        <f>IFERROR(IF(W274=0,"",ROUNDUP(W274/H274,0)*0.00753),"")</f>
        <v>1.506E-2</v>
      </c>
      <c r="Y274" s="56"/>
      <c r="Z274" s="57"/>
      <c r="AD274" s="58"/>
      <c r="BA274" s="208" t="s">
        <v>1</v>
      </c>
    </row>
    <row r="275" spans="1:53" x14ac:dyDescent="0.2">
      <c r="A275" s="326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7"/>
      <c r="N275" s="323" t="s">
        <v>66</v>
      </c>
      <c r="O275" s="324"/>
      <c r="P275" s="324"/>
      <c r="Q275" s="324"/>
      <c r="R275" s="324"/>
      <c r="S275" s="324"/>
      <c r="T275" s="325"/>
      <c r="U275" s="37" t="s">
        <v>67</v>
      </c>
      <c r="V275" s="315">
        <f>IFERROR(V274/H274,"0")</f>
        <v>1.6666666666666665</v>
      </c>
      <c r="W275" s="315">
        <f>IFERROR(W274/H274,"0")</f>
        <v>2</v>
      </c>
      <c r="X275" s="315">
        <f>IFERROR(IF(X274="",0,X274),"0")</f>
        <v>1.506E-2</v>
      </c>
      <c r="Y275" s="316"/>
      <c r="Z275" s="316"/>
    </row>
    <row r="276" spans="1:53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7"/>
      <c r="N276" s="323" t="s">
        <v>66</v>
      </c>
      <c r="O276" s="324"/>
      <c r="P276" s="324"/>
      <c r="Q276" s="324"/>
      <c r="R276" s="324"/>
      <c r="S276" s="324"/>
      <c r="T276" s="325"/>
      <c r="U276" s="37" t="s">
        <v>65</v>
      </c>
      <c r="V276" s="315">
        <f>IFERROR(SUM(V274:V274),"0")</f>
        <v>3</v>
      </c>
      <c r="W276" s="315">
        <f>IFERROR(SUM(W274:W274),"0")</f>
        <v>3.6</v>
      </c>
      <c r="X276" s="37"/>
      <c r="Y276" s="316"/>
      <c r="Z276" s="316"/>
    </row>
    <row r="277" spans="1:53" ht="14.25" customHeight="1" x14ac:dyDescent="0.25">
      <c r="A277" s="328" t="s">
        <v>68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0">
        <v>4607091387919</v>
      </c>
      <c r="E278" s="319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8"/>
      <c r="P278" s="318"/>
      <c r="Q278" s="318"/>
      <c r="R278" s="319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6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7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7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customHeight="1" x14ac:dyDescent="0.25">
      <c r="A281" s="328" t="s">
        <v>208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0">
        <v>4607091388831</v>
      </c>
      <c r="E282" s="319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8"/>
      <c r="P282" s="318"/>
      <c r="Q282" s="318"/>
      <c r="R282" s="319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6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7"/>
      <c r="N283" s="323" t="s">
        <v>66</v>
      </c>
      <c r="O283" s="324"/>
      <c r="P283" s="324"/>
      <c r="Q283" s="324"/>
      <c r="R283" s="324"/>
      <c r="S283" s="324"/>
      <c r="T283" s="325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7"/>
      <c r="N284" s="323" t="s">
        <v>66</v>
      </c>
      <c r="O284" s="324"/>
      <c r="P284" s="324"/>
      <c r="Q284" s="324"/>
      <c r="R284" s="324"/>
      <c r="S284" s="324"/>
      <c r="T284" s="325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customHeight="1" x14ac:dyDescent="0.25">
      <c r="A285" s="328" t="s">
        <v>81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0">
        <v>4607091383102</v>
      </c>
      <c r="E286" s="319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8"/>
      <c r="P286" s="318"/>
      <c r="Q286" s="318"/>
      <c r="R286" s="319"/>
      <c r="S286" s="34"/>
      <c r="T286" s="34"/>
      <c r="U286" s="35" t="s">
        <v>65</v>
      </c>
      <c r="V286" s="313">
        <v>4</v>
      </c>
      <c r="W286" s="314">
        <f>IFERROR(IF(V286="",0,CEILING((V286/$H286),1)*$H286),"")</f>
        <v>5.0999999999999996</v>
      </c>
      <c r="X286" s="36">
        <f>IFERROR(IF(W286=0,"",ROUNDUP(W286/H286,0)*0.00753),"")</f>
        <v>1.506E-2</v>
      </c>
      <c r="Y286" s="56"/>
      <c r="Z286" s="57"/>
      <c r="AD286" s="58"/>
      <c r="BA286" s="211" t="s">
        <v>1</v>
      </c>
    </row>
    <row r="287" spans="1:53" x14ac:dyDescent="0.2">
      <c r="A287" s="326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7"/>
      <c r="N287" s="323" t="s">
        <v>66</v>
      </c>
      <c r="O287" s="324"/>
      <c r="P287" s="324"/>
      <c r="Q287" s="324"/>
      <c r="R287" s="324"/>
      <c r="S287" s="324"/>
      <c r="T287" s="325"/>
      <c r="U287" s="37" t="s">
        <v>67</v>
      </c>
      <c r="V287" s="315">
        <f>IFERROR(V286/H286,"0")</f>
        <v>1.5686274509803924</v>
      </c>
      <c r="W287" s="315">
        <f>IFERROR(W286/H286,"0")</f>
        <v>2</v>
      </c>
      <c r="X287" s="315">
        <f>IFERROR(IF(X286="",0,X286),"0")</f>
        <v>1.506E-2</v>
      </c>
      <c r="Y287" s="316"/>
      <c r="Z287" s="316"/>
    </row>
    <row r="288" spans="1:53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7"/>
      <c r="N288" s="323" t="s">
        <v>66</v>
      </c>
      <c r="O288" s="324"/>
      <c r="P288" s="324"/>
      <c r="Q288" s="324"/>
      <c r="R288" s="324"/>
      <c r="S288" s="324"/>
      <c r="T288" s="325"/>
      <c r="U288" s="37" t="s">
        <v>65</v>
      </c>
      <c r="V288" s="315">
        <f>IFERROR(SUM(V286:V286),"0")</f>
        <v>4</v>
      </c>
      <c r="W288" s="315">
        <f>IFERROR(SUM(W286:W286),"0")</f>
        <v>5.0999999999999996</v>
      </c>
      <c r="X288" s="37"/>
      <c r="Y288" s="316"/>
      <c r="Z288" s="316"/>
    </row>
    <row r="289" spans="1:53" ht="27.75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customHeight="1" x14ac:dyDescent="0.25">
      <c r="A290" s="321" t="s">
        <v>433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9"/>
      <c r="Z290" s="309"/>
    </row>
    <row r="291" spans="1:53" ht="14.25" customHeight="1" x14ac:dyDescent="0.25">
      <c r="A291" s="328" t="s">
        <v>103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0">
        <v>4607091383997</v>
      </c>
      <c r="E292" s="319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8"/>
      <c r="P292" s="318"/>
      <c r="Q292" s="318"/>
      <c r="R292" s="319"/>
      <c r="S292" s="34"/>
      <c r="T292" s="34"/>
      <c r="U292" s="35" t="s">
        <v>65</v>
      </c>
      <c r="V292" s="313">
        <v>1616</v>
      </c>
      <c r="W292" s="314">
        <f t="shared" ref="W292:W299" si="13">IFERROR(IF(V292="",0,CEILING((V292/$H292),1)*$H292),"")</f>
        <v>1620</v>
      </c>
      <c r="X292" s="36">
        <f>IFERROR(IF(W292=0,"",ROUNDUP(W292/H292,0)*0.02175),"")</f>
        <v>2.3489999999999998</v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434</v>
      </c>
      <c r="B293" s="54" t="s">
        <v>436</v>
      </c>
      <c r="C293" s="31">
        <v>4301011239</v>
      </c>
      <c r="D293" s="320">
        <v>4607091383997</v>
      </c>
      <c r="E293" s="319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8"/>
      <c r="P293" s="318"/>
      <c r="Q293" s="318"/>
      <c r="R293" s="319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0">
        <v>4607091384130</v>
      </c>
      <c r="E294" s="319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8"/>
      <c r="P294" s="318"/>
      <c r="Q294" s="318"/>
      <c r="R294" s="319"/>
      <c r="S294" s="34"/>
      <c r="T294" s="34"/>
      <c r="U294" s="35" t="s">
        <v>65</v>
      </c>
      <c r="V294" s="313">
        <v>2412</v>
      </c>
      <c r="W294" s="314">
        <f t="shared" si="13"/>
        <v>2415</v>
      </c>
      <c r="X294" s="36">
        <f>IFERROR(IF(W294=0,"",ROUNDUP(W294/H294,0)*0.02175),"")</f>
        <v>3.5017499999999999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437</v>
      </c>
      <c r="B295" s="54" t="s">
        <v>439</v>
      </c>
      <c r="C295" s="31">
        <v>4301011240</v>
      </c>
      <c r="D295" s="320">
        <v>4607091384130</v>
      </c>
      <c r="E295" s="319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8"/>
      <c r="P295" s="318"/>
      <c r="Q295" s="318"/>
      <c r="R295" s="319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0">
        <v>4607091384147</v>
      </c>
      <c r="E296" s="319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8"/>
      <c r="P296" s="318"/>
      <c r="Q296" s="318"/>
      <c r="R296" s="319"/>
      <c r="S296" s="34"/>
      <c r="T296" s="34"/>
      <c r="U296" s="35" t="s">
        <v>65</v>
      </c>
      <c r="V296" s="313">
        <v>1435</v>
      </c>
      <c r="W296" s="314">
        <f t="shared" si="13"/>
        <v>1440</v>
      </c>
      <c r="X296" s="36">
        <f>IFERROR(IF(W296=0,"",ROUNDUP(W296/H296,0)*0.02175),"")</f>
        <v>2.0880000000000001</v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440</v>
      </c>
      <c r="B297" s="54" t="s">
        <v>442</v>
      </c>
      <c r="C297" s="31">
        <v>4301011238</v>
      </c>
      <c r="D297" s="320">
        <v>4607091384147</v>
      </c>
      <c r="E297" s="319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24" t="s">
        <v>443</v>
      </c>
      <c r="O297" s="318"/>
      <c r="P297" s="318"/>
      <c r="Q297" s="318"/>
      <c r="R297" s="319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0">
        <v>4607091384154</v>
      </c>
      <c r="E298" s="319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8"/>
      <c r="P298" s="318"/>
      <c r="Q298" s="318"/>
      <c r="R298" s="319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446</v>
      </c>
      <c r="B299" s="54" t="s">
        <v>447</v>
      </c>
      <c r="C299" s="31">
        <v>4301011332</v>
      </c>
      <c r="D299" s="320">
        <v>4607091384161</v>
      </c>
      <c r="E299" s="319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8"/>
      <c r="P299" s="318"/>
      <c r="Q299" s="318"/>
      <c r="R299" s="319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6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7"/>
      <c r="N300" s="323" t="s">
        <v>66</v>
      </c>
      <c r="O300" s="324"/>
      <c r="P300" s="324"/>
      <c r="Q300" s="324"/>
      <c r="R300" s="324"/>
      <c r="S300" s="324"/>
      <c r="T300" s="325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364.20000000000005</v>
      </c>
      <c r="W300" s="315">
        <f>IFERROR(W292/H292,"0")+IFERROR(W293/H293,"0")+IFERROR(W294/H294,"0")+IFERROR(W295/H295,"0")+IFERROR(W296/H296,"0")+IFERROR(W297/H297,"0")+IFERROR(W298/H298,"0")+IFERROR(W299/H299,"0")</f>
        <v>365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7.9387499999999998</v>
      </c>
      <c r="Y300" s="316"/>
      <c r="Z300" s="316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7"/>
      <c r="N301" s="323" t="s">
        <v>66</v>
      </c>
      <c r="O301" s="324"/>
      <c r="P301" s="324"/>
      <c r="Q301" s="324"/>
      <c r="R301" s="324"/>
      <c r="S301" s="324"/>
      <c r="T301" s="325"/>
      <c r="U301" s="37" t="s">
        <v>65</v>
      </c>
      <c r="V301" s="315">
        <f>IFERROR(SUM(V292:V299),"0")</f>
        <v>5463</v>
      </c>
      <c r="W301" s="315">
        <f>IFERROR(SUM(W292:W299),"0")</f>
        <v>5475</v>
      </c>
      <c r="X301" s="37"/>
      <c r="Y301" s="316"/>
      <c r="Z301" s="316"/>
    </row>
    <row r="302" spans="1:53" ht="14.25" customHeight="1" x14ac:dyDescent="0.25">
      <c r="A302" s="328" t="s">
        <v>95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0">
        <v>4607091383980</v>
      </c>
      <c r="E303" s="319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8"/>
      <c r="P303" s="318"/>
      <c r="Q303" s="318"/>
      <c r="R303" s="319"/>
      <c r="S303" s="34"/>
      <c r="T303" s="34"/>
      <c r="U303" s="35" t="s">
        <v>65</v>
      </c>
      <c r="V303" s="313">
        <v>2006</v>
      </c>
      <c r="W303" s="314">
        <f>IFERROR(IF(V303="",0,CEILING((V303/$H303),1)*$H303),"")</f>
        <v>2010</v>
      </c>
      <c r="X303" s="36">
        <f>IFERROR(IF(W303=0,"",ROUNDUP(W303/H303,0)*0.02175),"")</f>
        <v>2.9144999999999999</v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450</v>
      </c>
      <c r="B304" s="54" t="s">
        <v>451</v>
      </c>
      <c r="C304" s="31">
        <v>4301020270</v>
      </c>
      <c r="D304" s="320">
        <v>4680115883314</v>
      </c>
      <c r="E304" s="319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22" t="s">
        <v>452</v>
      </c>
      <c r="O304" s="318"/>
      <c r="P304" s="318"/>
      <c r="Q304" s="318"/>
      <c r="R304" s="319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0">
        <v>4607091384178</v>
      </c>
      <c r="E305" s="319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8"/>
      <c r="P305" s="318"/>
      <c r="Q305" s="318"/>
      <c r="R305" s="319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6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7"/>
      <c r="N306" s="323" t="s">
        <v>66</v>
      </c>
      <c r="O306" s="324"/>
      <c r="P306" s="324"/>
      <c r="Q306" s="324"/>
      <c r="R306" s="324"/>
      <c r="S306" s="324"/>
      <c r="T306" s="325"/>
      <c r="U306" s="37" t="s">
        <v>67</v>
      </c>
      <c r="V306" s="315">
        <f>IFERROR(V303/H303,"0")+IFERROR(V304/H304,"0")+IFERROR(V305/H305,"0")</f>
        <v>133.73333333333332</v>
      </c>
      <c r="W306" s="315">
        <f>IFERROR(W303/H303,"0")+IFERROR(W304/H304,"0")+IFERROR(W305/H305,"0")</f>
        <v>134</v>
      </c>
      <c r="X306" s="315">
        <f>IFERROR(IF(X303="",0,X303),"0")+IFERROR(IF(X304="",0,X304),"0")+IFERROR(IF(X305="",0,X305),"0")</f>
        <v>2.9144999999999999</v>
      </c>
      <c r="Y306" s="316"/>
      <c r="Z306" s="316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7"/>
      <c r="N307" s="323" t="s">
        <v>66</v>
      </c>
      <c r="O307" s="324"/>
      <c r="P307" s="324"/>
      <c r="Q307" s="324"/>
      <c r="R307" s="324"/>
      <c r="S307" s="324"/>
      <c r="T307" s="325"/>
      <c r="U307" s="37" t="s">
        <v>65</v>
      </c>
      <c r="V307" s="315">
        <f>IFERROR(SUM(V303:V305),"0")</f>
        <v>2006</v>
      </c>
      <c r="W307" s="315">
        <f>IFERROR(SUM(W303:W305),"0")</f>
        <v>2010</v>
      </c>
      <c r="X307" s="37"/>
      <c r="Y307" s="316"/>
      <c r="Z307" s="316"/>
    </row>
    <row r="308" spans="1:53" ht="14.25" customHeight="1" x14ac:dyDescent="0.25">
      <c r="A308" s="328" t="s">
        <v>68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8"/>
      <c r="Z308" s="308"/>
    </row>
    <row r="309" spans="1:53" ht="27" customHeight="1" x14ac:dyDescent="0.25">
      <c r="A309" s="54" t="s">
        <v>455</v>
      </c>
      <c r="B309" s="54" t="s">
        <v>456</v>
      </c>
      <c r="C309" s="31">
        <v>4301051560</v>
      </c>
      <c r="D309" s="320">
        <v>4607091383928</v>
      </c>
      <c r="E309" s="319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07" t="s">
        <v>457</v>
      </c>
      <c r="O309" s="318"/>
      <c r="P309" s="318"/>
      <c r="Q309" s="318"/>
      <c r="R309" s="319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0">
        <v>4607091384260</v>
      </c>
      <c r="E310" s="319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8"/>
      <c r="P310" s="318"/>
      <c r="Q310" s="318"/>
      <c r="R310" s="319"/>
      <c r="S310" s="34"/>
      <c r="T310" s="34"/>
      <c r="U310" s="35" t="s">
        <v>65</v>
      </c>
      <c r="V310" s="313">
        <v>190</v>
      </c>
      <c r="W310" s="314">
        <f>IFERROR(IF(V310="",0,CEILING((V310/$H310),1)*$H310),"")</f>
        <v>195</v>
      </c>
      <c r="X310" s="36">
        <f>IFERROR(IF(W310=0,"",ROUNDUP(W310/H310,0)*0.02175),"")</f>
        <v>0.54374999999999996</v>
      </c>
      <c r="Y310" s="56"/>
      <c r="Z310" s="57"/>
      <c r="AD310" s="58"/>
      <c r="BA310" s="224" t="s">
        <v>1</v>
      </c>
    </row>
    <row r="311" spans="1:53" x14ac:dyDescent="0.2">
      <c r="A311" s="326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7"/>
      <c r="N311" s="323" t="s">
        <v>66</v>
      </c>
      <c r="O311" s="324"/>
      <c r="P311" s="324"/>
      <c r="Q311" s="324"/>
      <c r="R311" s="324"/>
      <c r="S311" s="324"/>
      <c r="T311" s="325"/>
      <c r="U311" s="37" t="s">
        <v>67</v>
      </c>
      <c r="V311" s="315">
        <f>IFERROR(V309/H309,"0")+IFERROR(V310/H310,"0")</f>
        <v>24.358974358974361</v>
      </c>
      <c r="W311" s="315">
        <f>IFERROR(W309/H309,"0")+IFERROR(W310/H310,"0")</f>
        <v>25</v>
      </c>
      <c r="X311" s="315">
        <f>IFERROR(IF(X309="",0,X309),"0")+IFERROR(IF(X310="",0,X310),"0")</f>
        <v>0.54374999999999996</v>
      </c>
      <c r="Y311" s="316"/>
      <c r="Z311" s="316"/>
    </row>
    <row r="312" spans="1:53" x14ac:dyDescent="0.2">
      <c r="A312" s="322"/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7"/>
      <c r="N312" s="323" t="s">
        <v>66</v>
      </c>
      <c r="O312" s="324"/>
      <c r="P312" s="324"/>
      <c r="Q312" s="324"/>
      <c r="R312" s="324"/>
      <c r="S312" s="324"/>
      <c r="T312" s="325"/>
      <c r="U312" s="37" t="s">
        <v>65</v>
      </c>
      <c r="V312" s="315">
        <f>IFERROR(SUM(V309:V310),"0")</f>
        <v>190</v>
      </c>
      <c r="W312" s="315">
        <f>IFERROR(SUM(W309:W310),"0")</f>
        <v>195</v>
      </c>
      <c r="X312" s="37"/>
      <c r="Y312" s="316"/>
      <c r="Z312" s="316"/>
    </row>
    <row r="313" spans="1:53" ht="14.25" customHeight="1" x14ac:dyDescent="0.25">
      <c r="A313" s="328" t="s">
        <v>208</v>
      </c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0">
        <v>4607091384673</v>
      </c>
      <c r="E314" s="319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8"/>
      <c r="P314" s="318"/>
      <c r="Q314" s="318"/>
      <c r="R314" s="319"/>
      <c r="S314" s="34"/>
      <c r="T314" s="34"/>
      <c r="U314" s="35" t="s">
        <v>65</v>
      </c>
      <c r="V314" s="313">
        <v>60</v>
      </c>
      <c r="W314" s="314">
        <f>IFERROR(IF(V314="",0,CEILING((V314/$H314),1)*$H314),"")</f>
        <v>62.4</v>
      </c>
      <c r="X314" s="36">
        <f>IFERROR(IF(W314=0,"",ROUNDUP(W314/H314,0)*0.02175),"")</f>
        <v>0.17399999999999999</v>
      </c>
      <c r="Y314" s="56"/>
      <c r="Z314" s="57"/>
      <c r="AD314" s="58"/>
      <c r="BA314" s="225" t="s">
        <v>1</v>
      </c>
    </row>
    <row r="315" spans="1:53" x14ac:dyDescent="0.2">
      <c r="A315" s="326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7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5">
        <f>IFERROR(V314/H314,"0")</f>
        <v>7.6923076923076925</v>
      </c>
      <c r="W315" s="315">
        <f>IFERROR(W314/H314,"0")</f>
        <v>8</v>
      </c>
      <c r="X315" s="315">
        <f>IFERROR(IF(X314="",0,X314),"0")</f>
        <v>0.17399999999999999</v>
      </c>
      <c r="Y315" s="316"/>
      <c r="Z315" s="316"/>
    </row>
    <row r="316" spans="1:53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7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5">
        <f>IFERROR(SUM(V314:V314),"0")</f>
        <v>60</v>
      </c>
      <c r="W316" s="315">
        <f>IFERROR(SUM(W314:W314),"0")</f>
        <v>62.4</v>
      </c>
      <c r="X316" s="37"/>
      <c r="Y316" s="316"/>
      <c r="Z316" s="316"/>
    </row>
    <row r="317" spans="1:53" ht="16.5" customHeight="1" x14ac:dyDescent="0.25">
      <c r="A317" s="321" t="s">
        <v>462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9"/>
      <c r="Z317" s="309"/>
    </row>
    <row r="318" spans="1:53" ht="14.25" customHeight="1" x14ac:dyDescent="0.25">
      <c r="A318" s="328" t="s">
        <v>103</v>
      </c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0">
        <v>4607091384185</v>
      </c>
      <c r="E319" s="319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8"/>
      <c r="P319" s="318"/>
      <c r="Q319" s="318"/>
      <c r="R319" s="319"/>
      <c r="S319" s="34"/>
      <c r="T319" s="34"/>
      <c r="U319" s="35" t="s">
        <v>65</v>
      </c>
      <c r="V319" s="313">
        <v>60</v>
      </c>
      <c r="W319" s="314">
        <f>IFERROR(IF(V319="",0,CEILING((V319/$H319),1)*$H319),"")</f>
        <v>60</v>
      </c>
      <c r="X319" s="36">
        <f>IFERROR(IF(W319=0,"",ROUNDUP(W319/H319,0)*0.02175),"")</f>
        <v>0.10874999999999999</v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4301011312</v>
      </c>
      <c r="D320" s="320">
        <v>4607091384192</v>
      </c>
      <c r="E320" s="319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8"/>
      <c r="P320" s="318"/>
      <c r="Q320" s="318"/>
      <c r="R320" s="319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4301011483</v>
      </c>
      <c r="D321" s="320">
        <v>4680115881907</v>
      </c>
      <c r="E321" s="319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8"/>
      <c r="P321" s="318"/>
      <c r="Q321" s="318"/>
      <c r="R321" s="319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469</v>
      </c>
      <c r="B322" s="54" t="s">
        <v>470</v>
      </c>
      <c r="C322" s="31">
        <v>4301011655</v>
      </c>
      <c r="D322" s="320">
        <v>4680115883925</v>
      </c>
      <c r="E322" s="319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06" t="s">
        <v>471</v>
      </c>
      <c r="O322" s="318"/>
      <c r="P322" s="318"/>
      <c r="Q322" s="318"/>
      <c r="R322" s="319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0">
        <v>4607091384680</v>
      </c>
      <c r="E323" s="319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18"/>
      <c r="P323" s="318"/>
      <c r="Q323" s="318"/>
      <c r="R323" s="319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x14ac:dyDescent="0.2">
      <c r="A324" s="326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7"/>
      <c r="N324" s="323" t="s">
        <v>66</v>
      </c>
      <c r="O324" s="324"/>
      <c r="P324" s="324"/>
      <c r="Q324" s="324"/>
      <c r="R324" s="324"/>
      <c r="S324" s="324"/>
      <c r="T324" s="325"/>
      <c r="U324" s="37" t="s">
        <v>67</v>
      </c>
      <c r="V324" s="315">
        <f>IFERROR(V319/H319,"0")+IFERROR(V320/H320,"0")+IFERROR(V321/H321,"0")+IFERROR(V322/H322,"0")+IFERROR(V323/H323,"0")</f>
        <v>5</v>
      </c>
      <c r="W324" s="315">
        <f>IFERROR(W319/H319,"0")+IFERROR(W320/H320,"0")+IFERROR(W321/H321,"0")+IFERROR(W322/H322,"0")+IFERROR(W323/H323,"0")</f>
        <v>5</v>
      </c>
      <c r="X324" s="315">
        <f>IFERROR(IF(X319="",0,X319),"0")+IFERROR(IF(X320="",0,X320),"0")+IFERROR(IF(X321="",0,X321),"0")+IFERROR(IF(X322="",0,X322),"0")+IFERROR(IF(X323="",0,X323),"0")</f>
        <v>0.10874999999999999</v>
      </c>
      <c r="Y324" s="316"/>
      <c r="Z324" s="316"/>
    </row>
    <row r="325" spans="1:53" x14ac:dyDescent="0.2">
      <c r="A325" s="322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7"/>
      <c r="N325" s="323" t="s">
        <v>66</v>
      </c>
      <c r="O325" s="324"/>
      <c r="P325" s="324"/>
      <c r="Q325" s="324"/>
      <c r="R325" s="324"/>
      <c r="S325" s="324"/>
      <c r="T325" s="325"/>
      <c r="U325" s="37" t="s">
        <v>65</v>
      </c>
      <c r="V325" s="315">
        <f>IFERROR(SUM(V319:V323),"0")</f>
        <v>60</v>
      </c>
      <c r="W325" s="315">
        <f>IFERROR(SUM(W319:W323),"0")</f>
        <v>60</v>
      </c>
      <c r="X325" s="37"/>
      <c r="Y325" s="316"/>
      <c r="Z325" s="316"/>
    </row>
    <row r="326" spans="1:53" ht="14.25" customHeight="1" x14ac:dyDescent="0.25">
      <c r="A326" s="328" t="s">
        <v>60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0">
        <v>4607091384802</v>
      </c>
      <c r="E327" s="319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18"/>
      <c r="P327" s="318"/>
      <c r="Q327" s="318"/>
      <c r="R327" s="319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0">
        <v>4607091384826</v>
      </c>
      <c r="E328" s="319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18"/>
      <c r="P328" s="318"/>
      <c r="Q328" s="318"/>
      <c r="R328" s="319"/>
      <c r="S328" s="34"/>
      <c r="T328" s="34"/>
      <c r="U328" s="35" t="s">
        <v>65</v>
      </c>
      <c r="V328" s="313">
        <v>10</v>
      </c>
      <c r="W328" s="314">
        <f>IFERROR(IF(V328="",0,CEILING((V328/$H328),1)*$H328),"")</f>
        <v>11.2</v>
      </c>
      <c r="X328" s="36">
        <f>IFERROR(IF(W328=0,"",ROUNDUP(W328/H328,0)*0.00502),"")</f>
        <v>2.0080000000000001E-2</v>
      </c>
      <c r="Y328" s="56"/>
      <c r="Z328" s="57"/>
      <c r="AD328" s="58"/>
      <c r="BA328" s="232" t="s">
        <v>1</v>
      </c>
    </row>
    <row r="329" spans="1:53" x14ac:dyDescent="0.2">
      <c r="A329" s="326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7"/>
      <c r="N329" s="323" t="s">
        <v>66</v>
      </c>
      <c r="O329" s="324"/>
      <c r="P329" s="324"/>
      <c r="Q329" s="324"/>
      <c r="R329" s="324"/>
      <c r="S329" s="324"/>
      <c r="T329" s="325"/>
      <c r="U329" s="37" t="s">
        <v>67</v>
      </c>
      <c r="V329" s="315">
        <f>IFERROR(V327/H327,"0")+IFERROR(V328/H328,"0")</f>
        <v>3.5714285714285716</v>
      </c>
      <c r="W329" s="315">
        <f>IFERROR(W327/H327,"0")+IFERROR(W328/H328,"0")</f>
        <v>4</v>
      </c>
      <c r="X329" s="315">
        <f>IFERROR(IF(X327="",0,X327),"0")+IFERROR(IF(X328="",0,X328),"0")</f>
        <v>2.0080000000000001E-2</v>
      </c>
      <c r="Y329" s="316"/>
      <c r="Z329" s="316"/>
    </row>
    <row r="330" spans="1:53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2"/>
      <c r="M330" s="327"/>
      <c r="N330" s="323" t="s">
        <v>66</v>
      </c>
      <c r="O330" s="324"/>
      <c r="P330" s="324"/>
      <c r="Q330" s="324"/>
      <c r="R330" s="324"/>
      <c r="S330" s="324"/>
      <c r="T330" s="325"/>
      <c r="U330" s="37" t="s">
        <v>65</v>
      </c>
      <c r="V330" s="315">
        <f>IFERROR(SUM(V327:V328),"0")</f>
        <v>10</v>
      </c>
      <c r="W330" s="315">
        <f>IFERROR(SUM(W327:W328),"0")</f>
        <v>11.2</v>
      </c>
      <c r="X330" s="37"/>
      <c r="Y330" s="316"/>
      <c r="Z330" s="316"/>
    </row>
    <row r="331" spans="1:53" ht="14.25" customHeight="1" x14ac:dyDescent="0.25">
      <c r="A331" s="328" t="s">
        <v>68</v>
      </c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0">
        <v>4607091384246</v>
      </c>
      <c r="E332" s="319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18"/>
      <c r="P332" s="318"/>
      <c r="Q332" s="318"/>
      <c r="R332" s="319"/>
      <c r="S332" s="34"/>
      <c r="T332" s="34"/>
      <c r="U332" s="35" t="s">
        <v>65</v>
      </c>
      <c r="V332" s="313">
        <v>611</v>
      </c>
      <c r="W332" s="314">
        <f>IFERROR(IF(V332="",0,CEILING((V332/$H332),1)*$H332),"")</f>
        <v>616.19999999999993</v>
      </c>
      <c r="X332" s="36">
        <f>IFERROR(IF(W332=0,"",ROUNDUP(W332/H332,0)*0.02175),"")</f>
        <v>1.7182499999999998</v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0">
        <v>4680115881976</v>
      </c>
      <c r="E333" s="319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18"/>
      <c r="P333" s="318"/>
      <c r="Q333" s="318"/>
      <c r="R333" s="319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0">
        <v>4607091384253</v>
      </c>
      <c r="E334" s="319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18"/>
      <c r="P334" s="318"/>
      <c r="Q334" s="318"/>
      <c r="R334" s="319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485</v>
      </c>
      <c r="B335" s="54" t="s">
        <v>486</v>
      </c>
      <c r="C335" s="31">
        <v>4301051444</v>
      </c>
      <c r="D335" s="320">
        <v>4680115881969</v>
      </c>
      <c r="E335" s="319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18"/>
      <c r="P335" s="318"/>
      <c r="Q335" s="318"/>
      <c r="R335" s="319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6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7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5">
        <f>IFERROR(V332/H332,"0")+IFERROR(V333/H333,"0")+IFERROR(V334/H334,"0")+IFERROR(V335/H335,"0")</f>
        <v>78.333333333333329</v>
      </c>
      <c r="W336" s="315">
        <f>IFERROR(W332/H332,"0")+IFERROR(W333/H333,"0")+IFERROR(W334/H334,"0")+IFERROR(W335/H335,"0")</f>
        <v>79</v>
      </c>
      <c r="X336" s="315">
        <f>IFERROR(IF(X332="",0,X332),"0")+IFERROR(IF(X333="",0,X333),"0")+IFERROR(IF(X334="",0,X334),"0")+IFERROR(IF(X335="",0,X335),"0")</f>
        <v>1.7182499999999998</v>
      </c>
      <c r="Y336" s="316"/>
      <c r="Z336" s="316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7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5">
        <f>IFERROR(SUM(V332:V335),"0")</f>
        <v>611</v>
      </c>
      <c r="W337" s="315">
        <f>IFERROR(SUM(W332:W335),"0")</f>
        <v>616.19999999999993</v>
      </c>
      <c r="X337" s="37"/>
      <c r="Y337" s="316"/>
      <c r="Z337" s="316"/>
    </row>
    <row r="338" spans="1:53" ht="14.25" customHeight="1" x14ac:dyDescent="0.25">
      <c r="A338" s="328" t="s">
        <v>208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08"/>
      <c r="Z338" s="308"/>
    </row>
    <row r="339" spans="1:53" ht="27" customHeight="1" x14ac:dyDescent="0.25">
      <c r="A339" s="54" t="s">
        <v>487</v>
      </c>
      <c r="B339" s="54" t="s">
        <v>488</v>
      </c>
      <c r="C339" s="31">
        <v>4301060322</v>
      </c>
      <c r="D339" s="320">
        <v>4607091389357</v>
      </c>
      <c r="E339" s="319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18"/>
      <c r="P339" s="318"/>
      <c r="Q339" s="318"/>
      <c r="R339" s="319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x14ac:dyDescent="0.2">
      <c r="A340" s="326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7"/>
      <c r="N340" s="323" t="s">
        <v>66</v>
      </c>
      <c r="O340" s="324"/>
      <c r="P340" s="324"/>
      <c r="Q340" s="324"/>
      <c r="R340" s="324"/>
      <c r="S340" s="324"/>
      <c r="T340" s="325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7"/>
      <c r="N341" s="323" t="s">
        <v>66</v>
      </c>
      <c r="O341" s="324"/>
      <c r="P341" s="324"/>
      <c r="Q341" s="324"/>
      <c r="R341" s="324"/>
      <c r="S341" s="324"/>
      <c r="T341" s="325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customHeight="1" x14ac:dyDescent="0.25">
      <c r="A343" s="321" t="s">
        <v>490</v>
      </c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09"/>
      <c r="Z343" s="309"/>
    </row>
    <row r="344" spans="1:53" ht="14.25" customHeight="1" x14ac:dyDescent="0.25">
      <c r="A344" s="328" t="s">
        <v>103</v>
      </c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08"/>
      <c r="Z344" s="308"/>
    </row>
    <row r="345" spans="1:53" ht="27" customHeight="1" x14ac:dyDescent="0.25">
      <c r="A345" s="54" t="s">
        <v>491</v>
      </c>
      <c r="B345" s="54" t="s">
        <v>492</v>
      </c>
      <c r="C345" s="31">
        <v>4301011428</v>
      </c>
      <c r="D345" s="320">
        <v>4607091389708</v>
      </c>
      <c r="E345" s="319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18"/>
      <c r="P345" s="318"/>
      <c r="Q345" s="318"/>
      <c r="R345" s="319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customHeight="1" x14ac:dyDescent="0.25">
      <c r="A346" s="54" t="s">
        <v>493</v>
      </c>
      <c r="B346" s="54" t="s">
        <v>494</v>
      </c>
      <c r="C346" s="31">
        <v>4301011427</v>
      </c>
      <c r="D346" s="320">
        <v>4607091389692</v>
      </c>
      <c r="E346" s="319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18"/>
      <c r="P346" s="318"/>
      <c r="Q346" s="318"/>
      <c r="R346" s="319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x14ac:dyDescent="0.2">
      <c r="A347" s="326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7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7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customHeight="1" x14ac:dyDescent="0.25">
      <c r="A349" s="328" t="s">
        <v>60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0">
        <v>4607091389753</v>
      </c>
      <c r="E350" s="319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18"/>
      <c r="P350" s="318"/>
      <c r="Q350" s="318"/>
      <c r="R350" s="319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customHeight="1" x14ac:dyDescent="0.25">
      <c r="A351" s="54" t="s">
        <v>497</v>
      </c>
      <c r="B351" s="54" t="s">
        <v>498</v>
      </c>
      <c r="C351" s="31">
        <v>4301031174</v>
      </c>
      <c r="D351" s="320">
        <v>4607091389760</v>
      </c>
      <c r="E351" s="319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18"/>
      <c r="P351" s="318"/>
      <c r="Q351" s="318"/>
      <c r="R351" s="319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0">
        <v>4607091389746</v>
      </c>
      <c r="E352" s="319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18"/>
      <c r="P352" s="318"/>
      <c r="Q352" s="318"/>
      <c r="R352" s="319"/>
      <c r="S352" s="34"/>
      <c r="T352" s="34"/>
      <c r="U352" s="35" t="s">
        <v>65</v>
      </c>
      <c r="V352" s="313">
        <v>506</v>
      </c>
      <c r="W352" s="314">
        <f t="shared" si="14"/>
        <v>508.20000000000005</v>
      </c>
      <c r="X352" s="36">
        <f>IFERROR(IF(W352=0,"",ROUNDUP(W352/H352,0)*0.00753),"")</f>
        <v>0.91113</v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0">
        <v>4680115882928</v>
      </c>
      <c r="E353" s="319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18"/>
      <c r="P353" s="318"/>
      <c r="Q353" s="318"/>
      <c r="R353" s="319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0">
        <v>4680115883147</v>
      </c>
      <c r="E354" s="319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18"/>
      <c r="P354" s="318"/>
      <c r="Q354" s="318"/>
      <c r="R354" s="319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0">
        <v>4607091384338</v>
      </c>
      <c r="E355" s="319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18"/>
      <c r="P355" s="318"/>
      <c r="Q355" s="318"/>
      <c r="R355" s="319"/>
      <c r="S355" s="34"/>
      <c r="T355" s="34"/>
      <c r="U355" s="35" t="s">
        <v>65</v>
      </c>
      <c r="V355" s="313">
        <v>7</v>
      </c>
      <c r="W355" s="314">
        <f t="shared" si="14"/>
        <v>8.4</v>
      </c>
      <c r="X355" s="36">
        <f t="shared" si="15"/>
        <v>2.0080000000000001E-2</v>
      </c>
      <c r="Y355" s="56"/>
      <c r="Z355" s="57"/>
      <c r="AD355" s="58"/>
      <c r="BA355" s="245" t="s">
        <v>1</v>
      </c>
    </row>
    <row r="356" spans="1:53" ht="37.5" customHeight="1" x14ac:dyDescent="0.25">
      <c r="A356" s="54" t="s">
        <v>507</v>
      </c>
      <c r="B356" s="54" t="s">
        <v>508</v>
      </c>
      <c r="C356" s="31">
        <v>4301031254</v>
      </c>
      <c r="D356" s="320">
        <v>4680115883154</v>
      </c>
      <c r="E356" s="319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18"/>
      <c r="P356" s="318"/>
      <c r="Q356" s="318"/>
      <c r="R356" s="319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0">
        <v>4607091389524</v>
      </c>
      <c r="E357" s="319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18"/>
      <c r="P357" s="318"/>
      <c r="Q357" s="318"/>
      <c r="R357" s="319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0">
        <v>4680115883161</v>
      </c>
      <c r="E358" s="319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18"/>
      <c r="P358" s="318"/>
      <c r="Q358" s="318"/>
      <c r="R358" s="319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0">
        <v>4607091384345</v>
      </c>
      <c r="E359" s="319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18"/>
      <c r="P359" s="318"/>
      <c r="Q359" s="318"/>
      <c r="R359" s="319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515</v>
      </c>
      <c r="B360" s="54" t="s">
        <v>516</v>
      </c>
      <c r="C360" s="31">
        <v>4301031256</v>
      </c>
      <c r="D360" s="320">
        <v>4680115883178</v>
      </c>
      <c r="E360" s="319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18"/>
      <c r="P360" s="318"/>
      <c r="Q360" s="318"/>
      <c r="R360" s="319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0">
        <v>4607091389531</v>
      </c>
      <c r="E361" s="319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18"/>
      <c r="P361" s="318"/>
      <c r="Q361" s="318"/>
      <c r="R361" s="319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4301031255</v>
      </c>
      <c r="D362" s="320">
        <v>4680115883185</v>
      </c>
      <c r="E362" s="319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391" t="s">
        <v>521</v>
      </c>
      <c r="O362" s="318"/>
      <c r="P362" s="318"/>
      <c r="Q362" s="318"/>
      <c r="R362" s="319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6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7"/>
      <c r="N363" s="323" t="s">
        <v>66</v>
      </c>
      <c r="O363" s="324"/>
      <c r="P363" s="324"/>
      <c r="Q363" s="324"/>
      <c r="R363" s="324"/>
      <c r="S363" s="324"/>
      <c r="T363" s="325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123.8095238095238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125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0.93120999999999998</v>
      </c>
      <c r="Y363" s="316"/>
      <c r="Z363" s="316"/>
    </row>
    <row r="364" spans="1:53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2"/>
      <c r="M364" s="327"/>
      <c r="N364" s="323" t="s">
        <v>66</v>
      </c>
      <c r="O364" s="324"/>
      <c r="P364" s="324"/>
      <c r="Q364" s="324"/>
      <c r="R364" s="324"/>
      <c r="S364" s="324"/>
      <c r="T364" s="325"/>
      <c r="U364" s="37" t="s">
        <v>65</v>
      </c>
      <c r="V364" s="315">
        <f>IFERROR(SUM(V350:V362),"0")</f>
        <v>513</v>
      </c>
      <c r="W364" s="315">
        <f>IFERROR(SUM(W350:W362),"0")</f>
        <v>516.6</v>
      </c>
      <c r="X364" s="37"/>
      <c r="Y364" s="316"/>
      <c r="Z364" s="316"/>
    </row>
    <row r="365" spans="1:53" ht="14.25" customHeight="1" x14ac:dyDescent="0.25">
      <c r="A365" s="328" t="s">
        <v>68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0">
        <v>4607091389685</v>
      </c>
      <c r="E366" s="319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18"/>
      <c r="P366" s="318"/>
      <c r="Q366" s="318"/>
      <c r="R366" s="319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20">
        <v>4607091389654</v>
      </c>
      <c r="E367" s="319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18"/>
      <c r="P367" s="318"/>
      <c r="Q367" s="318"/>
      <c r="R367" s="319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0">
        <v>4607091384352</v>
      </c>
      <c r="E368" s="319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18"/>
      <c r="P368" s="318"/>
      <c r="Q368" s="318"/>
      <c r="R368" s="319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20">
        <v>4607091389661</v>
      </c>
      <c r="E369" s="319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18"/>
      <c r="P369" s="318"/>
      <c r="Q369" s="318"/>
      <c r="R369" s="319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26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7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7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customHeight="1" x14ac:dyDescent="0.25">
      <c r="A372" s="328" t="s">
        <v>208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08"/>
      <c r="Z372" s="308"/>
    </row>
    <row r="373" spans="1:53" ht="27" customHeight="1" x14ac:dyDescent="0.25">
      <c r="A373" s="54" t="s">
        <v>530</v>
      </c>
      <c r="B373" s="54" t="s">
        <v>531</v>
      </c>
      <c r="C373" s="31">
        <v>4301060352</v>
      </c>
      <c r="D373" s="320">
        <v>4680115881648</v>
      </c>
      <c r="E373" s="319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18"/>
      <c r="P373" s="318"/>
      <c r="Q373" s="318"/>
      <c r="R373" s="319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x14ac:dyDescent="0.2">
      <c r="A374" s="326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7"/>
      <c r="N374" s="323" t="s">
        <v>66</v>
      </c>
      <c r="O374" s="324"/>
      <c r="P374" s="324"/>
      <c r="Q374" s="324"/>
      <c r="R374" s="324"/>
      <c r="S374" s="324"/>
      <c r="T374" s="325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7"/>
      <c r="N375" s="323" t="s">
        <v>66</v>
      </c>
      <c r="O375" s="324"/>
      <c r="P375" s="324"/>
      <c r="Q375" s="324"/>
      <c r="R375" s="324"/>
      <c r="S375" s="324"/>
      <c r="T375" s="325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customHeight="1" x14ac:dyDescent="0.25">
      <c r="A376" s="328" t="s">
        <v>81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0">
        <v>4680115884359</v>
      </c>
      <c r="E377" s="319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20" t="s">
        <v>536</v>
      </c>
      <c r="O377" s="318"/>
      <c r="P377" s="318"/>
      <c r="Q377" s="318"/>
      <c r="R377" s="319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0">
        <v>4680115884335</v>
      </c>
      <c r="E378" s="319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53" t="s">
        <v>539</v>
      </c>
      <c r="O378" s="318"/>
      <c r="P378" s="318"/>
      <c r="Q378" s="318"/>
      <c r="R378" s="319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0">
        <v>4680115884342</v>
      </c>
      <c r="E379" s="319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1" t="s">
        <v>542</v>
      </c>
      <c r="O379" s="318"/>
      <c r="P379" s="318"/>
      <c r="Q379" s="318"/>
      <c r="R379" s="319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543</v>
      </c>
      <c r="B380" s="54" t="s">
        <v>544</v>
      </c>
      <c r="C380" s="31">
        <v>4301170011</v>
      </c>
      <c r="D380" s="320">
        <v>4680115884113</v>
      </c>
      <c r="E380" s="319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512" t="s">
        <v>545</v>
      </c>
      <c r="O380" s="318"/>
      <c r="P380" s="318"/>
      <c r="Q380" s="318"/>
      <c r="R380" s="319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26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7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7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customHeight="1" x14ac:dyDescent="0.25">
      <c r="A383" s="321" t="s">
        <v>546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09"/>
      <c r="Z383" s="309"/>
    </row>
    <row r="384" spans="1:53" ht="14.25" customHeight="1" x14ac:dyDescent="0.25">
      <c r="A384" s="328" t="s">
        <v>95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08"/>
      <c r="Z384" s="308"/>
    </row>
    <row r="385" spans="1:53" ht="27" customHeight="1" x14ac:dyDescent="0.25">
      <c r="A385" s="54" t="s">
        <v>547</v>
      </c>
      <c r="B385" s="54" t="s">
        <v>548</v>
      </c>
      <c r="C385" s="31">
        <v>4301020196</v>
      </c>
      <c r="D385" s="320">
        <v>4607091389388</v>
      </c>
      <c r="E385" s="319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18"/>
      <c r="P385" s="318"/>
      <c r="Q385" s="318"/>
      <c r="R385" s="319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4301020185</v>
      </c>
      <c r="D386" s="320">
        <v>4607091389364</v>
      </c>
      <c r="E386" s="319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18"/>
      <c r="P386" s="318"/>
      <c r="Q386" s="318"/>
      <c r="R386" s="319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x14ac:dyDescent="0.2">
      <c r="A387" s="326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7"/>
      <c r="N387" s="323" t="s">
        <v>66</v>
      </c>
      <c r="O387" s="324"/>
      <c r="P387" s="324"/>
      <c r="Q387" s="324"/>
      <c r="R387" s="324"/>
      <c r="S387" s="324"/>
      <c r="T387" s="325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x14ac:dyDescent="0.2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7"/>
      <c r="N388" s="323" t="s">
        <v>66</v>
      </c>
      <c r="O388" s="324"/>
      <c r="P388" s="324"/>
      <c r="Q388" s="324"/>
      <c r="R388" s="324"/>
      <c r="S388" s="324"/>
      <c r="T388" s="325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customHeight="1" x14ac:dyDescent="0.25">
      <c r="A389" s="328" t="s">
        <v>60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0">
        <v>4607091389739</v>
      </c>
      <c r="E390" s="319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18"/>
      <c r="P390" s="318"/>
      <c r="Q390" s="318"/>
      <c r="R390" s="319"/>
      <c r="S390" s="34"/>
      <c r="T390" s="34"/>
      <c r="U390" s="35" t="s">
        <v>65</v>
      </c>
      <c r="V390" s="313">
        <v>737</v>
      </c>
      <c r="W390" s="314">
        <f t="shared" ref="W390:W396" si="16">IFERROR(IF(V390="",0,CEILING((V390/$H390),1)*$H390),"")</f>
        <v>739.2</v>
      </c>
      <c r="X390" s="36">
        <f>IFERROR(IF(W390=0,"",ROUNDUP(W390/H390,0)*0.00753),"")</f>
        <v>1.32528</v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0">
        <v>4680115883048</v>
      </c>
      <c r="E391" s="319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18"/>
      <c r="P391" s="318"/>
      <c r="Q391" s="318"/>
      <c r="R391" s="319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0">
        <v>4607091389425</v>
      </c>
      <c r="E392" s="319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18"/>
      <c r="P392" s="318"/>
      <c r="Q392" s="318"/>
      <c r="R392" s="319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557</v>
      </c>
      <c r="B393" s="54" t="s">
        <v>558</v>
      </c>
      <c r="C393" s="31">
        <v>4301031215</v>
      </c>
      <c r="D393" s="320">
        <v>4680115882911</v>
      </c>
      <c r="E393" s="319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26" t="s">
        <v>559</v>
      </c>
      <c r="O393" s="318"/>
      <c r="P393" s="318"/>
      <c r="Q393" s="318"/>
      <c r="R393" s="319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560</v>
      </c>
      <c r="B394" s="54" t="s">
        <v>561</v>
      </c>
      <c r="C394" s="31">
        <v>4301031167</v>
      </c>
      <c r="D394" s="320">
        <v>4680115880771</v>
      </c>
      <c r="E394" s="319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18"/>
      <c r="P394" s="318"/>
      <c r="Q394" s="318"/>
      <c r="R394" s="319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0">
        <v>4607091389500</v>
      </c>
      <c r="E395" s="319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18"/>
      <c r="P395" s="318"/>
      <c r="Q395" s="318"/>
      <c r="R395" s="319"/>
      <c r="S395" s="34"/>
      <c r="T395" s="34"/>
      <c r="U395" s="35" t="s">
        <v>65</v>
      </c>
      <c r="V395" s="313">
        <v>17</v>
      </c>
      <c r="W395" s="314">
        <f t="shared" si="16"/>
        <v>18.900000000000002</v>
      </c>
      <c r="X395" s="36">
        <f>IFERROR(IF(W395=0,"",ROUNDUP(W395/H395,0)*0.00502),"")</f>
        <v>4.5179999999999998E-2</v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564</v>
      </c>
      <c r="B396" s="54" t="s">
        <v>565</v>
      </c>
      <c r="C396" s="31">
        <v>4301031103</v>
      </c>
      <c r="D396" s="320">
        <v>4680115881983</v>
      </c>
      <c r="E396" s="319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18"/>
      <c r="P396" s="318"/>
      <c r="Q396" s="318"/>
      <c r="R396" s="319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6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7"/>
      <c r="N397" s="323" t="s">
        <v>66</v>
      </c>
      <c r="O397" s="324"/>
      <c r="P397" s="324"/>
      <c r="Q397" s="324"/>
      <c r="R397" s="324"/>
      <c r="S397" s="324"/>
      <c r="T397" s="325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183.57142857142858</v>
      </c>
      <c r="W397" s="315">
        <f>IFERROR(W390/H390,"0")+IFERROR(W391/H391,"0")+IFERROR(W392/H392,"0")+IFERROR(W393/H393,"0")+IFERROR(W394/H394,"0")+IFERROR(W395/H395,"0")+IFERROR(W396/H396,"0")</f>
        <v>185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1.37046</v>
      </c>
      <c r="Y397" s="316"/>
      <c r="Z397" s="316"/>
    </row>
    <row r="398" spans="1:53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2"/>
      <c r="M398" s="327"/>
      <c r="N398" s="323" t="s">
        <v>66</v>
      </c>
      <c r="O398" s="324"/>
      <c r="P398" s="324"/>
      <c r="Q398" s="324"/>
      <c r="R398" s="324"/>
      <c r="S398" s="324"/>
      <c r="T398" s="325"/>
      <c r="U398" s="37" t="s">
        <v>65</v>
      </c>
      <c r="V398" s="315">
        <f>IFERROR(SUM(V390:V396),"0")</f>
        <v>754</v>
      </c>
      <c r="W398" s="315">
        <f>IFERROR(SUM(W390:W396),"0")</f>
        <v>758.1</v>
      </c>
      <c r="X398" s="37"/>
      <c r="Y398" s="316"/>
      <c r="Z398" s="316"/>
    </row>
    <row r="399" spans="1:53" ht="14.25" customHeight="1" x14ac:dyDescent="0.25">
      <c r="A399" s="328" t="s">
        <v>81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08"/>
      <c r="Z399" s="308"/>
    </row>
    <row r="400" spans="1:53" ht="27" customHeight="1" x14ac:dyDescent="0.25">
      <c r="A400" s="54" t="s">
        <v>566</v>
      </c>
      <c r="B400" s="54" t="s">
        <v>567</v>
      </c>
      <c r="C400" s="31">
        <v>4301040358</v>
      </c>
      <c r="D400" s="320">
        <v>4680115884571</v>
      </c>
      <c r="E400" s="319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2" t="s">
        <v>568</v>
      </c>
      <c r="O400" s="318"/>
      <c r="P400" s="318"/>
      <c r="Q400" s="318"/>
      <c r="R400" s="319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x14ac:dyDescent="0.2">
      <c r="A401" s="326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7"/>
      <c r="N401" s="323" t="s">
        <v>66</v>
      </c>
      <c r="O401" s="324"/>
      <c r="P401" s="324"/>
      <c r="Q401" s="324"/>
      <c r="R401" s="324"/>
      <c r="S401" s="324"/>
      <c r="T401" s="325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7"/>
      <c r="N402" s="323" t="s">
        <v>66</v>
      </c>
      <c r="O402" s="324"/>
      <c r="P402" s="324"/>
      <c r="Q402" s="324"/>
      <c r="R402" s="324"/>
      <c r="S402" s="324"/>
      <c r="T402" s="325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customHeight="1" x14ac:dyDescent="0.25">
      <c r="A403" s="328" t="s">
        <v>90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20">
        <v>4680115884090</v>
      </c>
      <c r="E404" s="319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61" t="s">
        <v>572</v>
      </c>
      <c r="O404" s="318"/>
      <c r="P404" s="318"/>
      <c r="Q404" s="318"/>
      <c r="R404" s="319"/>
      <c r="S404" s="34"/>
      <c r="T404" s="34"/>
      <c r="U404" s="35" t="s">
        <v>65</v>
      </c>
      <c r="V404" s="313">
        <v>1.1000000000000001</v>
      </c>
      <c r="W404" s="314">
        <f>IFERROR(IF(V404="",0,CEILING((V404/$H404),1)*$H404),"")</f>
        <v>1.32</v>
      </c>
      <c r="X404" s="36">
        <f>IFERROR(IF(W404=0,"",ROUNDUP(W404/H404,0)*0.00627),"")</f>
        <v>6.2700000000000004E-3</v>
      </c>
      <c r="Y404" s="56"/>
      <c r="Z404" s="57"/>
      <c r="AD404" s="58"/>
      <c r="BA404" s="272" t="s">
        <v>1</v>
      </c>
    </row>
    <row r="405" spans="1:53" x14ac:dyDescent="0.2">
      <c r="A405" s="326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7"/>
      <c r="N405" s="323" t="s">
        <v>66</v>
      </c>
      <c r="O405" s="324"/>
      <c r="P405" s="324"/>
      <c r="Q405" s="324"/>
      <c r="R405" s="324"/>
      <c r="S405" s="324"/>
      <c r="T405" s="325"/>
      <c r="U405" s="37" t="s">
        <v>67</v>
      </c>
      <c r="V405" s="315">
        <f>IFERROR(V404/H404,"0")</f>
        <v>0.83333333333333337</v>
      </c>
      <c r="W405" s="315">
        <f>IFERROR(W404/H404,"0")</f>
        <v>1</v>
      </c>
      <c r="X405" s="315">
        <f>IFERROR(IF(X404="",0,X404),"0")</f>
        <v>6.2700000000000004E-3</v>
      </c>
      <c r="Y405" s="316"/>
      <c r="Z405" s="316"/>
    </row>
    <row r="406" spans="1:53" x14ac:dyDescent="0.2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7"/>
      <c r="N406" s="323" t="s">
        <v>66</v>
      </c>
      <c r="O406" s="324"/>
      <c r="P406" s="324"/>
      <c r="Q406" s="324"/>
      <c r="R406" s="324"/>
      <c r="S406" s="324"/>
      <c r="T406" s="325"/>
      <c r="U406" s="37" t="s">
        <v>65</v>
      </c>
      <c r="V406" s="315">
        <f>IFERROR(SUM(V404:V404),"0")</f>
        <v>1.1000000000000001</v>
      </c>
      <c r="W406" s="315">
        <f>IFERROR(SUM(W404:W404),"0")</f>
        <v>1.32</v>
      </c>
      <c r="X406" s="37"/>
      <c r="Y406" s="316"/>
      <c r="Z406" s="316"/>
    </row>
    <row r="407" spans="1:53" ht="14.25" customHeight="1" x14ac:dyDescent="0.25">
      <c r="A407" s="328" t="s">
        <v>573</v>
      </c>
      <c r="B407" s="322"/>
      <c r="C407" s="322"/>
      <c r="D407" s="322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08"/>
      <c r="Z407" s="308"/>
    </row>
    <row r="408" spans="1:53" ht="27" customHeight="1" x14ac:dyDescent="0.25">
      <c r="A408" s="54" t="s">
        <v>574</v>
      </c>
      <c r="B408" s="54" t="s">
        <v>575</v>
      </c>
      <c r="C408" s="31">
        <v>4301040357</v>
      </c>
      <c r="D408" s="320">
        <v>4680115884564</v>
      </c>
      <c r="E408" s="319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38" t="s">
        <v>576</v>
      </c>
      <c r="O408" s="318"/>
      <c r="P408" s="318"/>
      <c r="Q408" s="318"/>
      <c r="R408" s="319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x14ac:dyDescent="0.2">
      <c r="A409" s="326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7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7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customHeight="1" x14ac:dyDescent="0.25">
      <c r="A412" s="321" t="s">
        <v>577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09"/>
      <c r="Z412" s="309"/>
    </row>
    <row r="413" spans="1:53" ht="14.25" customHeight="1" x14ac:dyDescent="0.25">
      <c r="A413" s="328" t="s">
        <v>103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0">
        <v>4607091389067</v>
      </c>
      <c r="E414" s="319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18"/>
      <c r="P414" s="318"/>
      <c r="Q414" s="318"/>
      <c r="R414" s="319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0">
        <v>4607091383522</v>
      </c>
      <c r="E415" s="319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18"/>
      <c r="P415" s="318"/>
      <c r="Q415" s="318"/>
      <c r="R415" s="319"/>
      <c r="S415" s="34"/>
      <c r="T415" s="34"/>
      <c r="U415" s="35" t="s">
        <v>65</v>
      </c>
      <c r="V415" s="313">
        <v>68</v>
      </c>
      <c r="W415" s="314">
        <f t="shared" si="17"/>
        <v>68.64</v>
      </c>
      <c r="X415" s="36">
        <f>IFERROR(IF(W415=0,"",ROUNDUP(W415/H415,0)*0.01196),"")</f>
        <v>0.15548000000000001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0">
        <v>4607091384437</v>
      </c>
      <c r="E416" s="319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18"/>
      <c r="P416" s="318"/>
      <c r="Q416" s="318"/>
      <c r="R416" s="319"/>
      <c r="S416" s="34"/>
      <c r="T416" s="34"/>
      <c r="U416" s="35" t="s">
        <v>65</v>
      </c>
      <c r="V416" s="313">
        <v>41</v>
      </c>
      <c r="W416" s="314">
        <f t="shared" si="17"/>
        <v>42.24</v>
      </c>
      <c r="X416" s="36">
        <f>IFERROR(IF(W416=0,"",ROUNDUP(W416/H416,0)*0.01196),"")</f>
        <v>9.5680000000000001E-2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0">
        <v>4607091389104</v>
      </c>
      <c r="E417" s="319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18"/>
      <c r="P417" s="318"/>
      <c r="Q417" s="318"/>
      <c r="R417" s="319"/>
      <c r="S417" s="34"/>
      <c r="T417" s="34"/>
      <c r="U417" s="35" t="s">
        <v>65</v>
      </c>
      <c r="V417" s="313">
        <v>300</v>
      </c>
      <c r="W417" s="314">
        <f t="shared" si="17"/>
        <v>300.96000000000004</v>
      </c>
      <c r="X417" s="36">
        <f>IFERROR(IF(W417=0,"",ROUNDUP(W417/H417,0)*0.01196),"")</f>
        <v>0.68171999999999999</v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0">
        <v>4680115880603</v>
      </c>
      <c r="E418" s="319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18"/>
      <c r="P418" s="318"/>
      <c r="Q418" s="318"/>
      <c r="R418" s="319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customHeight="1" x14ac:dyDescent="0.25">
      <c r="A419" s="54" t="s">
        <v>588</v>
      </c>
      <c r="B419" s="54" t="s">
        <v>589</v>
      </c>
      <c r="C419" s="31">
        <v>4301011168</v>
      </c>
      <c r="D419" s="320">
        <v>4607091389999</v>
      </c>
      <c r="E419" s="319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18"/>
      <c r="P419" s="318"/>
      <c r="Q419" s="318"/>
      <c r="R419" s="319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customHeight="1" x14ac:dyDescent="0.25">
      <c r="A420" s="54" t="s">
        <v>590</v>
      </c>
      <c r="B420" s="54" t="s">
        <v>591</v>
      </c>
      <c r="C420" s="31">
        <v>4301011372</v>
      </c>
      <c r="D420" s="320">
        <v>4680115882782</v>
      </c>
      <c r="E420" s="319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18"/>
      <c r="P420" s="318"/>
      <c r="Q420" s="318"/>
      <c r="R420" s="319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0">
        <v>4607091389098</v>
      </c>
      <c r="E421" s="319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18"/>
      <c r="P421" s="318"/>
      <c r="Q421" s="318"/>
      <c r="R421" s="319"/>
      <c r="S421" s="34"/>
      <c r="T421" s="34"/>
      <c r="U421" s="35" t="s">
        <v>65</v>
      </c>
      <c r="V421" s="313">
        <v>5</v>
      </c>
      <c r="W421" s="314">
        <f t="shared" si="17"/>
        <v>7.1999999999999993</v>
      </c>
      <c r="X421" s="36">
        <f>IFERROR(IF(W421=0,"",ROUNDUP(W421/H421,0)*0.00753),"")</f>
        <v>2.2589999999999999E-2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594</v>
      </c>
      <c r="B422" s="54" t="s">
        <v>595</v>
      </c>
      <c r="C422" s="31">
        <v>4301011366</v>
      </c>
      <c r="D422" s="320">
        <v>4607091389982</v>
      </c>
      <c r="E422" s="319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18"/>
      <c r="P422" s="318"/>
      <c r="Q422" s="318"/>
      <c r="R422" s="319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6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7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79.545454545454533</v>
      </c>
      <c r="W423" s="315">
        <f>IFERROR(W414/H414,"0")+IFERROR(W415/H415,"0")+IFERROR(W416/H416,"0")+IFERROR(W417/H417,"0")+IFERROR(W418/H418,"0")+IFERROR(W419/H419,"0")+IFERROR(W420/H420,"0")+IFERROR(W421/H421,"0")+IFERROR(W422/H422,"0")</f>
        <v>81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0.95546999999999993</v>
      </c>
      <c r="Y423" s="316"/>
      <c r="Z423" s="316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7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5">
        <f>IFERROR(SUM(V414:V422),"0")</f>
        <v>414</v>
      </c>
      <c r="W424" s="315">
        <f>IFERROR(SUM(W414:W422),"0")</f>
        <v>419.04</v>
      </c>
      <c r="X424" s="37"/>
      <c r="Y424" s="316"/>
      <c r="Z424" s="316"/>
    </row>
    <row r="425" spans="1:53" ht="14.25" customHeight="1" x14ac:dyDescent="0.25">
      <c r="A425" s="328" t="s">
        <v>95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0">
        <v>4607091388930</v>
      </c>
      <c r="E426" s="319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3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18"/>
      <c r="P426" s="318"/>
      <c r="Q426" s="318"/>
      <c r="R426" s="319"/>
      <c r="S426" s="34"/>
      <c r="T426" s="34"/>
      <c r="U426" s="35" t="s">
        <v>65</v>
      </c>
      <c r="V426" s="313">
        <v>136</v>
      </c>
      <c r="W426" s="314">
        <f>IFERROR(IF(V426="",0,CEILING((V426/$H426),1)*$H426),"")</f>
        <v>137.28</v>
      </c>
      <c r="X426" s="36">
        <f>IFERROR(IF(W426=0,"",ROUNDUP(W426/H426,0)*0.01196),"")</f>
        <v>0.31096000000000001</v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0">
        <v>4680115880054</v>
      </c>
      <c r="E427" s="319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18"/>
      <c r="P427" s="318"/>
      <c r="Q427" s="318"/>
      <c r="R427" s="319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6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7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5">
        <f>IFERROR(V426/H426,"0")+IFERROR(V427/H427,"0")</f>
        <v>25.757575757575758</v>
      </c>
      <c r="W428" s="315">
        <f>IFERROR(W426/H426,"0")+IFERROR(W427/H427,"0")</f>
        <v>26</v>
      </c>
      <c r="X428" s="315">
        <f>IFERROR(IF(X426="",0,X426),"0")+IFERROR(IF(X427="",0,X427),"0")</f>
        <v>0.31096000000000001</v>
      </c>
      <c r="Y428" s="316"/>
      <c r="Z428" s="316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7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5">
        <f>IFERROR(SUM(V426:V427),"0")</f>
        <v>136</v>
      </c>
      <c r="W429" s="315">
        <f>IFERROR(SUM(W426:W427),"0")</f>
        <v>137.28</v>
      </c>
      <c r="X429" s="37"/>
      <c r="Y429" s="316"/>
      <c r="Z429" s="316"/>
    </row>
    <row r="430" spans="1:53" ht="14.25" customHeight="1" x14ac:dyDescent="0.25">
      <c r="A430" s="328" t="s">
        <v>60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0">
        <v>4680115883116</v>
      </c>
      <c r="E431" s="319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18"/>
      <c r="P431" s="318"/>
      <c r="Q431" s="318"/>
      <c r="R431" s="319"/>
      <c r="S431" s="34"/>
      <c r="T431" s="34"/>
      <c r="U431" s="35" t="s">
        <v>65</v>
      </c>
      <c r="V431" s="313">
        <v>286</v>
      </c>
      <c r="W431" s="314">
        <f t="shared" ref="W431:W436" si="18">IFERROR(IF(V431="",0,CEILING((V431/$H431),1)*$H431),"")</f>
        <v>290.40000000000003</v>
      </c>
      <c r="X431" s="36">
        <f>IFERROR(IF(W431=0,"",ROUNDUP(W431/H431,0)*0.01196),"")</f>
        <v>0.65780000000000005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0">
        <v>4680115883093</v>
      </c>
      <c r="E432" s="319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18"/>
      <c r="P432" s="318"/>
      <c r="Q432" s="318"/>
      <c r="R432" s="319"/>
      <c r="S432" s="34"/>
      <c r="T432" s="34"/>
      <c r="U432" s="35" t="s">
        <v>65</v>
      </c>
      <c r="V432" s="313">
        <v>183</v>
      </c>
      <c r="W432" s="314">
        <f t="shared" si="18"/>
        <v>184.8</v>
      </c>
      <c r="X432" s="36">
        <f>IFERROR(IF(W432=0,"",ROUNDUP(W432/H432,0)*0.01196),"")</f>
        <v>0.41860000000000003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0">
        <v>4680115883109</v>
      </c>
      <c r="E433" s="319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18"/>
      <c r="P433" s="318"/>
      <c r="Q433" s="318"/>
      <c r="R433" s="319"/>
      <c r="S433" s="34"/>
      <c r="T433" s="34"/>
      <c r="U433" s="35" t="s">
        <v>65</v>
      </c>
      <c r="V433" s="313">
        <v>173</v>
      </c>
      <c r="W433" s="314">
        <f t="shared" si="18"/>
        <v>174.24</v>
      </c>
      <c r="X433" s="36">
        <f>IFERROR(IF(W433=0,"",ROUNDUP(W433/H433,0)*0.01196),"")</f>
        <v>0.39468000000000003</v>
      </c>
      <c r="Y433" s="56"/>
      <c r="Z433" s="57"/>
      <c r="AD433" s="58"/>
      <c r="BA433" s="287" t="s">
        <v>1</v>
      </c>
    </row>
    <row r="434" spans="1:53" ht="27" customHeight="1" x14ac:dyDescent="0.25">
      <c r="A434" s="54" t="s">
        <v>606</v>
      </c>
      <c r="B434" s="54" t="s">
        <v>607</v>
      </c>
      <c r="C434" s="31">
        <v>4301031249</v>
      </c>
      <c r="D434" s="320">
        <v>4680115882072</v>
      </c>
      <c r="E434" s="319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19" t="s">
        <v>608</v>
      </c>
      <c r="O434" s="318"/>
      <c r="P434" s="318"/>
      <c r="Q434" s="318"/>
      <c r="R434" s="319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customHeight="1" x14ac:dyDescent="0.25">
      <c r="A435" s="54" t="s">
        <v>609</v>
      </c>
      <c r="B435" s="54" t="s">
        <v>610</v>
      </c>
      <c r="C435" s="31">
        <v>4301031251</v>
      </c>
      <c r="D435" s="320">
        <v>4680115882102</v>
      </c>
      <c r="E435" s="319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5" t="s">
        <v>611</v>
      </c>
      <c r="O435" s="318"/>
      <c r="P435" s="318"/>
      <c r="Q435" s="318"/>
      <c r="R435" s="319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4301031253</v>
      </c>
      <c r="D436" s="320">
        <v>4680115882096</v>
      </c>
      <c r="E436" s="319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5" t="s">
        <v>614</v>
      </c>
      <c r="O436" s="318"/>
      <c r="P436" s="318"/>
      <c r="Q436" s="318"/>
      <c r="R436" s="319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6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7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5">
        <f>IFERROR(V431/H431,"0")+IFERROR(V432/H432,"0")+IFERROR(V433/H433,"0")+IFERROR(V434/H434,"0")+IFERROR(V435/H435,"0")+IFERROR(V436/H436,"0")</f>
        <v>121.59090909090908</v>
      </c>
      <c r="W437" s="315">
        <f>IFERROR(W431/H431,"0")+IFERROR(W432/H432,"0")+IFERROR(W433/H433,"0")+IFERROR(W434/H434,"0")+IFERROR(W435/H435,"0")+IFERROR(W436/H436,"0")</f>
        <v>123</v>
      </c>
      <c r="X437" s="315">
        <f>IFERROR(IF(X431="",0,X431),"0")+IFERROR(IF(X432="",0,X432),"0")+IFERROR(IF(X433="",0,X433),"0")+IFERROR(IF(X434="",0,X434),"0")+IFERROR(IF(X435="",0,X435),"0")+IFERROR(IF(X436="",0,X436),"0")</f>
        <v>1.4710800000000002</v>
      </c>
      <c r="Y437" s="316"/>
      <c r="Z437" s="316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7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5">
        <f>IFERROR(SUM(V431:V436),"0")</f>
        <v>642</v>
      </c>
      <c r="W438" s="315">
        <f>IFERROR(SUM(W431:W436),"0")</f>
        <v>649.44000000000005</v>
      </c>
      <c r="X438" s="37"/>
      <c r="Y438" s="316"/>
      <c r="Z438" s="316"/>
    </row>
    <row r="439" spans="1:53" ht="14.25" customHeight="1" x14ac:dyDescent="0.25">
      <c r="A439" s="328" t="s">
        <v>68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0">
        <v>4607091383409</v>
      </c>
      <c r="E440" s="319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18"/>
      <c r="P440" s="318"/>
      <c r="Q440" s="318"/>
      <c r="R440" s="319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0">
        <v>4607091383416</v>
      </c>
      <c r="E441" s="319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2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18"/>
      <c r="P441" s="318"/>
      <c r="Q441" s="318"/>
      <c r="R441" s="319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26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7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7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customHeight="1" x14ac:dyDescent="0.25">
      <c r="A445" s="321" t="s">
        <v>620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09"/>
      <c r="Z445" s="309"/>
    </row>
    <row r="446" spans="1:53" ht="14.25" customHeight="1" x14ac:dyDescent="0.25">
      <c r="A446" s="328" t="s">
        <v>103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0">
        <v>4640242180441</v>
      </c>
      <c r="E447" s="319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47" t="s">
        <v>623</v>
      </c>
      <c r="O447" s="318"/>
      <c r="P447" s="318"/>
      <c r="Q447" s="318"/>
      <c r="R447" s="319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0">
        <v>4640242180564</v>
      </c>
      <c r="E448" s="319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626</v>
      </c>
      <c r="O448" s="318"/>
      <c r="P448" s="318"/>
      <c r="Q448" s="318"/>
      <c r="R448" s="319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x14ac:dyDescent="0.2">
      <c r="A449" s="326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7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7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customHeight="1" x14ac:dyDescent="0.25">
      <c r="A451" s="328" t="s">
        <v>95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08"/>
      <c r="Z451" s="308"/>
    </row>
    <row r="452" spans="1:53" ht="27" customHeight="1" x14ac:dyDescent="0.25">
      <c r="A452" s="54" t="s">
        <v>627</v>
      </c>
      <c r="B452" s="54" t="s">
        <v>628</v>
      </c>
      <c r="C452" s="31">
        <v>4301020260</v>
      </c>
      <c r="D452" s="320">
        <v>4640242180526</v>
      </c>
      <c r="E452" s="319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76" t="s">
        <v>629</v>
      </c>
      <c r="O452" s="318"/>
      <c r="P452" s="318"/>
      <c r="Q452" s="318"/>
      <c r="R452" s="319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customHeight="1" x14ac:dyDescent="0.25">
      <c r="A453" s="54" t="s">
        <v>630</v>
      </c>
      <c r="B453" s="54" t="s">
        <v>631</v>
      </c>
      <c r="C453" s="31">
        <v>4301020269</v>
      </c>
      <c r="D453" s="320">
        <v>4640242180519</v>
      </c>
      <c r="E453" s="319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393" t="s">
        <v>632</v>
      </c>
      <c r="O453" s="318"/>
      <c r="P453" s="318"/>
      <c r="Q453" s="318"/>
      <c r="R453" s="319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6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7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7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customHeight="1" x14ac:dyDescent="0.25">
      <c r="A456" s="328" t="s">
        <v>60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08"/>
      <c r="Z456" s="308"/>
    </row>
    <row r="457" spans="1:53" ht="27" customHeight="1" x14ac:dyDescent="0.25">
      <c r="A457" s="54" t="s">
        <v>633</v>
      </c>
      <c r="B457" s="54" t="s">
        <v>634</v>
      </c>
      <c r="C457" s="31">
        <v>4301031200</v>
      </c>
      <c r="D457" s="320">
        <v>4640242180489</v>
      </c>
      <c r="E457" s="319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46" t="s">
        <v>635</v>
      </c>
      <c r="O457" s="318"/>
      <c r="P457" s="318"/>
      <c r="Q457" s="318"/>
      <c r="R457" s="319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0">
        <v>4640242180816</v>
      </c>
      <c r="E458" s="319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1" t="s">
        <v>638</v>
      </c>
      <c r="O458" s="318"/>
      <c r="P458" s="318"/>
      <c r="Q458" s="318"/>
      <c r="R458" s="319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0">
        <v>4640242180595</v>
      </c>
      <c r="E459" s="319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34" t="s">
        <v>641</v>
      </c>
      <c r="O459" s="318"/>
      <c r="P459" s="318"/>
      <c r="Q459" s="318"/>
      <c r="R459" s="319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customHeight="1" x14ac:dyDescent="0.25">
      <c r="A460" s="54" t="s">
        <v>642</v>
      </c>
      <c r="B460" s="54" t="s">
        <v>643</v>
      </c>
      <c r="C460" s="31">
        <v>4301031203</v>
      </c>
      <c r="D460" s="320">
        <v>4640242180908</v>
      </c>
      <c r="E460" s="319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1" t="s">
        <v>644</v>
      </c>
      <c r="O460" s="318"/>
      <c r="P460" s="318"/>
      <c r="Q460" s="318"/>
      <c r="R460" s="319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26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7"/>
      <c r="N461" s="323" t="s">
        <v>66</v>
      </c>
      <c r="O461" s="324"/>
      <c r="P461" s="324"/>
      <c r="Q461" s="324"/>
      <c r="R461" s="324"/>
      <c r="S461" s="324"/>
      <c r="T461" s="325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27"/>
      <c r="N462" s="323" t="s">
        <v>66</v>
      </c>
      <c r="O462" s="324"/>
      <c r="P462" s="324"/>
      <c r="Q462" s="324"/>
      <c r="R462" s="324"/>
      <c r="S462" s="324"/>
      <c r="T462" s="325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customHeight="1" x14ac:dyDescent="0.25">
      <c r="A463" s="328" t="s">
        <v>68</v>
      </c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08"/>
      <c r="Z463" s="308"/>
    </row>
    <row r="464" spans="1:53" ht="27" customHeight="1" x14ac:dyDescent="0.25">
      <c r="A464" s="54" t="s">
        <v>645</v>
      </c>
      <c r="B464" s="54" t="s">
        <v>646</v>
      </c>
      <c r="C464" s="31">
        <v>4301051390</v>
      </c>
      <c r="D464" s="320">
        <v>4640242181233</v>
      </c>
      <c r="E464" s="319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17" t="s">
        <v>647</v>
      </c>
      <c r="O464" s="318"/>
      <c r="P464" s="318"/>
      <c r="Q464" s="318"/>
      <c r="R464" s="319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customHeight="1" x14ac:dyDescent="0.25">
      <c r="A465" s="54" t="s">
        <v>648</v>
      </c>
      <c r="B465" s="54" t="s">
        <v>649</v>
      </c>
      <c r="C465" s="31">
        <v>4301051448</v>
      </c>
      <c r="D465" s="320">
        <v>4640242181226</v>
      </c>
      <c r="E465" s="319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60" t="s">
        <v>650</v>
      </c>
      <c r="O465" s="318"/>
      <c r="P465" s="318"/>
      <c r="Q465" s="318"/>
      <c r="R465" s="319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0">
        <v>4680115880870</v>
      </c>
      <c r="E466" s="319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18"/>
      <c r="P466" s="318"/>
      <c r="Q466" s="318"/>
      <c r="R466" s="319"/>
      <c r="S466" s="34"/>
      <c r="T466" s="34"/>
      <c r="U466" s="35" t="s">
        <v>65</v>
      </c>
      <c r="V466" s="313">
        <v>140</v>
      </c>
      <c r="W466" s="314">
        <f>IFERROR(IF(V466="",0,CEILING((V466/$H466),1)*$H466),"")</f>
        <v>140.4</v>
      </c>
      <c r="X466" s="36">
        <f>IFERROR(IF(W466=0,"",ROUNDUP(W466/H466,0)*0.02175),"")</f>
        <v>0.39149999999999996</v>
      </c>
      <c r="Y466" s="56"/>
      <c r="Z466" s="57"/>
      <c r="AD466" s="58"/>
      <c r="BA466" s="303" t="s">
        <v>1</v>
      </c>
    </row>
    <row r="467" spans="1:53" ht="27" customHeight="1" x14ac:dyDescent="0.25">
      <c r="A467" s="54" t="s">
        <v>653</v>
      </c>
      <c r="B467" s="54" t="s">
        <v>654</v>
      </c>
      <c r="C467" s="31">
        <v>4301051510</v>
      </c>
      <c r="D467" s="320">
        <v>4640242180540</v>
      </c>
      <c r="E467" s="319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47" t="s">
        <v>655</v>
      </c>
      <c r="O467" s="318"/>
      <c r="P467" s="318"/>
      <c r="Q467" s="318"/>
      <c r="R467" s="319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4301051508</v>
      </c>
      <c r="D468" s="320">
        <v>4640242180557</v>
      </c>
      <c r="E468" s="319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78" t="s">
        <v>658</v>
      </c>
      <c r="O468" s="318"/>
      <c r="P468" s="318"/>
      <c r="Q468" s="318"/>
      <c r="R468" s="319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6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7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5">
        <f>IFERROR(V464/H464,"0")+IFERROR(V465/H465,"0")+IFERROR(V466/H466,"0")+IFERROR(V467/H467,"0")+IFERROR(V468/H468,"0")</f>
        <v>17.948717948717949</v>
      </c>
      <c r="W469" s="315">
        <f>IFERROR(W464/H464,"0")+IFERROR(W465/H465,"0")+IFERROR(W466/H466,"0")+IFERROR(W467/H467,"0")+IFERROR(W468/H468,"0")</f>
        <v>18</v>
      </c>
      <c r="X469" s="315">
        <f>IFERROR(IF(X464="",0,X464),"0")+IFERROR(IF(X465="",0,X465),"0")+IFERROR(IF(X466="",0,X466),"0")+IFERROR(IF(X467="",0,X467),"0")+IFERROR(IF(X468="",0,X468),"0")</f>
        <v>0.39149999999999996</v>
      </c>
      <c r="Y469" s="316"/>
      <c r="Z469" s="316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7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5">
        <f>IFERROR(SUM(V464:V468),"0")</f>
        <v>140</v>
      </c>
      <c r="W470" s="315">
        <f>IFERROR(SUM(W464:W468),"0")</f>
        <v>140.4</v>
      </c>
      <c r="X470" s="37"/>
      <c r="Y470" s="316"/>
      <c r="Z470" s="316"/>
    </row>
    <row r="471" spans="1:53" ht="15" customHeight="1" x14ac:dyDescent="0.2">
      <c r="A471" s="579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4"/>
      <c r="N471" s="347" t="s">
        <v>659</v>
      </c>
      <c r="O471" s="348"/>
      <c r="P471" s="348"/>
      <c r="Q471" s="348"/>
      <c r="R471" s="348"/>
      <c r="S471" s="348"/>
      <c r="T471" s="349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14284.2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14420.930000000002</v>
      </c>
      <c r="X471" s="37"/>
      <c r="Y471" s="316"/>
      <c r="Z471" s="316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4"/>
      <c r="N472" s="347" t="s">
        <v>660</v>
      </c>
      <c r="O472" s="348"/>
      <c r="P472" s="348"/>
      <c r="Q472" s="348"/>
      <c r="R472" s="348"/>
      <c r="S472" s="348"/>
      <c r="T472" s="349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14974.961797915594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15120.637999999999</v>
      </c>
      <c r="X472" s="37"/>
      <c r="Y472" s="316"/>
      <c r="Z472" s="316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4"/>
      <c r="N473" s="347" t="s">
        <v>661</v>
      </c>
      <c r="O473" s="348"/>
      <c r="P473" s="348"/>
      <c r="Q473" s="348"/>
      <c r="R473" s="348"/>
      <c r="S473" s="348"/>
      <c r="T473" s="349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24</v>
      </c>
      <c r="X473" s="37"/>
      <c r="Y473" s="316"/>
      <c r="Z473" s="316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4"/>
      <c r="N474" s="347" t="s">
        <v>663</v>
      </c>
      <c r="O474" s="348"/>
      <c r="P474" s="348"/>
      <c r="Q474" s="348"/>
      <c r="R474" s="348"/>
      <c r="S474" s="348"/>
      <c r="T474" s="349"/>
      <c r="U474" s="37" t="s">
        <v>65</v>
      </c>
      <c r="V474" s="315">
        <f>GrossWeightTotal+PalletQtyTotal*25</f>
        <v>15574.961797915594</v>
      </c>
      <c r="W474" s="315">
        <f>GrossWeightTotalR+PalletQtyTotalR*25</f>
        <v>15720.637999999999</v>
      </c>
      <c r="X474" s="37"/>
      <c r="Y474" s="316"/>
      <c r="Z474" s="316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4"/>
      <c r="N475" s="347" t="s">
        <v>664</v>
      </c>
      <c r="O475" s="348"/>
      <c r="P475" s="348"/>
      <c r="Q475" s="348"/>
      <c r="R475" s="348"/>
      <c r="S475" s="348"/>
      <c r="T475" s="349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1933.5066228433875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1959</v>
      </c>
      <c r="X475" s="37"/>
      <c r="Y475" s="316"/>
      <c r="Z475" s="316"/>
    </row>
    <row r="476" spans="1:53" ht="14.25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4"/>
      <c r="N476" s="347" t="s">
        <v>665</v>
      </c>
      <c r="O476" s="348"/>
      <c r="P476" s="348"/>
      <c r="Q476" s="348"/>
      <c r="R476" s="348"/>
      <c r="S476" s="348"/>
      <c r="T476" s="349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26.890010000000004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15" t="s">
        <v>93</v>
      </c>
      <c r="D478" s="540"/>
      <c r="E478" s="540"/>
      <c r="F478" s="509"/>
      <c r="G478" s="415" t="s">
        <v>228</v>
      </c>
      <c r="H478" s="540"/>
      <c r="I478" s="540"/>
      <c r="J478" s="540"/>
      <c r="K478" s="540"/>
      <c r="L478" s="540"/>
      <c r="M478" s="540"/>
      <c r="N478" s="509"/>
      <c r="O478" s="415" t="s">
        <v>432</v>
      </c>
      <c r="P478" s="509"/>
      <c r="Q478" s="415" t="s">
        <v>489</v>
      </c>
      <c r="R478" s="509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11" t="s">
        <v>668</v>
      </c>
      <c r="B479" s="415" t="s">
        <v>59</v>
      </c>
      <c r="C479" s="415" t="s">
        <v>94</v>
      </c>
      <c r="D479" s="415" t="s">
        <v>102</v>
      </c>
      <c r="E479" s="415" t="s">
        <v>93</v>
      </c>
      <c r="F479" s="415" t="s">
        <v>220</v>
      </c>
      <c r="G479" s="415" t="s">
        <v>229</v>
      </c>
      <c r="H479" s="415" t="s">
        <v>236</v>
      </c>
      <c r="I479" s="415" t="s">
        <v>256</v>
      </c>
      <c r="J479" s="415" t="s">
        <v>322</v>
      </c>
      <c r="K479" s="307"/>
      <c r="L479" s="415" t="s">
        <v>325</v>
      </c>
      <c r="M479" s="415" t="s">
        <v>405</v>
      </c>
      <c r="N479" s="415" t="s">
        <v>423</v>
      </c>
      <c r="O479" s="415" t="s">
        <v>433</v>
      </c>
      <c r="P479" s="415" t="s">
        <v>462</v>
      </c>
      <c r="Q479" s="415" t="s">
        <v>490</v>
      </c>
      <c r="R479" s="415" t="s">
        <v>546</v>
      </c>
      <c r="S479" s="415" t="s">
        <v>577</v>
      </c>
      <c r="T479" s="415" t="s">
        <v>620</v>
      </c>
      <c r="U479" s="307"/>
      <c r="Z479" s="52"/>
      <c r="AC479" s="307"/>
    </row>
    <row r="480" spans="1:53" ht="13.5" customHeight="1" thickBot="1" x14ac:dyDescent="0.25">
      <c r="A480" s="612"/>
      <c r="B480" s="416"/>
      <c r="C480" s="416"/>
      <c r="D480" s="416"/>
      <c r="E480" s="416"/>
      <c r="F480" s="416"/>
      <c r="G480" s="416"/>
      <c r="H480" s="416"/>
      <c r="I480" s="416"/>
      <c r="J480" s="416"/>
      <c r="K480" s="307"/>
      <c r="L480" s="416"/>
      <c r="M480" s="416"/>
      <c r="N480" s="416"/>
      <c r="O480" s="416"/>
      <c r="P480" s="416"/>
      <c r="Q480" s="416"/>
      <c r="R480" s="416"/>
      <c r="S480" s="416"/>
      <c r="T480" s="41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205.20000000000002</v>
      </c>
      <c r="D481" s="46">
        <f>IFERROR(W55*1,"0")+IFERROR(W56*1,"0")+IFERROR(W57*1,"0")+IFERROR(W58*1,"0")</f>
        <v>32.400000000000006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832.60000000000014</v>
      </c>
      <c r="F481" s="46">
        <f>IFERROR(W121*1,"0")+IFERROR(W122*1,"0")+IFERROR(W123*1,"0")</f>
        <v>274.8</v>
      </c>
      <c r="G481" s="46">
        <f>IFERROR(W129*1,"0")+IFERROR(W130*1,"0")+IFERROR(W131*1,"0")</f>
        <v>32.400000000000006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1754.1000000000004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223.74999999999997</v>
      </c>
      <c r="M481" s="46">
        <f>IFERROR(W258*1,"0")+IFERROR(W259*1,"0")+IFERROR(W260*1,"0")+IFERROR(W261*1,"0")+IFERROR(W262*1,"0")+IFERROR(W263*1,"0")+IFERROR(W264*1,"0")+IFERROR(W268*1,"0")+IFERROR(W269*1,"0")</f>
        <v>5</v>
      </c>
      <c r="N481" s="46">
        <f>IFERROR(W274*1,"0")+IFERROR(W278*1,"0")+IFERROR(W282*1,"0")+IFERROR(W286*1,"0")</f>
        <v>8.6999999999999993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7742.4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687.4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516.6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759.42000000000007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1205.76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140.4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2024-01-18T10:47:25Z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