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1,24 филиалы ЗПФ\"/>
    </mc:Choice>
  </mc:AlternateContent>
  <xr:revisionPtr revIDLastSave="0" documentId="13_ncr:1_{DAAB38DE-15DA-4248-B544-EAFE166DE26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TDSheet!$A$3:$AE$3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E7" i="1"/>
  <c r="AC8" i="1"/>
  <c r="AE8" i="1"/>
  <c r="AC9" i="1"/>
  <c r="AE9" i="1"/>
  <c r="AB10" i="1"/>
  <c r="AC10" i="1"/>
  <c r="AD10" i="1"/>
  <c r="AE10" i="1"/>
  <c r="AC11" i="1"/>
  <c r="AE11" i="1"/>
  <c r="AB12" i="1"/>
  <c r="AC12" i="1"/>
  <c r="AD12" i="1"/>
  <c r="AE12" i="1"/>
  <c r="AB13" i="1"/>
  <c r="AC13" i="1"/>
  <c r="AD13" i="1"/>
  <c r="AE13" i="1"/>
  <c r="AC14" i="1"/>
  <c r="AE14" i="1"/>
  <c r="AB15" i="1"/>
  <c r="AC15" i="1"/>
  <c r="AD15" i="1"/>
  <c r="AE15" i="1"/>
  <c r="AC16" i="1"/>
  <c r="AE16" i="1"/>
  <c r="AC17" i="1"/>
  <c r="AE17" i="1"/>
  <c r="AB18" i="1"/>
  <c r="AC18" i="1"/>
  <c r="AD18" i="1"/>
  <c r="AE18" i="1"/>
  <c r="AB19" i="1"/>
  <c r="AC19" i="1"/>
  <c r="AD19" i="1"/>
  <c r="AE19" i="1"/>
  <c r="AC20" i="1"/>
  <c r="AE20" i="1"/>
  <c r="AB21" i="1"/>
  <c r="AC21" i="1"/>
  <c r="AD21" i="1"/>
  <c r="AE21" i="1"/>
  <c r="AC22" i="1"/>
  <c r="AE22" i="1"/>
  <c r="AB23" i="1"/>
  <c r="AC23" i="1"/>
  <c r="AD23" i="1"/>
  <c r="AE23" i="1"/>
  <c r="AB24" i="1"/>
  <c r="AC24" i="1"/>
  <c r="AD24" i="1"/>
  <c r="AE24" i="1"/>
  <c r="AC25" i="1"/>
  <c r="AE25" i="1"/>
  <c r="AC26" i="1"/>
  <c r="AE26" i="1"/>
  <c r="AC27" i="1"/>
  <c r="AE27" i="1"/>
  <c r="AC28" i="1"/>
  <c r="AE28" i="1"/>
  <c r="AC29" i="1"/>
  <c r="AE29" i="1"/>
  <c r="AC30" i="1"/>
  <c r="AE30" i="1"/>
  <c r="AC31" i="1"/>
  <c r="AE31" i="1"/>
  <c r="AC32" i="1"/>
  <c r="AE32" i="1"/>
  <c r="AC33" i="1"/>
  <c r="AE33" i="1"/>
  <c r="AC34" i="1"/>
  <c r="AE34" i="1"/>
  <c r="AC35" i="1"/>
  <c r="AE35" i="1"/>
  <c r="AC36" i="1"/>
  <c r="AE36" i="1"/>
  <c r="AC37" i="1"/>
  <c r="AE37" i="1"/>
  <c r="AB38" i="1"/>
  <c r="AC38" i="1"/>
  <c r="AD38" i="1"/>
  <c r="AE38" i="1"/>
  <c r="AB39" i="1"/>
  <c r="AC39" i="1"/>
  <c r="AD39" i="1"/>
  <c r="AE39" i="1"/>
  <c r="AC40" i="1"/>
  <c r="AE40" i="1"/>
  <c r="AC41" i="1"/>
  <c r="AD41" i="1"/>
  <c r="AE41" i="1"/>
  <c r="AC42" i="1"/>
  <c r="AE42" i="1"/>
  <c r="AC43" i="1"/>
  <c r="AE43" i="1"/>
  <c r="AC44" i="1"/>
  <c r="AE44" i="1"/>
  <c r="AC45" i="1"/>
  <c r="AE45" i="1"/>
  <c r="AC46" i="1"/>
  <c r="AE46" i="1"/>
  <c r="AC47" i="1"/>
  <c r="AE47" i="1"/>
  <c r="AC48" i="1"/>
  <c r="AE48" i="1"/>
  <c r="AE6" i="1"/>
  <c r="AC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6" i="1"/>
  <c r="Y10" i="1"/>
  <c r="Y11" i="1"/>
  <c r="Y12" i="1"/>
  <c r="Y13" i="1"/>
  <c r="Y15" i="1"/>
  <c r="Y16" i="1"/>
  <c r="Y18" i="1"/>
  <c r="Y19" i="1"/>
  <c r="Y21" i="1"/>
  <c r="Y23" i="1"/>
  <c r="Y24" i="1"/>
  <c r="Y25" i="1"/>
  <c r="Y38" i="1"/>
  <c r="Y39" i="1"/>
  <c r="Y41" i="1"/>
  <c r="Y42" i="1"/>
  <c r="Y14" i="1"/>
  <c r="AD5" i="1"/>
  <c r="O7" i="1"/>
  <c r="Y7" i="1" s="1"/>
  <c r="O8" i="1"/>
  <c r="Y8" i="1" s="1"/>
  <c r="O9" i="1"/>
  <c r="Y9" i="1" s="1"/>
  <c r="O11" i="1"/>
  <c r="O14" i="1"/>
  <c r="O17" i="1"/>
  <c r="Y17" i="1" s="1"/>
  <c r="O20" i="1"/>
  <c r="Y20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Y35" i="1" s="1"/>
  <c r="O36" i="1"/>
  <c r="Y36" i="1" s="1"/>
  <c r="O37" i="1"/>
  <c r="Y37" i="1" s="1"/>
  <c r="O40" i="1"/>
  <c r="Y40" i="1" s="1"/>
  <c r="O42" i="1"/>
  <c r="O43" i="1"/>
  <c r="Y43" i="1" s="1"/>
  <c r="O45" i="1"/>
  <c r="Y45" i="1" s="1"/>
  <c r="O46" i="1"/>
  <c r="Y46" i="1" s="1"/>
  <c r="O48" i="1"/>
  <c r="Y48" i="1" s="1"/>
  <c r="O6" i="1"/>
  <c r="Y6" i="1" s="1"/>
  <c r="P5" i="1"/>
  <c r="AE5" i="1" l="1"/>
  <c r="Z5" i="1"/>
  <c r="N10" i="1"/>
  <c r="O10" i="1" s="1"/>
  <c r="N12" i="1"/>
  <c r="O12" i="1" s="1"/>
  <c r="N13" i="1"/>
  <c r="O13" i="1" s="1"/>
  <c r="N15" i="1"/>
  <c r="O15" i="1" s="1"/>
  <c r="N16" i="1"/>
  <c r="O16" i="1" s="1"/>
  <c r="N18" i="1"/>
  <c r="O18" i="1" s="1"/>
  <c r="N19" i="1"/>
  <c r="O19" i="1" s="1"/>
  <c r="N21" i="1"/>
  <c r="O21" i="1" s="1"/>
  <c r="N23" i="1"/>
  <c r="O23" i="1" s="1"/>
  <c r="N24" i="1"/>
  <c r="O24" i="1" s="1"/>
  <c r="N25" i="1"/>
  <c r="O25" i="1" s="1"/>
  <c r="N38" i="1"/>
  <c r="O38" i="1" s="1"/>
  <c r="N39" i="1"/>
  <c r="O39" i="1" s="1"/>
  <c r="N47" i="1"/>
  <c r="O47" i="1" s="1"/>
  <c r="Y47" i="1" s="1"/>
  <c r="L7" i="1" l="1"/>
  <c r="S7" i="1" s="1"/>
  <c r="L8" i="1"/>
  <c r="S8" i="1" s="1"/>
  <c r="L9" i="1"/>
  <c r="S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T16" i="1" s="1"/>
  <c r="L17" i="1"/>
  <c r="S17" i="1" s="1"/>
  <c r="L18" i="1"/>
  <c r="T18" i="1" s="1"/>
  <c r="L19" i="1"/>
  <c r="T19" i="1" s="1"/>
  <c r="L20" i="1"/>
  <c r="S20" i="1" s="1"/>
  <c r="L21" i="1"/>
  <c r="T21" i="1" s="1"/>
  <c r="L22" i="1"/>
  <c r="T22" i="1" s="1"/>
  <c r="L23" i="1"/>
  <c r="S23" i="1" s="1"/>
  <c r="L24" i="1"/>
  <c r="S24" i="1" s="1"/>
  <c r="L25" i="1"/>
  <c r="T25" i="1" s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L36" i="1"/>
  <c r="S36" i="1" s="1"/>
  <c r="L37" i="1"/>
  <c r="S37" i="1" s="1"/>
  <c r="L38" i="1"/>
  <c r="T38" i="1" s="1"/>
  <c r="L39" i="1"/>
  <c r="S39" i="1" s="1"/>
  <c r="L40" i="1"/>
  <c r="S40" i="1" s="1"/>
  <c r="L41" i="1"/>
  <c r="T41" i="1" s="1"/>
  <c r="L42" i="1"/>
  <c r="S42" i="1" s="1"/>
  <c r="L43" i="1"/>
  <c r="S43" i="1" s="1"/>
  <c r="L44" i="1"/>
  <c r="T44" i="1" s="1"/>
  <c r="L45" i="1"/>
  <c r="S45" i="1" s="1"/>
  <c r="L46" i="1"/>
  <c r="S46" i="1" s="1"/>
  <c r="L47" i="1"/>
  <c r="S47" i="1" s="1"/>
  <c r="L48" i="1"/>
  <c r="S48" i="1" s="1"/>
  <c r="L6" i="1"/>
  <c r="S6" i="1" s="1"/>
  <c r="J13" i="1"/>
  <c r="J15" i="1"/>
  <c r="J18" i="1"/>
  <c r="J25" i="1"/>
  <c r="J47" i="1"/>
  <c r="M17" i="1"/>
  <c r="M44" i="1"/>
  <c r="N44" i="1" s="1"/>
  <c r="M43" i="1"/>
  <c r="M22" i="1"/>
  <c r="N22" i="1" s="1"/>
  <c r="M20" i="1"/>
  <c r="M7" i="1"/>
  <c r="M11" i="1"/>
  <c r="M33" i="1"/>
  <c r="M41" i="1"/>
  <c r="N41" i="1" s="1"/>
  <c r="M8" i="1"/>
  <c r="M34" i="1"/>
  <c r="M40" i="1"/>
  <c r="M4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6" i="1"/>
  <c r="J16" i="1" s="1"/>
  <c r="I17" i="1"/>
  <c r="J1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8" i="1"/>
  <c r="J48" i="1" s="1"/>
  <c r="I6" i="1"/>
  <c r="J6" i="1" s="1"/>
  <c r="G7" i="1"/>
  <c r="H7" i="1"/>
  <c r="U7" i="1"/>
  <c r="V7" i="1"/>
  <c r="W7" i="1"/>
  <c r="AA7" i="1"/>
  <c r="G8" i="1"/>
  <c r="H8" i="1"/>
  <c r="U8" i="1"/>
  <c r="V8" i="1"/>
  <c r="W8" i="1"/>
  <c r="AA8" i="1"/>
  <c r="G9" i="1"/>
  <c r="H9" i="1"/>
  <c r="U9" i="1"/>
  <c r="V9" i="1"/>
  <c r="W9" i="1"/>
  <c r="AA9" i="1"/>
  <c r="G10" i="1"/>
  <c r="H10" i="1"/>
  <c r="U10" i="1"/>
  <c r="V10" i="1"/>
  <c r="W10" i="1"/>
  <c r="X10" i="1"/>
  <c r="AA10" i="1"/>
  <c r="G11" i="1"/>
  <c r="H11" i="1"/>
  <c r="U11" i="1"/>
  <c r="V11" i="1"/>
  <c r="W11" i="1"/>
  <c r="AA11" i="1"/>
  <c r="G12" i="1"/>
  <c r="H12" i="1"/>
  <c r="U12" i="1"/>
  <c r="V12" i="1"/>
  <c r="W12" i="1"/>
  <c r="AA12" i="1"/>
  <c r="G13" i="1"/>
  <c r="U13" i="1"/>
  <c r="V13" i="1"/>
  <c r="W13" i="1"/>
  <c r="X13" i="1"/>
  <c r="AA13" i="1"/>
  <c r="G14" i="1"/>
  <c r="H14" i="1"/>
  <c r="U14" i="1"/>
  <c r="V14" i="1"/>
  <c r="W14" i="1"/>
  <c r="AA14" i="1"/>
  <c r="G15" i="1"/>
  <c r="U15" i="1"/>
  <c r="V15" i="1"/>
  <c r="W15" i="1"/>
  <c r="X15" i="1"/>
  <c r="AA15" i="1"/>
  <c r="H16" i="1"/>
  <c r="U16" i="1"/>
  <c r="V16" i="1"/>
  <c r="W16" i="1"/>
  <c r="G17" i="1"/>
  <c r="H17" i="1"/>
  <c r="U17" i="1"/>
  <c r="V17" i="1"/>
  <c r="W17" i="1"/>
  <c r="AA17" i="1"/>
  <c r="H18" i="1"/>
  <c r="G19" i="1"/>
  <c r="H19" i="1"/>
  <c r="U19" i="1"/>
  <c r="V19" i="1"/>
  <c r="W19" i="1"/>
  <c r="AA19" i="1"/>
  <c r="G20" i="1"/>
  <c r="H20" i="1"/>
  <c r="U20" i="1"/>
  <c r="V20" i="1"/>
  <c r="W20" i="1"/>
  <c r="AA20" i="1"/>
  <c r="G21" i="1"/>
  <c r="H21" i="1"/>
  <c r="U21" i="1"/>
  <c r="V21" i="1"/>
  <c r="W21" i="1"/>
  <c r="AA21" i="1"/>
  <c r="G22" i="1"/>
  <c r="H22" i="1"/>
  <c r="U22" i="1"/>
  <c r="V22" i="1"/>
  <c r="W22" i="1"/>
  <c r="AA22" i="1"/>
  <c r="G23" i="1"/>
  <c r="H23" i="1"/>
  <c r="U23" i="1"/>
  <c r="V23" i="1"/>
  <c r="W23" i="1"/>
  <c r="X23" i="1"/>
  <c r="AA23" i="1"/>
  <c r="G24" i="1"/>
  <c r="H24" i="1"/>
  <c r="U24" i="1"/>
  <c r="V24" i="1"/>
  <c r="W24" i="1"/>
  <c r="AA24" i="1"/>
  <c r="G25" i="1"/>
  <c r="H25" i="1"/>
  <c r="U25" i="1"/>
  <c r="V25" i="1"/>
  <c r="W25" i="1"/>
  <c r="AA25" i="1"/>
  <c r="G26" i="1"/>
  <c r="H26" i="1"/>
  <c r="U26" i="1"/>
  <c r="V26" i="1"/>
  <c r="W26" i="1"/>
  <c r="AA26" i="1"/>
  <c r="G27" i="1"/>
  <c r="H27" i="1"/>
  <c r="U27" i="1"/>
  <c r="V27" i="1"/>
  <c r="W27" i="1"/>
  <c r="AA27" i="1"/>
  <c r="G28" i="1"/>
  <c r="H28" i="1"/>
  <c r="U28" i="1"/>
  <c r="V28" i="1"/>
  <c r="W28" i="1"/>
  <c r="AA28" i="1"/>
  <c r="G29" i="1"/>
  <c r="H29" i="1"/>
  <c r="U29" i="1"/>
  <c r="V29" i="1"/>
  <c r="W29" i="1"/>
  <c r="AA29" i="1"/>
  <c r="G30" i="1"/>
  <c r="H30" i="1"/>
  <c r="U30" i="1"/>
  <c r="V30" i="1"/>
  <c r="W30" i="1"/>
  <c r="AA30" i="1"/>
  <c r="G31" i="1"/>
  <c r="H31" i="1"/>
  <c r="U31" i="1"/>
  <c r="V31" i="1"/>
  <c r="W31" i="1"/>
  <c r="AA31" i="1"/>
  <c r="G32" i="1"/>
  <c r="H32" i="1"/>
  <c r="U32" i="1"/>
  <c r="V32" i="1"/>
  <c r="W32" i="1"/>
  <c r="AA32" i="1"/>
  <c r="G33" i="1"/>
  <c r="H33" i="1"/>
  <c r="U33" i="1"/>
  <c r="V33" i="1"/>
  <c r="W33" i="1"/>
  <c r="AA33" i="1"/>
  <c r="G34" i="1"/>
  <c r="H34" i="1"/>
  <c r="U34" i="1"/>
  <c r="V34" i="1"/>
  <c r="W34" i="1"/>
  <c r="AA34" i="1"/>
  <c r="G35" i="1"/>
  <c r="H35" i="1"/>
  <c r="U35" i="1"/>
  <c r="V35" i="1"/>
  <c r="W35" i="1"/>
  <c r="AA35" i="1"/>
  <c r="G36" i="1"/>
  <c r="H36" i="1"/>
  <c r="U36" i="1"/>
  <c r="V36" i="1"/>
  <c r="W36" i="1"/>
  <c r="AA36" i="1"/>
  <c r="G37" i="1"/>
  <c r="H37" i="1"/>
  <c r="U37" i="1"/>
  <c r="V37" i="1"/>
  <c r="W37" i="1"/>
  <c r="AA37" i="1"/>
  <c r="G38" i="1"/>
  <c r="H38" i="1"/>
  <c r="U38" i="1"/>
  <c r="V38" i="1"/>
  <c r="W38" i="1"/>
  <c r="X38" i="1"/>
  <c r="AA38" i="1"/>
  <c r="G39" i="1"/>
  <c r="H39" i="1"/>
  <c r="U39" i="1"/>
  <c r="V39" i="1"/>
  <c r="W39" i="1"/>
  <c r="AA39" i="1"/>
  <c r="G40" i="1"/>
  <c r="H40" i="1"/>
  <c r="U40" i="1"/>
  <c r="V40" i="1"/>
  <c r="W40" i="1"/>
  <c r="AA40" i="1"/>
  <c r="G41" i="1"/>
  <c r="H41" i="1"/>
  <c r="U41" i="1"/>
  <c r="V41" i="1"/>
  <c r="W41" i="1"/>
  <c r="AA41" i="1"/>
  <c r="G42" i="1"/>
  <c r="H42" i="1"/>
  <c r="U42" i="1"/>
  <c r="V42" i="1"/>
  <c r="W42" i="1"/>
  <c r="AA42" i="1"/>
  <c r="G43" i="1"/>
  <c r="H43" i="1"/>
  <c r="U43" i="1"/>
  <c r="V43" i="1"/>
  <c r="W43" i="1"/>
  <c r="AA43" i="1"/>
  <c r="G44" i="1"/>
  <c r="H44" i="1"/>
  <c r="U44" i="1"/>
  <c r="V44" i="1"/>
  <c r="W44" i="1"/>
  <c r="AA44" i="1"/>
  <c r="G45" i="1"/>
  <c r="H45" i="1"/>
  <c r="U45" i="1"/>
  <c r="V45" i="1"/>
  <c r="W45" i="1"/>
  <c r="AA45" i="1"/>
  <c r="G46" i="1"/>
  <c r="H46" i="1"/>
  <c r="U46" i="1"/>
  <c r="V46" i="1"/>
  <c r="W46" i="1"/>
  <c r="AA46" i="1"/>
  <c r="G47" i="1"/>
  <c r="H47" i="1"/>
  <c r="U47" i="1"/>
  <c r="V47" i="1"/>
  <c r="W47" i="1"/>
  <c r="AA47" i="1"/>
  <c r="G48" i="1"/>
  <c r="H48" i="1"/>
  <c r="U48" i="1"/>
  <c r="V48" i="1"/>
  <c r="W48" i="1"/>
  <c r="AA48" i="1"/>
  <c r="W6" i="1"/>
  <c r="V6" i="1"/>
  <c r="U6" i="1"/>
  <c r="U5" i="1" s="1"/>
  <c r="AA6" i="1"/>
  <c r="G6" i="1"/>
  <c r="H6" i="1"/>
  <c r="F5" i="1"/>
  <c r="E5" i="1"/>
  <c r="AC5" i="1"/>
  <c r="AB5" i="1"/>
  <c r="W5" i="1"/>
  <c r="Q5" i="1"/>
  <c r="L5" i="1"/>
  <c r="K5" i="1"/>
  <c r="I5" i="1"/>
  <c r="S41" i="1" l="1"/>
  <c r="O41" i="1"/>
  <c r="S22" i="1"/>
  <c r="O22" i="1"/>
  <c r="Y22" i="1" s="1"/>
  <c r="S44" i="1"/>
  <c r="O44" i="1"/>
  <c r="Y44" i="1" s="1"/>
  <c r="S21" i="1"/>
  <c r="S25" i="1"/>
  <c r="S18" i="1"/>
  <c r="S16" i="1"/>
  <c r="S38" i="1"/>
  <c r="S19" i="1"/>
  <c r="J5" i="1"/>
  <c r="T6" i="1"/>
  <c r="M42" i="1"/>
  <c r="M36" i="1"/>
  <c r="M30" i="1"/>
  <c r="M45" i="1"/>
  <c r="M37" i="1"/>
  <c r="M31" i="1"/>
  <c r="M9" i="1"/>
  <c r="M27" i="1"/>
  <c r="M32" i="1"/>
  <c r="M48" i="1"/>
  <c r="M29" i="1"/>
  <c r="M28" i="1"/>
  <c r="M14" i="1"/>
  <c r="M6" i="1"/>
  <c r="T48" i="1"/>
  <c r="T47" i="1"/>
  <c r="T46" i="1"/>
  <c r="T45" i="1"/>
  <c r="T43" i="1"/>
  <c r="T42" i="1"/>
  <c r="T40" i="1"/>
  <c r="T39" i="1"/>
  <c r="T37" i="1"/>
  <c r="T36" i="1"/>
  <c r="T35" i="1"/>
  <c r="T34" i="1"/>
  <c r="T33" i="1"/>
  <c r="T32" i="1"/>
  <c r="T31" i="1"/>
  <c r="T30" i="1"/>
  <c r="T29" i="1"/>
  <c r="T28" i="1"/>
  <c r="T27" i="1"/>
  <c r="T26" i="1"/>
  <c r="T24" i="1"/>
  <c r="T23" i="1"/>
  <c r="T20" i="1"/>
  <c r="T17" i="1"/>
  <c r="T15" i="1"/>
  <c r="T14" i="1"/>
  <c r="T13" i="1"/>
  <c r="T12" i="1"/>
  <c r="T11" i="1"/>
  <c r="T10" i="1"/>
  <c r="T9" i="1"/>
  <c r="T8" i="1"/>
  <c r="T7" i="1"/>
  <c r="N5" i="1"/>
  <c r="V5" i="1"/>
  <c r="Y5" i="1"/>
  <c r="O5" i="1" l="1"/>
  <c r="M5" i="1"/>
</calcChain>
</file>

<file path=xl/sharedStrings.xml><?xml version="1.0" encoding="utf-8"?>
<sst xmlns="http://schemas.openxmlformats.org/spreadsheetml/2006/main" count="135" uniqueCount="83">
  <si>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</si>
  <si>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</si>
  <si>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</si>
  <si>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</si>
  <si>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</si>
  <si>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</si>
  <si>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</si>
  <si>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</si>
  <si>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</si>
  <si>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</si>
  <si>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</si>
  <si>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</si>
  <si>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</si>
  <si>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</si>
  <si>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</si>
  <si>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</si>
  <si>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</si>
  <si>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</si>
  <si>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</si>
  <si>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</si>
  <si>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</si>
  <si>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</si>
  <si>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</si>
  <si>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</si>
  <si>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</si>
  <si>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</si>
  <si>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</si>
  <si>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</si>
  <si>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</si>
  <si>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</si>
  <si>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</si>
  <si>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</si>
  <si>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</si>
  <si>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</si>
  <si>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</si>
  <si>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</si>
  <si>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</si>
  <si>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</si>
  <si>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</si>
  <si>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</si>
  <si>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</si>
  <si>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</si>
  <si>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</si>
  <si>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</si>
  <si>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</si>
  <si>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</si>
  <si>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</si>
  <si>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</si>
  <si>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</si>
  <si>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</si>
  <si>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</si>
  <si>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</si>
  <si>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</si>
  <si>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</si>
  <si>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</si>
  <si>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</si>
  <si>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 в дороге</t>
  </si>
  <si>
    <t>ср</t>
  </si>
  <si>
    <t>кон ост</t>
  </si>
  <si>
    <t>ост без заказа</t>
  </si>
  <si>
    <t>коментарий</t>
  </si>
  <si>
    <t>вес</t>
  </si>
  <si>
    <t>заказ кор.</t>
  </si>
  <si>
    <t>ВЕС</t>
  </si>
  <si>
    <t>11,01,</t>
  </si>
  <si>
    <t>от филиала</t>
  </si>
  <si>
    <t>комментарий филиала</t>
  </si>
  <si>
    <t>26,12,</t>
  </si>
  <si>
    <t>04,01,</t>
  </si>
  <si>
    <t>крат кор</t>
  </si>
  <si>
    <t>сроки</t>
  </si>
  <si>
    <t>18,01,</t>
  </si>
  <si>
    <t>расчет</t>
  </si>
  <si>
    <t>под кклиента</t>
  </si>
  <si>
    <t xml:space="preserve">для продажи    </t>
  </si>
  <si>
    <t>не хватит на неделю</t>
  </si>
  <si>
    <t>не хватает  на неелю</t>
  </si>
  <si>
    <t>дозаказ</t>
  </si>
  <si>
    <t>усредн.</t>
  </si>
  <si>
    <t>ЗАКАЗ филиала</t>
  </si>
  <si>
    <t>заказ</t>
  </si>
  <si>
    <t>22,01,</t>
  </si>
  <si>
    <t>23,01,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</si>
</sst>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/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2" fillId="0" borderId="0" xfId="0" applyNumberFormat="1" applyFont="1" applyAlignment="1">
      <alignment wrapText="1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2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3" xfId="0" applyNumberFormat="1" applyFont="1" applyFill="1" applyBorder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0" borderId="9" xfId="0" applyNumberFormat="1" applyBorder="1" applyAlignment="1"/>
    <xf numFmtId="164" fontId="0" fillId="3" borderId="9" xfId="0" applyNumberFormat="1" applyFill="1" applyBorder="1" applyAlignment="1"/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 applyAlignment="1">
      <alignment wrapText="1"/>
    </xf>
    <xf numFmtId="164" fontId="4" fillId="5" borderId="13" xfId="0" applyNumberFormat="1" applyFont="1" applyFill="1" applyBorder="1" applyAlignment="1">
      <alignment horizontal="right" vertical="top"/>
    </xf>
    <xf numFmtId="164" fontId="0" fillId="0" borderId="14" xfId="0" applyNumberFormat="1" applyBorder="1" applyAlignment="1"/>
    <xf numFmtId="164" fontId="0" fillId="0" borderId="15" xfId="0" applyNumberFormat="1" applyBorder="1" applyAlignment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8" xfId="0" applyNumberFormat="1" applyFont="1" applyBorder="1" applyAlignment="1">
      <alignment wrapText="1"/>
    </xf>
    <xf numFmtId="164" fontId="2" fillId="0" borderId="19" xfId="0" applyNumberFormat="1" applyFont="1" applyBorder="1" applyAlignment="1">
      <alignment wrapText="1"/>
    </xf>
    <xf numFmtId="164" fontId="4" fillId="5" borderId="20" xfId="0" applyNumberFormat="1" applyFont="1" applyFill="1" applyBorder="1" applyAlignment="1">
      <alignment horizontal="right" vertical="top"/>
    </xf>
    <xf numFmtId="164" fontId="4" fillId="5" borderId="21" xfId="0" applyNumberFormat="1" applyFont="1" applyFill="1" applyBorder="1" applyAlignment="1">
      <alignment horizontal="right" vertical="top"/>
    </xf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  <xf numFmtId="164" fontId="0" fillId="0" borderId="25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41;&#1077;&#1088;&#1076;&#1103;&#1085;&#1089;&#1082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08,01,</v>
          </cell>
          <cell r="L4" t="str">
            <v>11,01,</v>
          </cell>
          <cell r="N4" t="str">
            <v>от филиала</v>
          </cell>
          <cell r="O4" t="str">
            <v>комментарий филиала</v>
          </cell>
          <cell r="R4" t="str">
            <v>21,12,</v>
          </cell>
          <cell r="S4" t="str">
            <v>26,12,</v>
          </cell>
          <cell r="T4" t="str">
            <v>04,01,</v>
          </cell>
        </row>
        <row r="5">
          <cell r="E5">
            <v>14405.4</v>
          </cell>
          <cell r="F5">
            <v>7551</v>
          </cell>
          <cell r="H5">
            <v>14479.8</v>
          </cell>
          <cell r="I5">
            <v>-74.400000000000006</v>
          </cell>
          <cell r="J5">
            <v>9903.4</v>
          </cell>
          <cell r="K5">
            <v>0</v>
          </cell>
          <cell r="L5">
            <v>2881.08</v>
          </cell>
          <cell r="M5">
            <v>17335.400000000001</v>
          </cell>
          <cell r="N5">
            <v>0</v>
          </cell>
          <cell r="R5">
            <v>2772.4799999999991</v>
          </cell>
          <cell r="S5">
            <v>2509.7600000000002</v>
          </cell>
          <cell r="T5">
            <v>2324.8000000000002</v>
          </cell>
          <cell r="V5">
            <v>10303.569999999998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349</v>
          </cell>
          <cell r="E6">
            <v>234</v>
          </cell>
          <cell r="G6">
            <v>0.3</v>
          </cell>
          <cell r="H6">
            <v>240</v>
          </cell>
          <cell r="I6">
            <v>-6</v>
          </cell>
          <cell r="J6">
            <v>264</v>
          </cell>
          <cell r="L6">
            <v>46.8</v>
          </cell>
          <cell r="M6">
            <v>110.39999999999998</v>
          </cell>
          <cell r="P6">
            <v>8</v>
          </cell>
          <cell r="Q6">
            <v>5.6410256410256414</v>
          </cell>
          <cell r="R6">
            <v>40.799999999999997</v>
          </cell>
          <cell r="S6">
            <v>15.4</v>
          </cell>
          <cell r="T6">
            <v>42.333333333333336</v>
          </cell>
          <cell r="V6">
            <v>33.11999999999999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882</v>
          </cell>
          <cell r="D7">
            <v>348</v>
          </cell>
          <cell r="E7">
            <v>584</v>
          </cell>
          <cell r="F7">
            <v>443</v>
          </cell>
          <cell r="G7">
            <v>0.3</v>
          </cell>
          <cell r="H7">
            <v>572</v>
          </cell>
          <cell r="I7">
            <v>12</v>
          </cell>
          <cell r="L7">
            <v>116.8</v>
          </cell>
          <cell r="M7">
            <v>958.59999999999991</v>
          </cell>
          <cell r="P7">
            <v>12</v>
          </cell>
          <cell r="Q7">
            <v>3.7928082191780823</v>
          </cell>
          <cell r="R7">
            <v>120.6</v>
          </cell>
          <cell r="S7">
            <v>115.4</v>
          </cell>
          <cell r="T7">
            <v>73.666666666666671</v>
          </cell>
          <cell r="V7">
            <v>287.58</v>
          </cell>
          <cell r="W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837</v>
          </cell>
          <cell r="D8">
            <v>255</v>
          </cell>
          <cell r="E8">
            <v>661</v>
          </cell>
          <cell r="F8">
            <v>270</v>
          </cell>
          <cell r="G8">
            <v>0.3</v>
          </cell>
          <cell r="H8">
            <v>661</v>
          </cell>
          <cell r="I8">
            <v>0</v>
          </cell>
          <cell r="J8">
            <v>120</v>
          </cell>
          <cell r="L8">
            <v>132.19999999999999</v>
          </cell>
          <cell r="M8">
            <v>932</v>
          </cell>
          <cell r="P8">
            <v>10</v>
          </cell>
          <cell r="Q8">
            <v>2.9500756429652046</v>
          </cell>
          <cell r="R8">
            <v>121</v>
          </cell>
          <cell r="S8">
            <v>109.6</v>
          </cell>
          <cell r="T8">
            <v>73.333333333333329</v>
          </cell>
          <cell r="V8">
            <v>279.59999999999997</v>
          </cell>
          <cell r="W8">
            <v>12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>
            <v>264</v>
          </cell>
          <cell r="D9">
            <v>110</v>
          </cell>
          <cell r="E9">
            <v>222</v>
          </cell>
          <cell r="F9">
            <v>68</v>
          </cell>
          <cell r="G9">
            <v>0.36</v>
          </cell>
          <cell r="H9">
            <v>222</v>
          </cell>
          <cell r="I9">
            <v>0</v>
          </cell>
          <cell r="J9">
            <v>90</v>
          </cell>
          <cell r="L9">
            <v>44.4</v>
          </cell>
          <cell r="M9">
            <v>286</v>
          </cell>
          <cell r="P9">
            <v>10</v>
          </cell>
          <cell r="Q9">
            <v>3.5585585585585586</v>
          </cell>
          <cell r="R9">
            <v>29.4</v>
          </cell>
          <cell r="S9">
            <v>31.2</v>
          </cell>
          <cell r="T9">
            <v>31</v>
          </cell>
          <cell r="V9">
            <v>102.96</v>
          </cell>
          <cell r="W9">
            <v>10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C10">
            <v>37</v>
          </cell>
          <cell r="F10">
            <v>37</v>
          </cell>
          <cell r="G10">
            <v>1</v>
          </cell>
          <cell r="I10">
            <v>0</v>
          </cell>
          <cell r="L10">
            <v>0</v>
          </cell>
          <cell r="P10" t="e">
            <v>#DIV/0!</v>
          </cell>
          <cell r="Q10" t="e">
            <v>#DIV/0!</v>
          </cell>
          <cell r="R10">
            <v>0.74</v>
          </cell>
          <cell r="S10">
            <v>0.74</v>
          </cell>
          <cell r="T10">
            <v>0</v>
          </cell>
          <cell r="U10" t="str">
            <v>нужно увеличить продажи</v>
          </cell>
          <cell r="V10">
            <v>0</v>
          </cell>
          <cell r="W10">
            <v>3.7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C11">
            <v>352</v>
          </cell>
          <cell r="D11">
            <v>148.5</v>
          </cell>
          <cell r="E11">
            <v>186</v>
          </cell>
          <cell r="F11">
            <v>276</v>
          </cell>
          <cell r="G11">
            <v>1</v>
          </cell>
          <cell r="H11">
            <v>186</v>
          </cell>
          <cell r="I11">
            <v>0</v>
          </cell>
          <cell r="L11">
            <v>37.200000000000003</v>
          </cell>
          <cell r="M11">
            <v>250</v>
          </cell>
          <cell r="P11">
            <v>14.139784946236558</v>
          </cell>
          <cell r="Q11">
            <v>7.419354838709677</v>
          </cell>
          <cell r="R11">
            <v>45.1</v>
          </cell>
          <cell r="S11">
            <v>44</v>
          </cell>
          <cell r="T11">
            <v>16.333333333333332</v>
          </cell>
          <cell r="V11">
            <v>250</v>
          </cell>
          <cell r="W11">
            <v>5.5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C12">
            <v>192</v>
          </cell>
          <cell r="E12">
            <v>137</v>
          </cell>
          <cell r="G12">
            <v>0.25</v>
          </cell>
          <cell r="H12">
            <v>137</v>
          </cell>
          <cell r="I12">
            <v>0</v>
          </cell>
          <cell r="J12">
            <v>24</v>
          </cell>
          <cell r="L12">
            <v>27.4</v>
          </cell>
          <cell r="M12">
            <v>195.2</v>
          </cell>
          <cell r="P12">
            <v>8</v>
          </cell>
          <cell r="Q12">
            <v>0.87591240875912413</v>
          </cell>
          <cell r="R12">
            <v>20.2</v>
          </cell>
          <cell r="S12">
            <v>3.6</v>
          </cell>
          <cell r="T12">
            <v>14.333333333333334</v>
          </cell>
          <cell r="V12">
            <v>48.8</v>
          </cell>
          <cell r="W12">
            <v>12</v>
          </cell>
        </row>
        <row r="13">
          <cell r="A13" t="str">
            <v>Круггетсы с сырным соусом ТМ Горячая штучка 3 кг зам вес ПОКОМ</v>
          </cell>
          <cell r="B13" t="str">
            <v>кг</v>
          </cell>
          <cell r="C13">
            <v>39</v>
          </cell>
          <cell r="F13">
            <v>39</v>
          </cell>
          <cell r="G13">
            <v>1</v>
          </cell>
          <cell r="I13">
            <v>0</v>
          </cell>
          <cell r="L13">
            <v>0</v>
          </cell>
          <cell r="P13" t="e">
            <v>#DIV/0!</v>
          </cell>
          <cell r="Q13" t="e">
            <v>#DIV/0!</v>
          </cell>
          <cell r="R13">
            <v>0</v>
          </cell>
          <cell r="S13">
            <v>0</v>
          </cell>
          <cell r="T13">
            <v>0</v>
          </cell>
          <cell r="U13" t="str">
            <v>нужно увеличить продажи</v>
          </cell>
          <cell r="V13">
            <v>0</v>
          </cell>
          <cell r="W13">
            <v>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78</v>
          </cell>
          <cell r="D14">
            <v>348</v>
          </cell>
          <cell r="E14">
            <v>211</v>
          </cell>
          <cell r="F14">
            <v>137</v>
          </cell>
          <cell r="G14">
            <v>0.25</v>
          </cell>
          <cell r="H14">
            <v>211</v>
          </cell>
          <cell r="I14">
            <v>0</v>
          </cell>
          <cell r="J14">
            <v>156</v>
          </cell>
          <cell r="L14">
            <v>42.2</v>
          </cell>
          <cell r="M14">
            <v>213.40000000000003</v>
          </cell>
          <cell r="P14">
            <v>12</v>
          </cell>
          <cell r="Q14">
            <v>6.9431279620853079</v>
          </cell>
          <cell r="R14">
            <v>43.6</v>
          </cell>
          <cell r="S14">
            <v>55.6</v>
          </cell>
          <cell r="T14">
            <v>41.666666666666664</v>
          </cell>
          <cell r="V14">
            <v>53.350000000000009</v>
          </cell>
          <cell r="W14">
            <v>12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C15">
            <v>21</v>
          </cell>
          <cell r="F15">
            <v>21</v>
          </cell>
          <cell r="G15">
            <v>1</v>
          </cell>
          <cell r="I15">
            <v>0</v>
          </cell>
          <cell r="L15">
            <v>0</v>
          </cell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  <cell r="U15" t="str">
            <v>нужно увеличить продажи</v>
          </cell>
          <cell r="V15">
            <v>0</v>
          </cell>
          <cell r="W15">
            <v>3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54</v>
          </cell>
          <cell r="D16">
            <v>79.2</v>
          </cell>
          <cell r="E16">
            <v>82.8</v>
          </cell>
          <cell r="F16">
            <v>48.6</v>
          </cell>
          <cell r="G16">
            <v>1</v>
          </cell>
          <cell r="H16">
            <v>97.2</v>
          </cell>
          <cell r="I16">
            <v>-14.400000000000006</v>
          </cell>
          <cell r="L16">
            <v>16.559999999999999</v>
          </cell>
          <cell r="M16">
            <v>150</v>
          </cell>
          <cell r="P16">
            <v>11.992753623188406</v>
          </cell>
          <cell r="Q16">
            <v>2.9347826086956523</v>
          </cell>
          <cell r="R16">
            <v>2.54</v>
          </cell>
          <cell r="S16">
            <v>2.16</v>
          </cell>
          <cell r="T16">
            <v>0.6</v>
          </cell>
          <cell r="V16">
            <v>150</v>
          </cell>
          <cell r="W16">
            <v>1.8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C17">
            <v>118.4</v>
          </cell>
          <cell r="E17">
            <v>66.599999999999994</v>
          </cell>
          <cell r="G17">
            <v>1</v>
          </cell>
          <cell r="H17">
            <v>66.599999999999994</v>
          </cell>
          <cell r="I17">
            <v>0</v>
          </cell>
          <cell r="J17">
            <v>303.40000000000003</v>
          </cell>
          <cell r="L17">
            <v>13.319999999999999</v>
          </cell>
          <cell r="P17">
            <v>22.777777777777782</v>
          </cell>
          <cell r="Q17">
            <v>22.777777777777782</v>
          </cell>
          <cell r="R17">
            <v>25.16</v>
          </cell>
          <cell r="S17">
            <v>15.559999999999999</v>
          </cell>
          <cell r="T17">
            <v>30.866666666666664</v>
          </cell>
          <cell r="V17">
            <v>0</v>
          </cell>
          <cell r="W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C18">
            <v>751</v>
          </cell>
          <cell r="D18">
            <v>240</v>
          </cell>
          <cell r="E18">
            <v>704</v>
          </cell>
          <cell r="F18">
            <v>190</v>
          </cell>
          <cell r="G18">
            <v>0.25</v>
          </cell>
          <cell r="H18">
            <v>704</v>
          </cell>
          <cell r="I18">
            <v>0</v>
          </cell>
          <cell r="L18">
            <v>140.80000000000001</v>
          </cell>
          <cell r="M18">
            <v>1200</v>
          </cell>
          <cell r="P18">
            <v>9.8721590909090899</v>
          </cell>
          <cell r="Q18">
            <v>1.3494318181818181</v>
          </cell>
          <cell r="R18">
            <v>95.2</v>
          </cell>
          <cell r="S18">
            <v>92</v>
          </cell>
          <cell r="T18">
            <v>40</v>
          </cell>
          <cell r="V18">
            <v>300</v>
          </cell>
          <cell r="W18">
            <v>12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C19">
            <v>228</v>
          </cell>
          <cell r="D19">
            <v>12</v>
          </cell>
          <cell r="E19">
            <v>199</v>
          </cell>
          <cell r="F19">
            <v>-11</v>
          </cell>
          <cell r="G19">
            <v>0.25</v>
          </cell>
          <cell r="H19">
            <v>199</v>
          </cell>
          <cell r="I19">
            <v>0</v>
          </cell>
          <cell r="J19">
            <v>330</v>
          </cell>
          <cell r="L19">
            <v>39.799999999999997</v>
          </cell>
          <cell r="M19">
            <v>39.199999999999989</v>
          </cell>
          <cell r="P19">
            <v>9</v>
          </cell>
          <cell r="Q19">
            <v>8.0150753768844218</v>
          </cell>
          <cell r="R19">
            <v>24.8</v>
          </cell>
          <cell r="S19">
            <v>18.2</v>
          </cell>
          <cell r="T19">
            <v>47.333333333333336</v>
          </cell>
          <cell r="V19">
            <v>9.7999999999999972</v>
          </cell>
          <cell r="W19">
            <v>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558</v>
          </cell>
          <cell r="D20">
            <v>420</v>
          </cell>
          <cell r="E20">
            <v>822</v>
          </cell>
          <cell r="F20">
            <v>-5</v>
          </cell>
          <cell r="G20">
            <v>0.25</v>
          </cell>
          <cell r="H20">
            <v>825</v>
          </cell>
          <cell r="I20">
            <v>-3</v>
          </cell>
          <cell r="L20">
            <v>164.4</v>
          </cell>
          <cell r="M20">
            <v>1320.2</v>
          </cell>
          <cell r="P20">
            <v>8</v>
          </cell>
          <cell r="Q20">
            <v>-3.0413625304136251E-2</v>
          </cell>
          <cell r="R20">
            <v>96.2</v>
          </cell>
          <cell r="S20">
            <v>96.8</v>
          </cell>
          <cell r="T20">
            <v>59.333333333333336</v>
          </cell>
          <cell r="V20">
            <v>330.05</v>
          </cell>
          <cell r="W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526</v>
          </cell>
          <cell r="D21">
            <v>324</v>
          </cell>
          <cell r="E21">
            <v>598</v>
          </cell>
          <cell r="F21">
            <v>4</v>
          </cell>
          <cell r="G21">
            <v>0.25</v>
          </cell>
          <cell r="H21">
            <v>598</v>
          </cell>
          <cell r="I21">
            <v>0</v>
          </cell>
          <cell r="J21">
            <v>1032</v>
          </cell>
          <cell r="L21">
            <v>119.6</v>
          </cell>
          <cell r="M21">
            <v>40.399999999999864</v>
          </cell>
          <cell r="P21">
            <v>9</v>
          </cell>
          <cell r="Q21">
            <v>8.6622073578595327</v>
          </cell>
          <cell r="R21">
            <v>114</v>
          </cell>
          <cell r="S21">
            <v>109</v>
          </cell>
          <cell r="T21">
            <v>148.66666666666666</v>
          </cell>
          <cell r="V21">
            <v>10.099999999999966</v>
          </cell>
          <cell r="W21">
            <v>12</v>
          </cell>
        </row>
        <row r="22">
          <cell r="A22" t="str">
            <v>Наггетсы с куриным филе и сыром ТМ Вязанка ТС Из печи Сливушки 0,25 кг.  Поком</v>
          </cell>
          <cell r="B22" t="str">
            <v>шт</v>
          </cell>
          <cell r="D22">
            <v>12</v>
          </cell>
          <cell r="E22">
            <v>12</v>
          </cell>
          <cell r="G22">
            <v>0.25</v>
          </cell>
          <cell r="H22">
            <v>12</v>
          </cell>
          <cell r="I22">
            <v>0</v>
          </cell>
          <cell r="L22">
            <v>2.4</v>
          </cell>
          <cell r="M22">
            <v>36</v>
          </cell>
          <cell r="P22">
            <v>15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 t="str">
            <v>новинка/ согласовал Химич</v>
          </cell>
          <cell r="V22">
            <v>9</v>
          </cell>
          <cell r="W22">
            <v>12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432</v>
          </cell>
          <cell r="E23">
            <v>297</v>
          </cell>
          <cell r="F23">
            <v>105</v>
          </cell>
          <cell r="G23">
            <v>1</v>
          </cell>
          <cell r="H23">
            <v>303</v>
          </cell>
          <cell r="I23">
            <v>-6</v>
          </cell>
          <cell r="L23">
            <v>59.4</v>
          </cell>
          <cell r="M23">
            <v>550</v>
          </cell>
          <cell r="P23">
            <v>11.026936026936028</v>
          </cell>
          <cell r="Q23">
            <v>1.7676767676767677</v>
          </cell>
          <cell r="R23">
            <v>50.4</v>
          </cell>
          <cell r="S23">
            <v>22.8</v>
          </cell>
          <cell r="T23">
            <v>10</v>
          </cell>
          <cell r="V23">
            <v>550</v>
          </cell>
          <cell r="W23">
            <v>6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3</v>
          </cell>
          <cell r="F24">
            <v>3</v>
          </cell>
          <cell r="G24">
            <v>0</v>
          </cell>
          <cell r="I24">
            <v>0</v>
          </cell>
          <cell r="L24">
            <v>0</v>
          </cell>
          <cell r="P24" t="e">
            <v>#DIV/0!</v>
          </cell>
          <cell r="Q24" t="e">
            <v>#DIV/0!</v>
          </cell>
          <cell r="R24">
            <v>2.4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168</v>
          </cell>
          <cell r="D25">
            <v>224</v>
          </cell>
          <cell r="E25">
            <v>267</v>
          </cell>
          <cell r="F25">
            <v>85</v>
          </cell>
          <cell r="G25">
            <v>0.75</v>
          </cell>
          <cell r="H25">
            <v>267</v>
          </cell>
          <cell r="I25">
            <v>0</v>
          </cell>
          <cell r="L25">
            <v>53.4</v>
          </cell>
          <cell r="M25">
            <v>500</v>
          </cell>
          <cell r="P25">
            <v>10.955056179775282</v>
          </cell>
          <cell r="Q25">
            <v>1.5917602996254683</v>
          </cell>
          <cell r="R25">
            <v>25.2</v>
          </cell>
          <cell r="S25">
            <v>34</v>
          </cell>
          <cell r="T25">
            <v>18.666666666666668</v>
          </cell>
          <cell r="V25">
            <v>375</v>
          </cell>
          <cell r="W25">
            <v>8</v>
          </cell>
        </row>
        <row r="26">
          <cell r="A26" t="str">
            <v>Пельмени Бигбули с мясом, Горячая штучка 0,9кг  ПОКОМ</v>
          </cell>
          <cell r="B26" t="str">
            <v>шт</v>
          </cell>
          <cell r="C26">
            <v>104</v>
          </cell>
          <cell r="G26">
            <v>0.9</v>
          </cell>
          <cell r="I26">
            <v>0</v>
          </cell>
          <cell r="J26">
            <v>352</v>
          </cell>
          <cell r="L26">
            <v>0</v>
          </cell>
          <cell r="M26">
            <v>100</v>
          </cell>
          <cell r="P26" t="e">
            <v>#DIV/0!</v>
          </cell>
          <cell r="Q26" t="e">
            <v>#DIV/0!</v>
          </cell>
          <cell r="R26">
            <v>43.6</v>
          </cell>
          <cell r="S26">
            <v>21.8</v>
          </cell>
          <cell r="T26">
            <v>43.666666666666664</v>
          </cell>
          <cell r="V26">
            <v>90</v>
          </cell>
          <cell r="W26">
            <v>8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>
            <v>651</v>
          </cell>
          <cell r="D27">
            <v>600</v>
          </cell>
          <cell r="E27">
            <v>664</v>
          </cell>
          <cell r="F27">
            <v>483</v>
          </cell>
          <cell r="G27">
            <v>0.9</v>
          </cell>
          <cell r="H27">
            <v>664</v>
          </cell>
          <cell r="I27">
            <v>0</v>
          </cell>
          <cell r="J27">
            <v>608</v>
          </cell>
          <cell r="L27">
            <v>132.80000000000001</v>
          </cell>
          <cell r="M27">
            <v>600</v>
          </cell>
          <cell r="P27">
            <v>12.733433734939759</v>
          </cell>
          <cell r="Q27">
            <v>8.215361445783131</v>
          </cell>
          <cell r="R27">
            <v>140</v>
          </cell>
          <cell r="S27">
            <v>148.80000000000001</v>
          </cell>
          <cell r="T27">
            <v>125</v>
          </cell>
          <cell r="V27">
            <v>540</v>
          </cell>
          <cell r="W27">
            <v>8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C28">
            <v>98</v>
          </cell>
          <cell r="G28">
            <v>0.43</v>
          </cell>
          <cell r="I28">
            <v>0</v>
          </cell>
          <cell r="J28">
            <v>368</v>
          </cell>
          <cell r="L28">
            <v>0</v>
          </cell>
          <cell r="M28">
            <v>100</v>
          </cell>
          <cell r="P28" t="e">
            <v>#DIV/0!</v>
          </cell>
          <cell r="Q28" t="e">
            <v>#DIV/0!</v>
          </cell>
          <cell r="R28">
            <v>17.600000000000001</v>
          </cell>
          <cell r="S28">
            <v>13.4</v>
          </cell>
          <cell r="T28">
            <v>52.333333333333336</v>
          </cell>
          <cell r="V28">
            <v>43</v>
          </cell>
          <cell r="W28">
            <v>16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C29">
            <v>900</v>
          </cell>
          <cell r="D29">
            <v>480</v>
          </cell>
          <cell r="E29">
            <v>1045</v>
          </cell>
          <cell r="F29">
            <v>5</v>
          </cell>
          <cell r="G29">
            <v>1</v>
          </cell>
          <cell r="H29">
            <v>1045</v>
          </cell>
          <cell r="I29">
            <v>0</v>
          </cell>
          <cell r="J29">
            <v>3500</v>
          </cell>
          <cell r="L29">
            <v>209</v>
          </cell>
          <cell r="P29">
            <v>16.770334928229666</v>
          </cell>
          <cell r="Q29">
            <v>16.770334928229666</v>
          </cell>
          <cell r="R29">
            <v>262</v>
          </cell>
          <cell r="S29">
            <v>218</v>
          </cell>
          <cell r="T29">
            <v>450</v>
          </cell>
          <cell r="V29">
            <v>0</v>
          </cell>
          <cell r="W29">
            <v>5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>
            <v>2643</v>
          </cell>
          <cell r="D30">
            <v>483</v>
          </cell>
          <cell r="E30">
            <v>1557</v>
          </cell>
          <cell r="F30">
            <v>1135</v>
          </cell>
          <cell r="G30">
            <v>0.9</v>
          </cell>
          <cell r="H30">
            <v>1556</v>
          </cell>
          <cell r="I30">
            <v>1</v>
          </cell>
          <cell r="J30">
            <v>584</v>
          </cell>
          <cell r="L30">
            <v>311.39999999999998</v>
          </cell>
          <cell r="M30">
            <v>2300</v>
          </cell>
          <cell r="P30">
            <v>12.906229929351317</v>
          </cell>
          <cell r="Q30">
            <v>5.5202312138728331</v>
          </cell>
          <cell r="R30">
            <v>332.2</v>
          </cell>
          <cell r="S30">
            <v>254.8</v>
          </cell>
          <cell r="T30">
            <v>234</v>
          </cell>
          <cell r="V30">
            <v>2070</v>
          </cell>
          <cell r="W30">
            <v>8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C31">
            <v>140</v>
          </cell>
          <cell r="E31">
            <v>58</v>
          </cell>
          <cell r="G31">
            <v>0.43</v>
          </cell>
          <cell r="H31">
            <v>58</v>
          </cell>
          <cell r="I31">
            <v>0</v>
          </cell>
          <cell r="J31">
            <v>560</v>
          </cell>
          <cell r="L31">
            <v>11.6</v>
          </cell>
          <cell r="P31">
            <v>48.275862068965516</v>
          </cell>
          <cell r="Q31">
            <v>48.275862068965516</v>
          </cell>
          <cell r="R31">
            <v>40.200000000000003</v>
          </cell>
          <cell r="S31">
            <v>25.4</v>
          </cell>
          <cell r="T31">
            <v>76.666666666666671</v>
          </cell>
          <cell r="V31">
            <v>0</v>
          </cell>
          <cell r="W31">
            <v>16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>
            <v>1330</v>
          </cell>
          <cell r="E32">
            <v>592</v>
          </cell>
          <cell r="F32">
            <v>653</v>
          </cell>
          <cell r="G32">
            <v>0.7</v>
          </cell>
          <cell r="H32">
            <v>592</v>
          </cell>
          <cell r="I32">
            <v>0</v>
          </cell>
          <cell r="L32">
            <v>118.4</v>
          </cell>
          <cell r="M32">
            <v>886.2</v>
          </cell>
          <cell r="P32">
            <v>13</v>
          </cell>
          <cell r="Q32">
            <v>5.5152027027027026</v>
          </cell>
          <cell r="R32">
            <v>127</v>
          </cell>
          <cell r="S32">
            <v>84.6</v>
          </cell>
          <cell r="T32">
            <v>36.333333333333336</v>
          </cell>
          <cell r="V32">
            <v>620.34</v>
          </cell>
          <cell r="W32">
            <v>8</v>
          </cell>
        </row>
        <row r="33">
          <cell r="A33" t="str">
            <v>Пельмени Отборные из свинины и говядины 0,9 кг ТМ Стародворье ТС Медвежье ушко  ПОКОМ</v>
          </cell>
          <cell r="B33" t="str">
            <v>шт</v>
          </cell>
          <cell r="C33">
            <v>48</v>
          </cell>
          <cell r="E33">
            <v>46</v>
          </cell>
          <cell r="F33">
            <v>2</v>
          </cell>
          <cell r="G33">
            <v>0.9</v>
          </cell>
          <cell r="H33">
            <v>46</v>
          </cell>
          <cell r="I33">
            <v>0</v>
          </cell>
          <cell r="L33">
            <v>9.1999999999999993</v>
          </cell>
          <cell r="M33">
            <v>71.599999999999994</v>
          </cell>
          <cell r="P33">
            <v>8</v>
          </cell>
          <cell r="Q33">
            <v>0.21739130434782611</v>
          </cell>
          <cell r="R33">
            <v>2</v>
          </cell>
          <cell r="S33">
            <v>0</v>
          </cell>
          <cell r="T33">
            <v>2</v>
          </cell>
          <cell r="V33">
            <v>64.44</v>
          </cell>
          <cell r="W33">
            <v>8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>
            <v>182</v>
          </cell>
          <cell r="E34">
            <v>172</v>
          </cell>
          <cell r="F34">
            <v>-1</v>
          </cell>
          <cell r="G34">
            <v>0.9</v>
          </cell>
          <cell r="H34">
            <v>172</v>
          </cell>
          <cell r="I34">
            <v>0</v>
          </cell>
          <cell r="L34">
            <v>34.4</v>
          </cell>
          <cell r="M34">
            <v>276.2</v>
          </cell>
          <cell r="P34">
            <v>8</v>
          </cell>
          <cell r="Q34">
            <v>-2.9069767441860465E-2</v>
          </cell>
          <cell r="R34">
            <v>24.8</v>
          </cell>
          <cell r="S34">
            <v>17.600000000000001</v>
          </cell>
          <cell r="T34">
            <v>7.666666666666667</v>
          </cell>
          <cell r="V34">
            <v>248.57999999999998</v>
          </cell>
          <cell r="W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2270</v>
          </cell>
          <cell r="D35">
            <v>1355</v>
          </cell>
          <cell r="E35">
            <v>1230</v>
          </cell>
          <cell r="F35">
            <v>2035</v>
          </cell>
          <cell r="G35">
            <v>1</v>
          </cell>
          <cell r="H35">
            <v>1240</v>
          </cell>
          <cell r="I35">
            <v>-10</v>
          </cell>
          <cell r="L35">
            <v>246</v>
          </cell>
          <cell r="M35">
            <v>1400</v>
          </cell>
          <cell r="P35">
            <v>13.963414634146341</v>
          </cell>
          <cell r="Q35">
            <v>8.272357723577235</v>
          </cell>
          <cell r="R35">
            <v>293</v>
          </cell>
          <cell r="S35">
            <v>307</v>
          </cell>
          <cell r="T35">
            <v>155</v>
          </cell>
          <cell r="V35">
            <v>1400</v>
          </cell>
          <cell r="W35">
            <v>5</v>
          </cell>
        </row>
        <row r="36">
          <cell r="A36" t="str">
            <v>Пельмени Со свининой и говядиной ТМ Особый рецепт Любимая ложка 1,0 кг  ПОКОМ</v>
          </cell>
          <cell r="B36" t="str">
            <v>шт</v>
          </cell>
          <cell r="C36">
            <v>375</v>
          </cell>
          <cell r="D36">
            <v>320</v>
          </cell>
          <cell r="E36">
            <v>379</v>
          </cell>
          <cell r="F36">
            <v>274</v>
          </cell>
          <cell r="G36">
            <v>1</v>
          </cell>
          <cell r="H36">
            <v>379</v>
          </cell>
          <cell r="I36">
            <v>0</v>
          </cell>
          <cell r="L36">
            <v>75.8</v>
          </cell>
          <cell r="M36">
            <v>700</v>
          </cell>
          <cell r="P36">
            <v>12.849604221635884</v>
          </cell>
          <cell r="Q36">
            <v>3.6147757255936677</v>
          </cell>
          <cell r="R36">
            <v>58</v>
          </cell>
          <cell r="S36">
            <v>67</v>
          </cell>
          <cell r="T36">
            <v>25.666666666666668</v>
          </cell>
          <cell r="V36">
            <v>700</v>
          </cell>
          <cell r="W36">
            <v>5</v>
          </cell>
        </row>
        <row r="37">
          <cell r="A37" t="str">
            <v>Сосиски Оригинальные заморож. ТМ Стародворье в вак 0,33 кг  Поком</v>
          </cell>
          <cell r="B37" t="str">
            <v>шт</v>
          </cell>
          <cell r="C37">
            <v>83</v>
          </cell>
          <cell r="F37">
            <v>83</v>
          </cell>
          <cell r="G37">
            <v>0.33</v>
          </cell>
          <cell r="I37">
            <v>0</v>
          </cell>
          <cell r="L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>
            <v>0</v>
          </cell>
          <cell r="U37" t="str">
            <v>нужно увеличить продажи</v>
          </cell>
          <cell r="V37">
            <v>0</v>
          </cell>
          <cell r="W37">
            <v>6</v>
          </cell>
        </row>
        <row r="38">
          <cell r="A38" t="str">
            <v>Фрай-пицца с ветчиной и грибами ТМ Зареченские ТС Зареченские продукты.  Поком</v>
          </cell>
          <cell r="B38" t="str">
            <v>кг</v>
          </cell>
          <cell r="C38">
            <v>21</v>
          </cell>
          <cell r="D38">
            <v>12</v>
          </cell>
          <cell r="E38">
            <v>24</v>
          </cell>
          <cell r="F38">
            <v>6</v>
          </cell>
          <cell r="G38">
            <v>1</v>
          </cell>
          <cell r="H38">
            <v>24</v>
          </cell>
          <cell r="I38">
            <v>0</v>
          </cell>
          <cell r="L38">
            <v>4.8</v>
          </cell>
          <cell r="M38">
            <v>45</v>
          </cell>
          <cell r="P38">
            <v>10.625</v>
          </cell>
          <cell r="Q38">
            <v>1.25</v>
          </cell>
          <cell r="R38">
            <v>1.8</v>
          </cell>
          <cell r="S38">
            <v>4.2</v>
          </cell>
          <cell r="T38">
            <v>4</v>
          </cell>
          <cell r="V38">
            <v>45</v>
          </cell>
          <cell r="W38">
            <v>3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C39">
            <v>738</v>
          </cell>
          <cell r="D39">
            <v>384</v>
          </cell>
          <cell r="E39">
            <v>851</v>
          </cell>
          <cell r="F39">
            <v>25</v>
          </cell>
          <cell r="G39">
            <v>0.25</v>
          </cell>
          <cell r="H39">
            <v>887</v>
          </cell>
          <cell r="I39">
            <v>-36</v>
          </cell>
          <cell r="J39">
            <v>264</v>
          </cell>
          <cell r="L39">
            <v>170.2</v>
          </cell>
          <cell r="M39">
            <v>1072.5999999999999</v>
          </cell>
          <cell r="P39">
            <v>8</v>
          </cell>
          <cell r="Q39">
            <v>1.6980023501762633</v>
          </cell>
          <cell r="R39">
            <v>100</v>
          </cell>
          <cell r="S39">
            <v>102.4</v>
          </cell>
          <cell r="T39">
            <v>88</v>
          </cell>
          <cell r="V39">
            <v>268.14999999999998</v>
          </cell>
          <cell r="W39">
            <v>12</v>
          </cell>
        </row>
        <row r="40">
          <cell r="A40" t="str">
            <v>Хрустящие крылышки ТМ Зареченские ТС Зареченские продукты.   Поком</v>
          </cell>
          <cell r="B40" t="str">
            <v>кг</v>
          </cell>
          <cell r="C40">
            <v>9</v>
          </cell>
          <cell r="D40">
            <v>54</v>
          </cell>
          <cell r="E40">
            <v>30.6</v>
          </cell>
          <cell r="F40">
            <v>32.4</v>
          </cell>
          <cell r="G40">
            <v>1</v>
          </cell>
          <cell r="H40">
            <v>30.6</v>
          </cell>
          <cell r="I40">
            <v>0</v>
          </cell>
          <cell r="L40">
            <v>6.12</v>
          </cell>
          <cell r="M40">
            <v>47.160000000000004</v>
          </cell>
          <cell r="P40">
            <v>13</v>
          </cell>
          <cell r="Q40">
            <v>5.2941176470588234</v>
          </cell>
          <cell r="R40">
            <v>4.04</v>
          </cell>
          <cell r="S40">
            <v>6.56</v>
          </cell>
          <cell r="T40">
            <v>0</v>
          </cell>
          <cell r="V40">
            <v>47.160000000000004</v>
          </cell>
          <cell r="W40">
            <v>1.8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C41">
            <v>112</v>
          </cell>
          <cell r="D41">
            <v>54</v>
          </cell>
          <cell r="E41">
            <v>66</v>
          </cell>
          <cell r="F41">
            <v>93</v>
          </cell>
          <cell r="G41">
            <v>0.2</v>
          </cell>
          <cell r="H41">
            <v>78</v>
          </cell>
          <cell r="I41">
            <v>-12</v>
          </cell>
          <cell r="L41">
            <v>13.2</v>
          </cell>
          <cell r="M41">
            <v>78.599999999999994</v>
          </cell>
          <cell r="P41">
            <v>13</v>
          </cell>
          <cell r="Q41">
            <v>7.0454545454545459</v>
          </cell>
          <cell r="R41">
            <v>13.2</v>
          </cell>
          <cell r="S41">
            <v>13.8</v>
          </cell>
          <cell r="T41">
            <v>2.6666666666666665</v>
          </cell>
          <cell r="V41">
            <v>15.719999999999999</v>
          </cell>
          <cell r="W41">
            <v>6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C42">
            <v>157</v>
          </cell>
          <cell r="D42">
            <v>36</v>
          </cell>
          <cell r="E42">
            <v>59</v>
          </cell>
          <cell r="F42">
            <v>127</v>
          </cell>
          <cell r="G42">
            <v>0.2</v>
          </cell>
          <cell r="H42">
            <v>47</v>
          </cell>
          <cell r="I42">
            <v>12</v>
          </cell>
          <cell r="L42">
            <v>11.8</v>
          </cell>
          <cell r="M42">
            <v>26.400000000000006</v>
          </cell>
          <cell r="P42">
            <v>13</v>
          </cell>
          <cell r="Q42">
            <v>10.762711864406779</v>
          </cell>
          <cell r="R42">
            <v>18</v>
          </cell>
          <cell r="S42">
            <v>16</v>
          </cell>
          <cell r="T42">
            <v>4.666666666666667</v>
          </cell>
          <cell r="V42">
            <v>5.2800000000000011</v>
          </cell>
          <cell r="W42">
            <v>6</v>
          </cell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  <cell r="C43">
            <v>254</v>
          </cell>
          <cell r="E43">
            <v>152</v>
          </cell>
          <cell r="G43">
            <v>0.48</v>
          </cell>
          <cell r="H43">
            <v>152</v>
          </cell>
          <cell r="I43">
            <v>0</v>
          </cell>
          <cell r="J43">
            <v>296</v>
          </cell>
          <cell r="L43">
            <v>30.4</v>
          </cell>
          <cell r="P43">
            <v>9.7368421052631575</v>
          </cell>
          <cell r="Q43">
            <v>9.7368421052631575</v>
          </cell>
          <cell r="R43">
            <v>17.600000000000001</v>
          </cell>
          <cell r="S43">
            <v>25</v>
          </cell>
          <cell r="T43">
            <v>41</v>
          </cell>
          <cell r="V43">
            <v>0</v>
          </cell>
          <cell r="W43">
            <v>8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>
            <v>814</v>
          </cell>
          <cell r="D44">
            <v>468</v>
          </cell>
          <cell r="E44">
            <v>804</v>
          </cell>
          <cell r="F44">
            <v>194</v>
          </cell>
          <cell r="G44">
            <v>0.25</v>
          </cell>
          <cell r="H44">
            <v>816</v>
          </cell>
          <cell r="I44">
            <v>-12</v>
          </cell>
          <cell r="J44">
            <v>552</v>
          </cell>
          <cell r="L44">
            <v>160.80000000000001</v>
          </cell>
          <cell r="M44">
            <v>701.2</v>
          </cell>
          <cell r="P44">
            <v>9</v>
          </cell>
          <cell r="Q44">
            <v>4.6393034825870645</v>
          </cell>
          <cell r="R44">
            <v>131.6</v>
          </cell>
          <cell r="S44">
            <v>133.4</v>
          </cell>
          <cell r="T44">
            <v>120</v>
          </cell>
          <cell r="V44">
            <v>175.3</v>
          </cell>
          <cell r="W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>
            <v>1026</v>
          </cell>
          <cell r="D45">
            <v>432</v>
          </cell>
          <cell r="E45">
            <v>777</v>
          </cell>
          <cell r="F45">
            <v>419</v>
          </cell>
          <cell r="G45">
            <v>0.25</v>
          </cell>
          <cell r="H45">
            <v>777</v>
          </cell>
          <cell r="I45">
            <v>0</v>
          </cell>
          <cell r="L45">
            <v>155.4</v>
          </cell>
          <cell r="M45">
            <v>1290.4000000000001</v>
          </cell>
          <cell r="P45">
            <v>11</v>
          </cell>
          <cell r="Q45">
            <v>2.6962676962676961</v>
          </cell>
          <cell r="R45">
            <v>135</v>
          </cell>
          <cell r="S45">
            <v>132.4</v>
          </cell>
          <cell r="T45">
            <v>93.333333333333329</v>
          </cell>
          <cell r="V45">
            <v>322.60000000000002</v>
          </cell>
          <cell r="W45">
            <v>12</v>
          </cell>
        </row>
        <row r="46">
          <cell r="A46" t="str">
            <v>Чебуреки Мясные вес 2,7 кг ТМ Зареченские ТС Зареченские продукты   Поком</v>
          </cell>
          <cell r="B46" t="str">
            <v>кг</v>
          </cell>
          <cell r="C46">
            <v>5.4</v>
          </cell>
          <cell r="E46">
            <v>5.4</v>
          </cell>
          <cell r="G46">
            <v>1</v>
          </cell>
          <cell r="H46">
            <v>5.4</v>
          </cell>
          <cell r="I46">
            <v>0</v>
          </cell>
          <cell r="L46">
            <v>1.08</v>
          </cell>
          <cell r="M46">
            <v>8.64</v>
          </cell>
          <cell r="P46">
            <v>8</v>
          </cell>
          <cell r="Q46">
            <v>0</v>
          </cell>
          <cell r="R46">
            <v>2.7</v>
          </cell>
          <cell r="S46">
            <v>0.54</v>
          </cell>
          <cell r="T46">
            <v>0</v>
          </cell>
          <cell r="V46">
            <v>8.64</v>
          </cell>
          <cell r="W46">
            <v>2.7</v>
          </cell>
        </row>
        <row r="47">
          <cell r="A47" t="str">
            <v>Чебуреки сочные ТМ Зареченские ТС Зареченские продукты.  Поком</v>
          </cell>
          <cell r="B47" t="str">
            <v>кг</v>
          </cell>
          <cell r="C47">
            <v>100</v>
          </cell>
          <cell r="D47">
            <v>880</v>
          </cell>
          <cell r="E47">
            <v>610</v>
          </cell>
          <cell r="F47">
            <v>275</v>
          </cell>
          <cell r="G47">
            <v>1</v>
          </cell>
          <cell r="H47">
            <v>610</v>
          </cell>
          <cell r="I47">
            <v>0</v>
          </cell>
          <cell r="J47">
            <v>500</v>
          </cell>
          <cell r="L47">
            <v>122</v>
          </cell>
          <cell r="M47">
            <v>850</v>
          </cell>
          <cell r="P47">
            <v>13.319672131147541</v>
          </cell>
          <cell r="Q47">
            <v>6.3524590163934427</v>
          </cell>
          <cell r="R47">
            <v>149.19999999999999</v>
          </cell>
          <cell r="S47">
            <v>147.80000000000001</v>
          </cell>
          <cell r="T47">
            <v>86.666666666666671</v>
          </cell>
          <cell r="V47">
            <v>850</v>
          </cell>
          <cell r="W47">
            <v>5</v>
          </cell>
        </row>
        <row r="48">
          <cell r="A48" t="str">
            <v>БОНУС_Готовые чебупели сочные с мясом ТМ Горячая штучка  0,3кг зам  ПОКОМ</v>
          </cell>
          <cell r="B48" t="str">
            <v>шт</v>
          </cell>
          <cell r="C48">
            <v>63</v>
          </cell>
          <cell r="D48">
            <v>6</v>
          </cell>
          <cell r="G48">
            <v>0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T48">
            <v>6</v>
          </cell>
          <cell r="V48">
            <v>0</v>
          </cell>
          <cell r="W48">
            <v>0</v>
          </cell>
        </row>
        <row r="49">
          <cell r="A49" t="str">
            <v>БОНУС_Пельмени Бульмени со сливочным маслом Горячая штучка 0,9 кг  ПОКОМ</v>
          </cell>
          <cell r="B49" t="str">
            <v>шт</v>
          </cell>
          <cell r="C49">
            <v>27</v>
          </cell>
          <cell r="D49">
            <v>6</v>
          </cell>
          <cell r="G49">
            <v>0</v>
          </cell>
          <cell r="I49">
            <v>0</v>
          </cell>
          <cell r="L49">
            <v>0</v>
          </cell>
          <cell r="P49" t="e">
            <v>#DIV/0!</v>
          </cell>
          <cell r="Q49" t="e">
            <v>#DIV/0!</v>
          </cell>
          <cell r="R49">
            <v>1.6</v>
          </cell>
          <cell r="S49">
            <v>3.2</v>
          </cell>
          <cell r="T49">
            <v>22</v>
          </cell>
          <cell r="V49">
            <v>0</v>
          </cell>
          <cell r="W4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34006.192999999999</v>
          </cell>
        </row>
        <row r="8">
          <cell r="A8" t="str">
            <v>ПОКОМ Логистический Партнер</v>
          </cell>
          <cell r="D8">
            <v>34006.192999999999</v>
          </cell>
        </row>
        <row r="9">
          <cell r="A9" t="str">
            <v>Вязанка Логистический Партнер(Кг)</v>
          </cell>
          <cell r="D9">
            <v>981.625</v>
          </cell>
        </row>
        <row r="10">
          <cell r="A10" t="str">
            <v>005  Колбаса Докторская ГОСТ, Вязанка вектор,ВЕС. ПОКОМ</v>
          </cell>
          <cell r="D10">
            <v>140.40799999999999</v>
          </cell>
        </row>
        <row r="11">
          <cell r="A11" t="str">
            <v>016  Сосиски Вязанка Молочные, Вязанка вискофан  ВЕС.ПОКОМ</v>
          </cell>
          <cell r="D11">
            <v>108.21299999999999</v>
          </cell>
        </row>
        <row r="12">
          <cell r="A12" t="str">
            <v>017  Сосиски Вязанка Сливочные, Вязанка амицел ВЕС.ПОКОМ</v>
          </cell>
          <cell r="D12">
            <v>171.88</v>
          </cell>
        </row>
        <row r="13">
          <cell r="A13" t="str">
            <v>312  Ветчина Филейская ТМ Вязанка ТС Столичная ВЕС  ПОКОМ</v>
          </cell>
          <cell r="D13">
            <v>118.51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199.44800000000001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66.844999999999999</v>
          </cell>
        </row>
        <row r="16">
          <cell r="A16" t="str">
            <v>369 Колбаса Сливушка ТМ Вязанка в оболочке полиамид вес.  ПОКОМ</v>
          </cell>
          <cell r="D16">
            <v>90.620999999999995</v>
          </cell>
        </row>
        <row r="17">
          <cell r="A17" t="str">
            <v>370 Ветчина Сливушка с индейкой ТМ Вязанка в оболочке полиамид.</v>
          </cell>
          <cell r="D17">
            <v>68.450999999999993</v>
          </cell>
        </row>
        <row r="18">
          <cell r="A18" t="str">
            <v>424 Сосиски Сливочные Вязанка Сливушки Весовые П/а мгс Вязанка  Поком</v>
          </cell>
          <cell r="D18">
            <v>8.3620000000000001</v>
          </cell>
        </row>
        <row r="19">
          <cell r="A19" t="str">
            <v>444 Сосиски Вязанка Молокуши вес  Поком</v>
          </cell>
          <cell r="D19">
            <v>8.8870000000000005</v>
          </cell>
        </row>
        <row r="20">
          <cell r="A20" t="str">
            <v>Вязанка Логистический Партнер(Шт)</v>
          </cell>
          <cell r="D20">
            <v>585</v>
          </cell>
        </row>
        <row r="21">
          <cell r="A21" t="str">
            <v>023  Колбаса Докторская ГОСТ, Вязанка вектор, 0,4 кг, ПОКОМ</v>
          </cell>
          <cell r="D21">
            <v>18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166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213</v>
          </cell>
        </row>
        <row r="24">
          <cell r="A24" t="str">
            <v>034  Сосиски Рубленые, Вязанка вискофан МГС, 0.5кг, ПОКОМ</v>
          </cell>
          <cell r="D24">
            <v>22</v>
          </cell>
        </row>
        <row r="25">
          <cell r="A25" t="str">
            <v>036  Колбаса Сервелат Запекуша с сочным окороком, Вязанка 0,35кг,  ПОКОМ</v>
          </cell>
          <cell r="D25">
            <v>10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12</v>
          </cell>
        </row>
        <row r="27">
          <cell r="A27" t="str">
            <v>299 Колбаса Классическая, Вязанка п/а 0,6кг, ПОКОМ</v>
          </cell>
          <cell r="D27">
            <v>14</v>
          </cell>
        </row>
        <row r="28">
          <cell r="A28" t="str">
            <v>405 Ветчины пастеризованная «Нежная с филе» Фикс.вес 0,4 п/а ТМ «Особый рецепт»  Поком</v>
          </cell>
          <cell r="D28">
            <v>2</v>
          </cell>
        </row>
        <row r="29">
          <cell r="A29" t="str">
            <v>408 Вареные колбасы Сливушка Вязанка Фикс.вес 0,375 П/а Вязанка  Поком</v>
          </cell>
          <cell r="D29">
            <v>5</v>
          </cell>
        </row>
        <row r="30">
          <cell r="A30" t="str">
            <v>421 Сардельки Сливушки #минидельки ТМ Вязанка айпил мгс ф/в 0,33 кг  Поком</v>
          </cell>
          <cell r="D30">
            <v>37</v>
          </cell>
        </row>
        <row r="31">
          <cell r="A31" t="str">
            <v>422 Сардельки «Сливушки с сыром #минидельки» ф/в 0,33 айпил ТМ «Вязанка»  Поком</v>
          </cell>
          <cell r="D31">
            <v>44</v>
          </cell>
        </row>
        <row r="32">
          <cell r="A32" t="str">
            <v>423 Сосиски «Сливушки с сыром» ф/в 0,3 п/а ТМ «Вязанка»  Поком</v>
          </cell>
          <cell r="D32">
            <v>18</v>
          </cell>
        </row>
        <row r="33">
          <cell r="A33" t="str">
            <v>442 Сосиски Вязанка 450г Молокуши Молочные газ/ср  Поком</v>
          </cell>
          <cell r="D33">
            <v>12</v>
          </cell>
        </row>
        <row r="34">
          <cell r="A34" t="str">
            <v>443 Сосиски Вязанка 450г Сливушки Сливочные газ/ср  Поком</v>
          </cell>
          <cell r="D34">
            <v>12</v>
          </cell>
        </row>
        <row r="35">
          <cell r="A35" t="str">
            <v>Логистический Партнер кг</v>
          </cell>
          <cell r="D35">
            <v>12628.368</v>
          </cell>
        </row>
        <row r="36">
          <cell r="A36" t="str">
            <v>200  Ветчина Дугушка ТМ Стародворье, вектор в/у    ПОКОМ</v>
          </cell>
          <cell r="D36">
            <v>198.45699999999999</v>
          </cell>
        </row>
        <row r="37">
          <cell r="A37" t="str">
            <v>201  Ветчина Нежная ТМ Особый рецепт, (2,5кг), ПОКОМ</v>
          </cell>
          <cell r="D37">
            <v>2414.33</v>
          </cell>
        </row>
        <row r="38">
          <cell r="A38" t="str">
            <v>217  Колбаса Докторская Дугушка, ВЕС, НЕ ГОСТ, ТМ Стародворье ПОКОМ</v>
          </cell>
          <cell r="D38">
            <v>140.50800000000001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D39">
            <v>44.948999999999998</v>
          </cell>
        </row>
        <row r="40">
          <cell r="A40" t="str">
            <v>219  Колбаса Докторская Особая ТМ Особый рецепт, ВЕС  ПОКОМ</v>
          </cell>
          <cell r="D40">
            <v>2041.232</v>
          </cell>
        </row>
        <row r="41">
          <cell r="A41" t="str">
            <v>225  Колбаса Дугушка со шпиком, ВЕС, ТМ Стародворье   ПОКОМ</v>
          </cell>
          <cell r="D41">
            <v>45.212000000000003</v>
          </cell>
        </row>
        <row r="42">
          <cell r="A42" t="str">
            <v>229  Колбаса Молочная Дугушка, в/у, ВЕС, ТМ Стародворье   ПОКОМ</v>
          </cell>
          <cell r="D42">
            <v>253.79599999999999</v>
          </cell>
        </row>
        <row r="43">
          <cell r="A43" t="str">
            <v>230  Колбаса Молочная Особая ТМ Особый рецепт, п/а, ВЕС. ПОКОМ</v>
          </cell>
          <cell r="D43">
            <v>2156.491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1649.3330000000001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246.232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D46">
            <v>165.709</v>
          </cell>
        </row>
        <row r="47">
          <cell r="A47" t="str">
            <v>242  Колбаса Сервелат ЗАПЕЧ.Дугушка ТМ Стародворье, вектор, в/к     ПОКОМ</v>
          </cell>
          <cell r="D47">
            <v>184.965</v>
          </cell>
        </row>
        <row r="48">
          <cell r="A48" t="str">
            <v>248  Сардельки Сочные ТМ Особый рецепт,   ПОКОМ</v>
          </cell>
          <cell r="D48">
            <v>147.57400000000001</v>
          </cell>
        </row>
        <row r="49">
          <cell r="A49" t="str">
            <v>250  Сардельки стародворские с говядиной в обол. NDX, ВЕС. ПОКОМ</v>
          </cell>
          <cell r="D49">
            <v>176.15600000000001</v>
          </cell>
        </row>
        <row r="50">
          <cell r="A50" t="str">
            <v>254  Сосиски Датские, ВЕС, ТМ КОЛБАСНЫЙ СТАНДАРТ ПОКОМ</v>
          </cell>
          <cell r="D50">
            <v>4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62.612000000000002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118.102</v>
          </cell>
        </row>
        <row r="53">
          <cell r="A53" t="str">
            <v>265  Колбаса Балыкбургская, ВЕС, ТМ Баварушка  ПОКОМ</v>
          </cell>
          <cell r="D53">
            <v>603.55999999999995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423.32299999999998</v>
          </cell>
        </row>
        <row r="55">
          <cell r="A55" t="str">
            <v>271  Колбаса Сервелат Левантский ТМ Особый Рецепт, ВЕС. ПОКОМ</v>
          </cell>
          <cell r="D55">
            <v>4.6379999999999999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271.50599999999997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8.2149999999999999</v>
          </cell>
        </row>
        <row r="58">
          <cell r="A58" t="str">
            <v>326 Сосиски Молочные для завтрака ТМ Особый рецепт в оболочке полиам  ПОКОМ</v>
          </cell>
          <cell r="D58">
            <v>419.37200000000001</v>
          </cell>
        </row>
        <row r="59">
          <cell r="A59" t="str">
            <v>380 Колбаски Балыкбургские с сыром ТМ Баварушка вес  Поком</v>
          </cell>
          <cell r="D59">
            <v>2</v>
          </cell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D60">
            <v>402.70800000000003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377.89600000000002</v>
          </cell>
        </row>
        <row r="62">
          <cell r="A62" t="str">
            <v>415 Вареные колбасы Докторская ГОСТ Золоченная в печи Весовые ц/о в/у Стародворье  Поком</v>
          </cell>
          <cell r="D62">
            <v>19.626000000000001</v>
          </cell>
        </row>
        <row r="63">
          <cell r="A63" t="str">
            <v>425 Сосиски «Сочные без свинины» Весовые ТМ «Особый рецепт» 1,3 кг  Поком</v>
          </cell>
          <cell r="D63">
            <v>2.508</v>
          </cell>
        </row>
        <row r="64">
          <cell r="A64" t="str">
            <v>441 Колбаса Стародворье Докторская стародворская Бордо вар п/а вес  Поком</v>
          </cell>
          <cell r="D64">
            <v>16.678000000000001</v>
          </cell>
        </row>
        <row r="65">
          <cell r="A65" t="str">
            <v>445 Сосиски Стародворье Сочинки Молочные п/а вес  Поком</v>
          </cell>
          <cell r="D65">
            <v>26.68</v>
          </cell>
        </row>
        <row r="66">
          <cell r="A66" t="str">
            <v>Логистический Партнер Шт</v>
          </cell>
          <cell r="D66">
            <v>3535</v>
          </cell>
        </row>
        <row r="67">
          <cell r="A67" t="str">
            <v>043  Ветчина Нежная ТМ Особый рецепт, п/а, 0,4кг    ПОКОМ</v>
          </cell>
          <cell r="D67">
            <v>3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12</v>
          </cell>
        </row>
        <row r="69">
          <cell r="A69" t="str">
            <v>058  Колбаса Докторская Особая ТМ Особый рецепт,  0,5кг, ПОКОМ</v>
          </cell>
          <cell r="D69">
            <v>5</v>
          </cell>
        </row>
        <row r="70">
          <cell r="A70" t="str">
            <v>059  Колбаса Докторская по-стародворски  0.5 кг, ПОКОМ</v>
          </cell>
          <cell r="D70">
            <v>2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2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16</v>
          </cell>
        </row>
        <row r="73">
          <cell r="A73" t="str">
            <v>065  Колбаса Молочная по-стародворски, 0,5кг,ПОКОМ</v>
          </cell>
          <cell r="D73">
            <v>4</v>
          </cell>
        </row>
        <row r="74">
          <cell r="A74" t="str">
            <v>079  Колбаса Сервелат Кремлевский,  0.35 кг, ПОКОМ</v>
          </cell>
          <cell r="D74">
            <v>18</v>
          </cell>
        </row>
        <row r="75">
          <cell r="A75" t="str">
            <v>083  Колбаса Швейцарская 0,17 кг., ШТ., сырокопченая   ПОКОМ</v>
          </cell>
          <cell r="D75">
            <v>49</v>
          </cell>
        </row>
        <row r="76">
          <cell r="A76" t="str">
            <v>096  Сосиски Баварские,  0.42кг,ПОКОМ</v>
          </cell>
          <cell r="D76">
            <v>8</v>
          </cell>
        </row>
        <row r="77">
          <cell r="A77" t="str">
            <v>113  Чипсы сыровяленые из натурального филе, 0,025кг ТМ Ядрена Копоть ПОКОМ</v>
          </cell>
          <cell r="D77">
            <v>8</v>
          </cell>
        </row>
        <row r="78">
          <cell r="A78" t="str">
            <v>115  Колбаса Салями Филейбургская зернистая, в/у 0,35 кг срез, БАВАРУШКА ПОКОМ</v>
          </cell>
          <cell r="D78">
            <v>3</v>
          </cell>
        </row>
        <row r="79">
          <cell r="A79" t="str">
            <v>116  Колбаса Балыкбурская с копченым балыком, в/у 0,35 кг срез, БАВАРУШКА ПОКОМ</v>
          </cell>
          <cell r="D79">
            <v>20</v>
          </cell>
        </row>
        <row r="80">
          <cell r="A80" t="str">
            <v>273  Сосиски Сочинки с сочной грудинкой, МГС 0.4кг,   ПОКОМ</v>
          </cell>
          <cell r="D80">
            <v>401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344</v>
          </cell>
        </row>
        <row r="82">
          <cell r="A82" t="str">
            <v>302  Сосиски Сочинки по-баварски,  0.4кг, ТМ Стародворье  ПОКОМ</v>
          </cell>
          <cell r="D82">
            <v>427</v>
          </cell>
        </row>
        <row r="83">
          <cell r="A83" t="str">
            <v>309  Сосиски Сочинки с сыром 0,4 кг ТМ Стародворье  ПОКОМ</v>
          </cell>
          <cell r="D83">
            <v>286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591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D85">
            <v>8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16</v>
          </cell>
        </row>
        <row r="87">
          <cell r="A87" t="str">
            <v>352  Сардельки Сочинки с сыром 0,4 кг ТМ Стародворье   ПОКОМ</v>
          </cell>
          <cell r="D87">
            <v>227</v>
          </cell>
        </row>
        <row r="88">
          <cell r="A88" t="str">
            <v>355 Сос Молочные для завтрака ОР полиамид мгс 0,4 кг НД СК  ПОКОМ</v>
          </cell>
          <cell r="D88">
            <v>17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D89">
            <v>4</v>
          </cell>
        </row>
        <row r="90">
          <cell r="A90" t="str">
            <v>371  Сосиски Сочинки Молочные 0,4 кг ТМ Стародворье  ПОКОМ</v>
          </cell>
          <cell r="D90">
            <v>500</v>
          </cell>
        </row>
        <row r="91">
          <cell r="A91" t="str">
            <v>372  Сосиски Сочинки Сливочные 0,4 кг ТМ Стародворье  ПОКОМ</v>
          </cell>
          <cell r="D91">
            <v>282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9</v>
          </cell>
        </row>
        <row r="93">
          <cell r="A93" t="str">
            <v>381  Сардельки Сочинки 0,4кг ТМ Стародворье  ПОКОМ</v>
          </cell>
          <cell r="D93">
            <v>161</v>
          </cell>
        </row>
        <row r="94">
          <cell r="A94" t="str">
            <v>412 Вареные колбасы «Молочная с нежным филе» Фикс.вес 0,4 кг п/а ТМ «Особый рецепт»  Поком</v>
          </cell>
          <cell r="D94">
            <v>7</v>
          </cell>
        </row>
        <row r="95">
          <cell r="A95" t="str">
            <v>413 Вареные колбасы пастеризованн «Стародворская без шпика» Фикс.вес 0,4 п/а ТМ «Стародворье»  Поком</v>
          </cell>
          <cell r="D95">
            <v>7</v>
          </cell>
        </row>
        <row r="96">
          <cell r="A96" t="str">
            <v>414 Вареные колбасы Молочная По-стародворски Фирменная Фикс.вес 0,5 П/а Стародворье  Поком</v>
          </cell>
          <cell r="D96">
            <v>6</v>
          </cell>
        </row>
        <row r="97">
          <cell r="A97" t="str">
            <v>420 Паштеты «Печеночный с морковью ГОСТ» Фикс.вес 0,1 ТМ «Стародворье»  Поком</v>
          </cell>
          <cell r="D97">
            <v>19</v>
          </cell>
        </row>
        <row r="98">
          <cell r="A98" t="str">
            <v>440 Колбаса Стародворье 450г Сочинка с сочным окороком вар  Поком</v>
          </cell>
          <cell r="D98">
            <v>6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D99">
            <v>24</v>
          </cell>
        </row>
        <row r="100">
          <cell r="A100" t="str">
            <v>456 Колбаса вареная Сочинка ТМ Стародворье в оболочке полиамид 0,45 кг.Мясной продукт.  Поком</v>
          </cell>
          <cell r="D100">
            <v>17</v>
          </cell>
        </row>
        <row r="101">
          <cell r="A101" t="str">
            <v>458 Колбаса Балыкбургская ТМ Баварушка с мраморным балыком в оболочке черева в вакуу 0,11 кг.  Поком</v>
          </cell>
          <cell r="D101">
            <v>14</v>
          </cell>
        </row>
        <row r="102">
          <cell r="A102" t="str">
            <v>460  Сосиски Баварские ТМ Стародворье 0,35 кг ПОКОМ</v>
          </cell>
          <cell r="D102">
            <v>12</v>
          </cell>
        </row>
        <row r="103">
          <cell r="A103" t="str">
            <v>ПОКОМ Логистический Партнер Заморозка</v>
          </cell>
          <cell r="D103">
            <v>16276.2</v>
          </cell>
        </row>
        <row r="104">
          <cell r="A104" t="str">
            <v>Готовые чебупели острые с мясом Горячая штучка 0,3 кг зам  ПОКОМ</v>
          </cell>
          <cell r="D104">
            <v>262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585</v>
          </cell>
        </row>
        <row r="106">
          <cell r="A106" t="str">
            <v>Готовые чебупели сочные с мясом ТМ Горячая штучка  0,3кг зам  ПОКОМ</v>
          </cell>
          <cell r="D106">
            <v>548</v>
          </cell>
        </row>
        <row r="107">
          <cell r="A107" t="str">
            <v>Готовые чебуреки со свининой и говядиной ТМ Горячая штучка ТС Базовый ассортимент 0,36 кг  ПОКОМ</v>
          </cell>
          <cell r="D107">
            <v>222</v>
          </cell>
        </row>
        <row r="108">
          <cell r="A108" t="str">
            <v>Жар-ладушки с клубникой и вишней. Жареные с начинкой.ВЕС  ПОКОМ</v>
          </cell>
          <cell r="D108">
            <v>7.4</v>
          </cell>
        </row>
        <row r="109">
          <cell r="A109" t="str">
            <v>ЖАР-мени ТМ Зареченские ТС Зареченские продукты.   Поком</v>
          </cell>
          <cell r="D109">
            <v>195.5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41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306</v>
          </cell>
        </row>
        <row r="112">
          <cell r="A112" t="str">
            <v>Мини-сосиски в тесте "Фрайпики" 1,8кг ВЕС,  ПОКОМ</v>
          </cell>
          <cell r="D112">
            <v>50.6</v>
          </cell>
        </row>
        <row r="113">
          <cell r="A113" t="str">
            <v>Мини-сосиски в тесте "Фрайпики" 3,7кг ВЕС, ТМ Зареченские  ПОКОМ</v>
          </cell>
          <cell r="D113">
            <v>166.4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303</v>
          </cell>
        </row>
        <row r="115">
          <cell r="A115" t="str">
            <v>Наггетсы Нагетосы Сочная курочка в хруст панир со сметаной и зеленью ТМ Горячая штучка 0,25 ПОКОМ</v>
          </cell>
          <cell r="D115">
            <v>375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107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769</v>
          </cell>
        </row>
        <row r="118">
          <cell r="A118" t="str">
            <v>Наггетсы с куриным филе и сыром ТМ Вязанка ТС Из печи Сливушки 0,25 кг.  Поком</v>
          </cell>
          <cell r="D118">
            <v>3</v>
          </cell>
        </row>
        <row r="119">
          <cell r="A119" t="str">
            <v>Наггетсы Хрустящие ТМ Зареченские ТС Зареченские продукты. Поком</v>
          </cell>
          <cell r="D119">
            <v>145</v>
          </cell>
        </row>
        <row r="120">
          <cell r="A120" t="str">
            <v>Пельмени Grandmeni со сливочным маслом Горячая штучка 0,75 кг ПОКОМ</v>
          </cell>
          <cell r="D120">
            <v>135</v>
          </cell>
        </row>
        <row r="121">
          <cell r="A121" t="str">
            <v>Пельмени Бигбули с мясом, Горячая штучка 0,9кг  ПОКОМ</v>
          </cell>
          <cell r="D121">
            <v>452</v>
          </cell>
        </row>
        <row r="122">
          <cell r="A122" t="str">
            <v>Пельмени Бульмени с говядиной и свининой Горячая шт. 0,9 кг  ПОКОМ</v>
          </cell>
          <cell r="D122">
            <v>1136</v>
          </cell>
        </row>
        <row r="123">
          <cell r="A123" t="str">
            <v>Пельмени Бульмени с говядиной и свининой Горячая штучка 0,43  ПОКОМ</v>
          </cell>
          <cell r="D123">
            <v>429</v>
          </cell>
        </row>
        <row r="124">
          <cell r="A124" t="str">
            <v>Пельмени Бульмени с говядиной и свининой Наваристые Горячая штучка ВЕС  ПОКОМ</v>
          </cell>
          <cell r="D124">
            <v>1720</v>
          </cell>
        </row>
        <row r="125">
          <cell r="A125" t="str">
            <v>Пельмени Бульмени со сливочным маслом Горячая штучка 0,9 кг  ПОКОМ</v>
          </cell>
          <cell r="D125">
            <v>2128</v>
          </cell>
        </row>
        <row r="126">
          <cell r="A126" t="str">
            <v>Пельмени Бульмени со сливочным маслом ТМ Горячая шт. 0,43 кг  ПОКОМ</v>
          </cell>
          <cell r="D126">
            <v>398</v>
          </cell>
        </row>
        <row r="127">
          <cell r="A127" t="str">
            <v>Пельмени Мясорубские ТМ Стародворье фоу-пак равиоли 0,7 кг.  Поком</v>
          </cell>
          <cell r="D127">
            <v>652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21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57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1635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334</v>
          </cell>
        </row>
        <row r="132">
          <cell r="A132" t="str">
            <v>Сосиски Оригинальные заморож. ТМ Стародворье в вак 0,33 кг  Поком</v>
          </cell>
          <cell r="D132">
            <v>3</v>
          </cell>
        </row>
        <row r="133">
          <cell r="A133" t="str">
            <v>Фрай-пицца с ветчиной и грибами ТМ Зареченские ТС Зареченские продукты.  Поком</v>
          </cell>
          <cell r="D133">
            <v>12</v>
          </cell>
        </row>
        <row r="134">
          <cell r="A134" t="str">
            <v>Хотстеры ТМ Горячая штучка ТС Хотстеры 0,25 кг зам  ПОКОМ</v>
          </cell>
          <cell r="D134">
            <v>423</v>
          </cell>
        </row>
        <row r="135">
          <cell r="A135" t="str">
            <v>Хрустящие крылышки ТМ Зареченские ТС Зареченские продукты.   Поком</v>
          </cell>
          <cell r="D135">
            <v>33.299999999999997</v>
          </cell>
        </row>
        <row r="136">
          <cell r="A136" t="str">
            <v>Чебупай сочное яблоко ТМ Горячая штучка ТС Чебупай 0,2 кг УВС.  зам  ПОКОМ</v>
          </cell>
          <cell r="D136">
            <v>94</v>
          </cell>
        </row>
        <row r="137">
          <cell r="A137" t="str">
            <v>Чебупай спелая вишня ТМ Горячая штучка ТС Чебупай 0,2 кг УВС. зам  ПОКОМ</v>
          </cell>
          <cell r="D137">
            <v>101</v>
          </cell>
        </row>
        <row r="138">
          <cell r="A138" t="str">
            <v>Чебупели с мясом Базовый ассортимент Фикс.вес 0,48 Лоток Горячая штучка ХХЛ  Поком</v>
          </cell>
          <cell r="D138">
            <v>175</v>
          </cell>
        </row>
        <row r="139">
          <cell r="A139" t="str">
            <v>Чебупицца курочка по-итальянски Горячая штучка 0,25 кг зам  ПОКОМ</v>
          </cell>
          <cell r="D139">
            <v>699</v>
          </cell>
        </row>
        <row r="140">
          <cell r="A140" t="str">
            <v>Чебупицца Пепперони ТМ Горячая штучка ТС Чебупицца 0.25кг зам  ПОКОМ</v>
          </cell>
          <cell r="D140">
            <v>593</v>
          </cell>
        </row>
        <row r="141">
          <cell r="A141" t="str">
            <v>Чебуреки сочные ТМ Зареченские ТС Зареченские продукты.  Поком</v>
          </cell>
          <cell r="D141">
            <v>960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48"/>
  <sheetViews>
    <sheetView tabSelected="1" workbookViewId="0">
      <pane ySplit="5" topLeftCell="A14" activePane="bottomLeft" state="frozen"/>
      <selection pane="bottomLeft" activeCell="AF16" sqref="AF16"/>
    </sheetView>
  </sheetViews>
  <sheetFormatPr defaultColWidth="10.5" defaultRowHeight="11.45" customHeight="1" outlineLevelRow="1" x14ac:dyDescent="0.2"/>
  <cols>
    <col min="1" max="1" width="82" style="1" customWidth="1"/>
    <col min="2" max="2" width="4" style="1" customWidth="1"/>
    <col min="3" max="6" width="6.83203125" style="1" customWidth="1"/>
    <col min="7" max="7" width="4.6640625" style="24" customWidth="1"/>
    <col min="8" max="8" width="5.83203125" style="2" customWidth="1"/>
    <col min="9" max="10" width="7.33203125" style="2" customWidth="1"/>
    <col min="11" max="11" width="1" style="2" customWidth="1"/>
    <col min="12" max="17" width="7.33203125" style="2" customWidth="1"/>
    <col min="18" max="18" width="15.83203125" style="2" customWidth="1"/>
    <col min="19" max="19" width="5" style="2" customWidth="1"/>
    <col min="20" max="20" width="5.6640625" style="2" customWidth="1"/>
    <col min="21" max="23" width="7.1640625" style="2" customWidth="1"/>
    <col min="24" max="24" width="13.6640625" style="2" customWidth="1"/>
    <col min="25" max="26" width="7.1640625" style="2" customWidth="1"/>
    <col min="27" max="27" width="7.1640625" style="24" customWidth="1"/>
    <col min="28" max="28" width="7.1640625" style="25" customWidth="1"/>
    <col min="29" max="29" width="7.1640625" style="2" customWidth="1"/>
    <col min="30" max="30" width="7.1640625" style="25" customWidth="1"/>
    <col min="31" max="31" width="7.164062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thickBot="1" x14ac:dyDescent="0.25">
      <c r="B2" s="3"/>
      <c r="C2" s="3"/>
    </row>
    <row r="3" spans="1:31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53</v>
      </c>
      <c r="H3" s="23" t="s">
        <v>70</v>
      </c>
      <c r="I3" s="12" t="s">
        <v>54</v>
      </c>
      <c r="J3" s="12" t="s">
        <v>55</v>
      </c>
      <c r="K3" s="13" t="s">
        <v>56</v>
      </c>
      <c r="L3" s="12" t="s">
        <v>57</v>
      </c>
      <c r="M3" s="13" t="s">
        <v>72</v>
      </c>
      <c r="N3" s="31" t="s">
        <v>78</v>
      </c>
      <c r="O3" s="36" t="s">
        <v>80</v>
      </c>
      <c r="P3" s="37" t="s">
        <v>80</v>
      </c>
      <c r="Q3" s="14" t="s">
        <v>79</v>
      </c>
      <c r="R3" s="15"/>
      <c r="S3" s="12" t="s">
        <v>58</v>
      </c>
      <c r="T3" s="12" t="s">
        <v>59</v>
      </c>
      <c r="U3" s="12" t="s">
        <v>57</v>
      </c>
      <c r="V3" s="12" t="s">
        <v>57</v>
      </c>
      <c r="W3" s="12" t="s">
        <v>57</v>
      </c>
      <c r="X3" s="12" t="s">
        <v>60</v>
      </c>
      <c r="Y3" s="12" t="s">
        <v>61</v>
      </c>
      <c r="Z3" s="12" t="s">
        <v>61</v>
      </c>
      <c r="AA3" s="11"/>
      <c r="AB3" s="16" t="s">
        <v>62</v>
      </c>
      <c r="AC3" s="12" t="s">
        <v>63</v>
      </c>
      <c r="AD3" s="16" t="s">
        <v>62</v>
      </c>
      <c r="AE3" s="12" t="s">
        <v>63</v>
      </c>
    </row>
    <row r="4" spans="1:31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1"/>
      <c r="I4" s="12"/>
      <c r="J4" s="12"/>
      <c r="K4" s="13"/>
      <c r="L4" s="13" t="s">
        <v>71</v>
      </c>
      <c r="M4" s="17"/>
      <c r="N4" s="32"/>
      <c r="O4" s="38" t="s">
        <v>81</v>
      </c>
      <c r="P4" s="39" t="s">
        <v>82</v>
      </c>
      <c r="Q4" s="14" t="s">
        <v>65</v>
      </c>
      <c r="R4" s="15" t="s">
        <v>66</v>
      </c>
      <c r="S4" s="12"/>
      <c r="T4" s="12"/>
      <c r="U4" s="13" t="s">
        <v>67</v>
      </c>
      <c r="V4" s="13" t="s">
        <v>68</v>
      </c>
      <c r="W4" s="13" t="s">
        <v>64</v>
      </c>
      <c r="X4" s="12"/>
      <c r="Y4" s="12" t="s">
        <v>81</v>
      </c>
      <c r="Z4" s="12" t="s">
        <v>82</v>
      </c>
      <c r="AA4" s="11"/>
      <c r="AB4" s="16" t="s">
        <v>81</v>
      </c>
      <c r="AC4" s="12"/>
      <c r="AD4" s="16" t="s">
        <v>82</v>
      </c>
      <c r="AE4" s="12"/>
    </row>
    <row r="5" spans="1:31" ht="12" customHeight="1" x14ac:dyDescent="0.2">
      <c r="A5" s="6"/>
      <c r="B5" s="7"/>
      <c r="C5" s="5"/>
      <c r="D5" s="5"/>
      <c r="E5" s="18">
        <f>SUM(E6:E105)</f>
        <v>15944</v>
      </c>
      <c r="F5" s="18">
        <f>SUM(F6:F105)</f>
        <v>18862.5</v>
      </c>
      <c r="G5" s="11"/>
      <c r="H5" s="11"/>
      <c r="I5" s="18">
        <f t="shared" ref="I5:Q5" si="0">SUM(I6:I105)</f>
        <v>16276.199999999999</v>
      </c>
      <c r="J5" s="19">
        <f t="shared" si="0"/>
        <v>-332.2</v>
      </c>
      <c r="K5" s="20">
        <f t="shared" si="0"/>
        <v>0</v>
      </c>
      <c r="L5" s="21">
        <f t="shared" si="0"/>
        <v>3188.8000000000006</v>
      </c>
      <c r="M5" s="19">
        <f t="shared" si="0"/>
        <v>24679.960000000006</v>
      </c>
      <c r="N5" s="33">
        <f t="shared" si="0"/>
        <v>25541.52</v>
      </c>
      <c r="O5" s="40">
        <f t="shared" si="0"/>
        <v>15671.519999999999</v>
      </c>
      <c r="P5" s="41">
        <f>SUM(P6:P105)</f>
        <v>9870</v>
      </c>
      <c r="Q5" s="21">
        <f t="shared" si="0"/>
        <v>9280</v>
      </c>
      <c r="R5" s="20"/>
      <c r="S5" s="12"/>
      <c r="T5" s="12"/>
      <c r="U5" s="18">
        <f>SUM(U6:U105)</f>
        <v>2508.7200000000003</v>
      </c>
      <c r="V5" s="18">
        <f>SUM(V6:V105)</f>
        <v>2297.4000000000005</v>
      </c>
      <c r="W5" s="18">
        <f>SUM(W6:W105)</f>
        <v>2897.6400000000003</v>
      </c>
      <c r="X5" s="12"/>
      <c r="Y5" s="18">
        <f>SUM(Y6:Y105)</f>
        <v>11686.704</v>
      </c>
      <c r="Z5" s="18">
        <f>SUM(Z6:Z105)</f>
        <v>7030.5</v>
      </c>
      <c r="AA5" s="11" t="s">
        <v>69</v>
      </c>
      <c r="AB5" s="22">
        <f>SUM(AB6:AB105)</f>
        <v>2312</v>
      </c>
      <c r="AC5" s="18">
        <f>SUM(AC6:AC105)</f>
        <v>11644.76</v>
      </c>
      <c r="AD5" s="22">
        <f>SUM(AD6:AD105)</f>
        <v>1376</v>
      </c>
      <c r="AE5" s="18">
        <f>SUM(AE6:AE105)</f>
        <v>6999.5800000000008</v>
      </c>
    </row>
    <row r="6" spans="1:31" ht="11.1" customHeight="1" x14ac:dyDescent="0.2">
      <c r="A6" s="8" t="s">
        <v>8</v>
      </c>
      <c r="B6" s="8" t="s">
        <v>9</v>
      </c>
      <c r="C6" s="9">
        <v>22</v>
      </c>
      <c r="D6" s="9">
        <v>372</v>
      </c>
      <c r="E6" s="9">
        <v>262</v>
      </c>
      <c r="F6" s="9">
        <v>110</v>
      </c>
      <c r="G6" s="24">
        <f>VLOOKUP(A6,[1]TDSheet!$A$1:$G$65536,7,0)</f>
        <v>0.3</v>
      </c>
      <c r="H6" s="2">
        <f>VLOOKUP(A6,[2]Лист1!$A$1:$G$65536,7,0)</f>
        <v>180</v>
      </c>
      <c r="I6" s="2">
        <f>VLOOKUP(A6,[3]TDSheet!$A$1:$E$65536,4,0)</f>
        <v>262</v>
      </c>
      <c r="J6" s="2">
        <f>E6-I6</f>
        <v>0</v>
      </c>
      <c r="L6" s="2">
        <f>E6/5</f>
        <v>52.4</v>
      </c>
      <c r="M6" s="28">
        <f>11*L6-F6</f>
        <v>466.4</v>
      </c>
      <c r="N6" s="34">
        <v>430</v>
      </c>
      <c r="O6" s="42">
        <f>N6-P6</f>
        <v>230</v>
      </c>
      <c r="P6" s="43">
        <v>200</v>
      </c>
      <c r="Q6" s="30"/>
      <c r="S6" s="2">
        <f>(F6+N6)/L6</f>
        <v>10.305343511450381</v>
      </c>
      <c r="T6" s="2">
        <f>F6/L6</f>
        <v>2.0992366412213741</v>
      </c>
      <c r="U6" s="2">
        <f>VLOOKUP(A6,[1]TDSheet!$A$1:$S$65536,19,0)</f>
        <v>15.4</v>
      </c>
      <c r="V6" s="2">
        <f>VLOOKUP(A6,[1]TDSheet!$A$1:$T$65536,20,0)</f>
        <v>42.333333333333336</v>
      </c>
      <c r="W6" s="2">
        <f>VLOOKUP(A6,[1]TDSheet!$A$1:$L$65536,12,0)</f>
        <v>46.8</v>
      </c>
      <c r="Y6" s="2">
        <f t="shared" ref="Y6:Y13" si="1">O6*G6</f>
        <v>69</v>
      </c>
      <c r="Z6" s="2">
        <f>P6*G6</f>
        <v>60</v>
      </c>
      <c r="AA6" s="24">
        <f>VLOOKUP(A6,[1]TDSheet!$A$1:$W$65536,23,0)</f>
        <v>12</v>
      </c>
      <c r="AB6" s="25">
        <v>19</v>
      </c>
      <c r="AC6" s="2">
        <f>AB6*AA6*G6</f>
        <v>68.399999999999991</v>
      </c>
      <c r="AD6" s="25">
        <v>16</v>
      </c>
      <c r="AE6" s="2">
        <f>AD6*AA6*G6</f>
        <v>57.599999999999994</v>
      </c>
    </row>
    <row r="7" spans="1:31" ht="11.1" customHeight="1" x14ac:dyDescent="0.2">
      <c r="A7" s="8" t="s">
        <v>10</v>
      </c>
      <c r="B7" s="8" t="s">
        <v>9</v>
      </c>
      <c r="C7" s="9">
        <v>657</v>
      </c>
      <c r="D7" s="9">
        <v>960</v>
      </c>
      <c r="E7" s="9">
        <v>582</v>
      </c>
      <c r="F7" s="9">
        <v>821</v>
      </c>
      <c r="G7" s="24">
        <f>VLOOKUP(A7,[1]TDSheet!$A$1:$G$65536,7,0)</f>
        <v>0.3</v>
      </c>
      <c r="H7" s="2">
        <f>VLOOKUP(A7,[2]Лист1!$A$1:$G$65536,7,0)</f>
        <v>180</v>
      </c>
      <c r="I7" s="2">
        <f>VLOOKUP(A7,[3]TDSheet!$A$1:$E$65536,4,0)</f>
        <v>585</v>
      </c>
      <c r="J7" s="2">
        <f t="shared" ref="J7:J48" si="2">E7-I7</f>
        <v>-3</v>
      </c>
      <c r="L7" s="2">
        <f t="shared" ref="L7:L48" si="3">E7/5</f>
        <v>116.4</v>
      </c>
      <c r="M7" s="28">
        <f>14*L7-F7</f>
        <v>808.60000000000014</v>
      </c>
      <c r="N7" s="34">
        <v>750</v>
      </c>
      <c r="O7" s="42">
        <f t="shared" ref="O7:O48" si="4">N7-P7</f>
        <v>450</v>
      </c>
      <c r="P7" s="43">
        <v>300</v>
      </c>
      <c r="Q7" s="30"/>
      <c r="S7" s="2">
        <f t="shared" ref="S7:S48" si="5">(F7+N7)/L7</f>
        <v>13.496563573883162</v>
      </c>
      <c r="T7" s="2">
        <f t="shared" ref="T7:T48" si="6">F7/L7</f>
        <v>7.0532646048109964</v>
      </c>
      <c r="U7" s="2">
        <f>VLOOKUP(A7,[1]TDSheet!$A$1:$S$65536,19,0)</f>
        <v>115.4</v>
      </c>
      <c r="V7" s="2">
        <f>VLOOKUP(A7,[1]TDSheet!$A$1:$T$65536,20,0)</f>
        <v>73.666666666666671</v>
      </c>
      <c r="W7" s="2">
        <f>VLOOKUP(A7,[1]TDSheet!$A$1:$L$65536,12,0)</f>
        <v>116.8</v>
      </c>
      <c r="Y7" s="2">
        <f t="shared" si="1"/>
        <v>135</v>
      </c>
      <c r="Z7" s="2">
        <f t="shared" ref="Z7:Z48" si="7">P7*G7</f>
        <v>90</v>
      </c>
      <c r="AA7" s="24">
        <f>VLOOKUP(A7,[1]TDSheet!$A$1:$W$65536,23,0)</f>
        <v>12</v>
      </c>
      <c r="AB7" s="25">
        <v>37</v>
      </c>
      <c r="AC7" s="2">
        <f t="shared" ref="AC7:AC48" si="8">AB7*AA7*G7</f>
        <v>133.19999999999999</v>
      </c>
      <c r="AD7" s="25">
        <v>25</v>
      </c>
      <c r="AE7" s="2">
        <f t="shared" ref="AE7:AE48" si="9">AD7*AA7*G7</f>
        <v>90</v>
      </c>
    </row>
    <row r="8" spans="1:31" ht="11.1" customHeight="1" x14ac:dyDescent="0.2">
      <c r="A8" s="8" t="s">
        <v>11</v>
      </c>
      <c r="B8" s="8" t="s">
        <v>9</v>
      </c>
      <c r="C8" s="9">
        <v>523</v>
      </c>
      <c r="D8" s="9">
        <v>1056</v>
      </c>
      <c r="E8" s="9">
        <v>549</v>
      </c>
      <c r="F8" s="9">
        <v>777</v>
      </c>
      <c r="G8" s="24">
        <f>VLOOKUP(A8,[1]TDSheet!$A$1:$G$65536,7,0)</f>
        <v>0.3</v>
      </c>
      <c r="H8" s="2">
        <f>VLOOKUP(A8,[2]Лист1!$A$1:$G$65536,7,0)</f>
        <v>180</v>
      </c>
      <c r="I8" s="2">
        <f>VLOOKUP(A8,[3]TDSheet!$A$1:$E$65536,4,0)</f>
        <v>548</v>
      </c>
      <c r="J8" s="2">
        <f t="shared" si="2"/>
        <v>1</v>
      </c>
      <c r="L8" s="2">
        <f t="shared" si="3"/>
        <v>109.8</v>
      </c>
      <c r="M8" s="28">
        <f>14*L8-F8</f>
        <v>760.2</v>
      </c>
      <c r="N8" s="34">
        <v>700</v>
      </c>
      <c r="O8" s="42">
        <f t="shared" si="4"/>
        <v>400</v>
      </c>
      <c r="P8" s="43">
        <v>300</v>
      </c>
      <c r="Q8" s="30"/>
      <c r="S8" s="2">
        <f t="shared" si="5"/>
        <v>13.451730418943534</v>
      </c>
      <c r="T8" s="2">
        <f t="shared" si="6"/>
        <v>7.0765027322404377</v>
      </c>
      <c r="U8" s="2">
        <f>VLOOKUP(A8,[1]TDSheet!$A$1:$S$65536,19,0)</f>
        <v>109.6</v>
      </c>
      <c r="V8" s="2">
        <f>VLOOKUP(A8,[1]TDSheet!$A$1:$T$65536,20,0)</f>
        <v>73.333333333333329</v>
      </c>
      <c r="W8" s="2">
        <f>VLOOKUP(A8,[1]TDSheet!$A$1:$L$65536,12,0)</f>
        <v>132.19999999999999</v>
      </c>
      <c r="Y8" s="2">
        <f t="shared" si="1"/>
        <v>120</v>
      </c>
      <c r="Z8" s="2">
        <f t="shared" si="7"/>
        <v>90</v>
      </c>
      <c r="AA8" s="24">
        <f>VLOOKUP(A8,[1]TDSheet!$A$1:$W$65536,23,0)</f>
        <v>12</v>
      </c>
      <c r="AB8" s="25">
        <v>33</v>
      </c>
      <c r="AC8" s="2">
        <f t="shared" si="8"/>
        <v>118.8</v>
      </c>
      <c r="AD8" s="25">
        <v>25</v>
      </c>
      <c r="AE8" s="2">
        <f t="shared" si="9"/>
        <v>90</v>
      </c>
    </row>
    <row r="9" spans="1:31" ht="21.95" customHeight="1" x14ac:dyDescent="0.2">
      <c r="A9" s="8" t="s">
        <v>12</v>
      </c>
      <c r="B9" s="8" t="s">
        <v>9</v>
      </c>
      <c r="C9" s="9">
        <v>136</v>
      </c>
      <c r="D9" s="9">
        <v>394</v>
      </c>
      <c r="E9" s="9">
        <v>225</v>
      </c>
      <c r="F9" s="9">
        <v>237</v>
      </c>
      <c r="G9" s="24">
        <f>VLOOKUP(A9,[1]TDSheet!$A$1:$G$65536,7,0)</f>
        <v>0.36</v>
      </c>
      <c r="H9" s="2">
        <f>VLOOKUP(A9,[2]Лист1!$A$1:$G$65536,7,0)</f>
        <v>180</v>
      </c>
      <c r="I9" s="2">
        <f>VLOOKUP(A9,[3]TDSheet!$A$1:$E$65536,4,0)</f>
        <v>222</v>
      </c>
      <c r="J9" s="2">
        <f t="shared" si="2"/>
        <v>3</v>
      </c>
      <c r="L9" s="2">
        <f t="shared" si="3"/>
        <v>45</v>
      </c>
      <c r="M9" s="28">
        <f>14*L9-F9</f>
        <v>393</v>
      </c>
      <c r="N9" s="34">
        <v>370</v>
      </c>
      <c r="O9" s="42">
        <f t="shared" si="4"/>
        <v>270</v>
      </c>
      <c r="P9" s="43">
        <v>100</v>
      </c>
      <c r="Q9" s="30"/>
      <c r="S9" s="2">
        <f t="shared" si="5"/>
        <v>13.488888888888889</v>
      </c>
      <c r="T9" s="2">
        <f t="shared" si="6"/>
        <v>5.2666666666666666</v>
      </c>
      <c r="U9" s="2">
        <f>VLOOKUP(A9,[1]TDSheet!$A$1:$S$65536,19,0)</f>
        <v>31.2</v>
      </c>
      <c r="V9" s="2">
        <f>VLOOKUP(A9,[1]TDSheet!$A$1:$T$65536,20,0)</f>
        <v>31</v>
      </c>
      <c r="W9" s="2">
        <f>VLOOKUP(A9,[1]TDSheet!$A$1:$L$65536,12,0)</f>
        <v>44.4</v>
      </c>
      <c r="Y9" s="2">
        <f t="shared" si="1"/>
        <v>97.2</v>
      </c>
      <c r="Z9" s="2">
        <f t="shared" si="7"/>
        <v>36</v>
      </c>
      <c r="AA9" s="24">
        <f>VLOOKUP(A9,[1]TDSheet!$A$1:$W$65536,23,0)</f>
        <v>10</v>
      </c>
      <c r="AB9" s="25">
        <v>27</v>
      </c>
      <c r="AC9" s="2">
        <f t="shared" si="8"/>
        <v>97.2</v>
      </c>
      <c r="AD9" s="25">
        <v>10</v>
      </c>
      <c r="AE9" s="2">
        <f t="shared" si="9"/>
        <v>36</v>
      </c>
    </row>
    <row r="10" spans="1:31" ht="11.1" customHeight="1" x14ac:dyDescent="0.2">
      <c r="A10" s="8" t="s">
        <v>13</v>
      </c>
      <c r="B10" s="8" t="s">
        <v>14</v>
      </c>
      <c r="C10" s="9">
        <v>37</v>
      </c>
      <c r="D10" s="9"/>
      <c r="E10" s="9">
        <v>7.4</v>
      </c>
      <c r="F10" s="9">
        <v>29.6</v>
      </c>
      <c r="G10" s="24">
        <f>VLOOKUP(A10,[1]TDSheet!$A$1:$G$65536,7,0)</f>
        <v>1</v>
      </c>
      <c r="H10" s="2">
        <f>VLOOKUP(A10,[2]Лист1!$A$1:$G$65536,7,0)</f>
        <v>180</v>
      </c>
      <c r="I10" s="2">
        <f>VLOOKUP(A10,[3]TDSheet!$A$1:$E$65536,4,0)</f>
        <v>7.4</v>
      </c>
      <c r="J10" s="2">
        <f t="shared" si="2"/>
        <v>0</v>
      </c>
      <c r="L10" s="2">
        <f t="shared" si="3"/>
        <v>1.48</v>
      </c>
      <c r="M10" s="28"/>
      <c r="N10" s="34">
        <f t="shared" ref="N10:N47" si="10">M10</f>
        <v>0</v>
      </c>
      <c r="O10" s="42">
        <f t="shared" si="4"/>
        <v>0</v>
      </c>
      <c r="P10" s="43"/>
      <c r="Q10" s="30"/>
      <c r="S10" s="2">
        <f t="shared" si="5"/>
        <v>20</v>
      </c>
      <c r="T10" s="2">
        <f t="shared" si="6"/>
        <v>20</v>
      </c>
      <c r="U10" s="2">
        <f>VLOOKUP(A10,[1]TDSheet!$A$1:$S$65536,19,0)</f>
        <v>0.74</v>
      </c>
      <c r="V10" s="2">
        <f>VLOOKUP(A10,[1]TDSheet!$A$1:$T$65536,20,0)</f>
        <v>0</v>
      </c>
      <c r="W10" s="2">
        <f>VLOOKUP(A10,[1]TDSheet!$A$1:$L$65536,12,0)</f>
        <v>0</v>
      </c>
      <c r="X10" s="26" t="str">
        <f>VLOOKUP(A10,[1]TDSheet!$A$1:$U$65536,21,0)</f>
        <v>нужно увеличить продажи</v>
      </c>
      <c r="Y10" s="2">
        <f t="shared" si="1"/>
        <v>0</v>
      </c>
      <c r="Z10" s="2">
        <f t="shared" si="7"/>
        <v>0</v>
      </c>
      <c r="AA10" s="24">
        <f>VLOOKUP(A10,[1]TDSheet!$A$1:$W$65536,23,0)</f>
        <v>3.7</v>
      </c>
      <c r="AB10" s="25">
        <f t="shared" ref="AB7:AB48" si="11">O10/AA10</f>
        <v>0</v>
      </c>
      <c r="AC10" s="2">
        <f t="shared" si="8"/>
        <v>0</v>
      </c>
      <c r="AD10" s="25">
        <f t="shared" ref="AD7:AD48" si="12">P10/AA10</f>
        <v>0</v>
      </c>
      <c r="AE10" s="2">
        <f t="shared" si="9"/>
        <v>0</v>
      </c>
    </row>
    <row r="11" spans="1:31" ht="11.1" customHeight="1" x14ac:dyDescent="0.2">
      <c r="A11" s="8" t="s">
        <v>15</v>
      </c>
      <c r="B11" s="8" t="s">
        <v>14</v>
      </c>
      <c r="C11" s="9">
        <v>314.5</v>
      </c>
      <c r="D11" s="9">
        <v>253</v>
      </c>
      <c r="E11" s="9">
        <v>195.5</v>
      </c>
      <c r="F11" s="9">
        <v>331</v>
      </c>
      <c r="G11" s="24">
        <f>VLOOKUP(A11,[1]TDSheet!$A$1:$G$65536,7,0)</f>
        <v>1</v>
      </c>
      <c r="H11" s="2">
        <f>VLOOKUP(A11,[2]Лист1!$A$1:$G$65536,7,0)</f>
        <v>180</v>
      </c>
      <c r="I11" s="2">
        <f>VLOOKUP(A11,[3]TDSheet!$A$1:$E$65536,4,0)</f>
        <v>195.5</v>
      </c>
      <c r="J11" s="2">
        <f t="shared" si="2"/>
        <v>0</v>
      </c>
      <c r="L11" s="2">
        <f t="shared" si="3"/>
        <v>39.1</v>
      </c>
      <c r="M11" s="28">
        <f>14*L11-F11</f>
        <v>216.39999999999998</v>
      </c>
      <c r="N11" s="34">
        <v>180</v>
      </c>
      <c r="O11" s="42">
        <f t="shared" si="4"/>
        <v>100</v>
      </c>
      <c r="P11" s="43">
        <v>80</v>
      </c>
      <c r="Q11" s="30"/>
      <c r="S11" s="2">
        <f t="shared" si="5"/>
        <v>13.069053708439897</v>
      </c>
      <c r="T11" s="2">
        <f t="shared" si="6"/>
        <v>8.4654731457800505</v>
      </c>
      <c r="U11" s="2">
        <f>VLOOKUP(A11,[1]TDSheet!$A$1:$S$65536,19,0)</f>
        <v>44</v>
      </c>
      <c r="V11" s="2">
        <f>VLOOKUP(A11,[1]TDSheet!$A$1:$T$65536,20,0)</f>
        <v>16.333333333333332</v>
      </c>
      <c r="W11" s="2">
        <f>VLOOKUP(A11,[1]TDSheet!$A$1:$L$65536,12,0)</f>
        <v>37.200000000000003</v>
      </c>
      <c r="Y11" s="2">
        <f t="shared" si="1"/>
        <v>100</v>
      </c>
      <c r="Z11" s="2">
        <f t="shared" si="7"/>
        <v>80</v>
      </c>
      <c r="AA11" s="24">
        <f>VLOOKUP(A11,[1]TDSheet!$A$1:$W$65536,23,0)</f>
        <v>5.5</v>
      </c>
      <c r="AB11" s="25">
        <v>18</v>
      </c>
      <c r="AC11" s="2">
        <f t="shared" si="8"/>
        <v>99</v>
      </c>
      <c r="AD11" s="25">
        <v>14</v>
      </c>
      <c r="AE11" s="2">
        <f t="shared" si="9"/>
        <v>77</v>
      </c>
    </row>
    <row r="12" spans="1:31" ht="11.1" customHeight="1" x14ac:dyDescent="0.2">
      <c r="A12" s="8" t="s">
        <v>16</v>
      </c>
      <c r="B12" s="8" t="s">
        <v>9</v>
      </c>
      <c r="C12" s="10"/>
      <c r="D12" s="9">
        <v>216</v>
      </c>
      <c r="E12" s="9">
        <v>41</v>
      </c>
      <c r="F12" s="9">
        <v>175</v>
      </c>
      <c r="G12" s="24">
        <f>VLOOKUP(A12,[1]TDSheet!$A$1:$G$65536,7,0)</f>
        <v>0.25</v>
      </c>
      <c r="H12" s="2">
        <f>VLOOKUP(A12,[2]Лист1!$A$1:$G$65536,7,0)</f>
        <v>180</v>
      </c>
      <c r="I12" s="2">
        <f>VLOOKUP(A12,[3]TDSheet!$A$1:$E$65536,4,0)</f>
        <v>41</v>
      </c>
      <c r="J12" s="2">
        <f t="shared" si="2"/>
        <v>0</v>
      </c>
      <c r="L12" s="2">
        <f t="shared" si="3"/>
        <v>8.1999999999999993</v>
      </c>
      <c r="M12" s="28"/>
      <c r="N12" s="34">
        <f t="shared" si="10"/>
        <v>0</v>
      </c>
      <c r="O12" s="42">
        <f t="shared" si="4"/>
        <v>0</v>
      </c>
      <c r="P12" s="43"/>
      <c r="Q12" s="30"/>
      <c r="S12" s="2">
        <f t="shared" si="5"/>
        <v>21.341463414634148</v>
      </c>
      <c r="T12" s="2">
        <f t="shared" si="6"/>
        <v>21.341463414634148</v>
      </c>
      <c r="U12" s="2">
        <f>VLOOKUP(A12,[1]TDSheet!$A$1:$S$65536,19,0)</f>
        <v>3.6</v>
      </c>
      <c r="V12" s="2">
        <f>VLOOKUP(A12,[1]TDSheet!$A$1:$T$65536,20,0)</f>
        <v>14.333333333333334</v>
      </c>
      <c r="W12" s="2">
        <f>VLOOKUP(A12,[1]TDSheet!$A$1:$L$65536,12,0)</f>
        <v>27.4</v>
      </c>
      <c r="Y12" s="2">
        <f t="shared" si="1"/>
        <v>0</v>
      </c>
      <c r="Z12" s="2">
        <f t="shared" si="7"/>
        <v>0</v>
      </c>
      <c r="AA12" s="24">
        <f>VLOOKUP(A12,[1]TDSheet!$A$1:$W$65536,23,0)</f>
        <v>12</v>
      </c>
      <c r="AB12" s="25">
        <f t="shared" si="11"/>
        <v>0</v>
      </c>
      <c r="AC12" s="2">
        <f t="shared" si="8"/>
        <v>0</v>
      </c>
      <c r="AD12" s="25">
        <f t="shared" si="12"/>
        <v>0</v>
      </c>
      <c r="AE12" s="2">
        <f t="shared" si="9"/>
        <v>0</v>
      </c>
    </row>
    <row r="13" spans="1:31" ht="11.1" customHeight="1" x14ac:dyDescent="0.2">
      <c r="A13" s="8" t="s">
        <v>17</v>
      </c>
      <c r="B13" s="8" t="s">
        <v>14</v>
      </c>
      <c r="C13" s="9">
        <v>39</v>
      </c>
      <c r="D13" s="9"/>
      <c r="E13" s="9"/>
      <c r="F13" s="9">
        <v>39</v>
      </c>
      <c r="G13" s="24">
        <f>VLOOKUP(A13,[1]TDSheet!$A$1:$G$65536,7,0)</f>
        <v>1</v>
      </c>
      <c r="H13" s="2">
        <v>180</v>
      </c>
      <c r="J13" s="2">
        <f t="shared" si="2"/>
        <v>0</v>
      </c>
      <c r="L13" s="2">
        <f t="shared" si="3"/>
        <v>0</v>
      </c>
      <c r="M13" s="28"/>
      <c r="N13" s="34">
        <f t="shared" si="10"/>
        <v>0</v>
      </c>
      <c r="O13" s="42">
        <f t="shared" si="4"/>
        <v>0</v>
      </c>
      <c r="P13" s="43"/>
      <c r="Q13" s="30"/>
      <c r="S13" s="2" t="e">
        <f t="shared" si="5"/>
        <v>#DIV/0!</v>
      </c>
      <c r="T13" s="2" t="e">
        <f t="shared" si="6"/>
        <v>#DIV/0!</v>
      </c>
      <c r="U13" s="2">
        <f>VLOOKUP(A13,[1]TDSheet!$A$1:$S$65536,19,0)</f>
        <v>0</v>
      </c>
      <c r="V13" s="2">
        <f>VLOOKUP(A13,[1]TDSheet!$A$1:$T$65536,20,0)</f>
        <v>0</v>
      </c>
      <c r="W13" s="2">
        <f>VLOOKUP(A13,[1]TDSheet!$A$1:$L$65536,12,0)</f>
        <v>0</v>
      </c>
      <c r="X13" s="26" t="str">
        <f>VLOOKUP(A13,[1]TDSheet!$A$1:$U$65536,21,0)</f>
        <v>нужно увеличить продажи</v>
      </c>
      <c r="Y13" s="2">
        <f t="shared" si="1"/>
        <v>0</v>
      </c>
      <c r="Z13" s="2">
        <f t="shared" si="7"/>
        <v>0</v>
      </c>
      <c r="AA13" s="24">
        <f>VLOOKUP(A13,[1]TDSheet!$A$1:$W$65536,23,0)</f>
        <v>3</v>
      </c>
      <c r="AB13" s="25">
        <f t="shared" si="11"/>
        <v>0</v>
      </c>
      <c r="AC13" s="2">
        <f t="shared" si="8"/>
        <v>0</v>
      </c>
      <c r="AD13" s="25">
        <f t="shared" si="12"/>
        <v>0</v>
      </c>
      <c r="AE13" s="2">
        <f t="shared" si="9"/>
        <v>0</v>
      </c>
    </row>
    <row r="14" spans="1:31" ht="11.1" customHeight="1" x14ac:dyDescent="0.2">
      <c r="A14" s="8" t="s">
        <v>18</v>
      </c>
      <c r="B14" s="8" t="s">
        <v>9</v>
      </c>
      <c r="C14" s="9">
        <v>246</v>
      </c>
      <c r="D14" s="9">
        <v>372</v>
      </c>
      <c r="E14" s="9">
        <v>297</v>
      </c>
      <c r="F14" s="9">
        <v>212</v>
      </c>
      <c r="G14" s="24">
        <f>VLOOKUP(A14,[1]TDSheet!$A$1:$G$65536,7,0)</f>
        <v>0.25</v>
      </c>
      <c r="H14" s="2">
        <f>VLOOKUP(A14,[2]Лист1!$A$1:$G$65536,7,0)</f>
        <v>180</v>
      </c>
      <c r="I14" s="2">
        <f>VLOOKUP(A14,[3]TDSheet!$A$1:$E$65536,4,0)</f>
        <v>306</v>
      </c>
      <c r="J14" s="2">
        <f t="shared" si="2"/>
        <v>-9</v>
      </c>
      <c r="L14" s="2">
        <f t="shared" si="3"/>
        <v>59.4</v>
      </c>
      <c r="M14" s="28">
        <f>13*L14-F14</f>
        <v>560.19999999999993</v>
      </c>
      <c r="N14" s="34">
        <v>530</v>
      </c>
      <c r="O14" s="42">
        <f t="shared" si="4"/>
        <v>330</v>
      </c>
      <c r="P14" s="43">
        <v>200</v>
      </c>
      <c r="Q14" s="30"/>
      <c r="S14" s="2">
        <f t="shared" si="5"/>
        <v>12.491582491582491</v>
      </c>
      <c r="T14" s="2">
        <f t="shared" si="6"/>
        <v>3.5690235690235692</v>
      </c>
      <c r="U14" s="2">
        <f>VLOOKUP(A14,[1]TDSheet!$A$1:$S$65536,19,0)</f>
        <v>55.6</v>
      </c>
      <c r="V14" s="2">
        <f>VLOOKUP(A14,[1]TDSheet!$A$1:$T$65536,20,0)</f>
        <v>41.666666666666664</v>
      </c>
      <c r="W14" s="2">
        <f>VLOOKUP(A14,[1]TDSheet!$A$1:$L$65536,12,0)</f>
        <v>42.2</v>
      </c>
      <c r="Y14" s="2">
        <f>O14*G14</f>
        <v>82.5</v>
      </c>
      <c r="Z14" s="2">
        <f t="shared" si="7"/>
        <v>50</v>
      </c>
      <c r="AA14" s="24">
        <f>VLOOKUP(A14,[1]TDSheet!$A$1:$W$65536,23,0)</f>
        <v>12</v>
      </c>
      <c r="AB14" s="25">
        <v>27</v>
      </c>
      <c r="AC14" s="2">
        <f t="shared" si="8"/>
        <v>81</v>
      </c>
      <c r="AD14" s="25">
        <v>16</v>
      </c>
      <c r="AE14" s="2">
        <f t="shared" si="9"/>
        <v>48</v>
      </c>
    </row>
    <row r="15" spans="1:31" ht="21.95" customHeight="1" x14ac:dyDescent="0.2">
      <c r="A15" s="8" t="s">
        <v>19</v>
      </c>
      <c r="B15" s="8" t="s">
        <v>14</v>
      </c>
      <c r="C15" s="9">
        <v>21</v>
      </c>
      <c r="D15" s="9"/>
      <c r="E15" s="9"/>
      <c r="F15" s="9">
        <v>21</v>
      </c>
      <c r="G15" s="24">
        <f>VLOOKUP(A15,[1]TDSheet!$A$1:$G$65536,7,0)</f>
        <v>1</v>
      </c>
      <c r="H15" s="2">
        <v>180</v>
      </c>
      <c r="J15" s="2">
        <f t="shared" si="2"/>
        <v>0</v>
      </c>
      <c r="L15" s="2">
        <f t="shared" si="3"/>
        <v>0</v>
      </c>
      <c r="M15" s="28"/>
      <c r="N15" s="34">
        <f t="shared" si="10"/>
        <v>0</v>
      </c>
      <c r="O15" s="42">
        <f t="shared" si="4"/>
        <v>0</v>
      </c>
      <c r="P15" s="43"/>
      <c r="Q15" s="30"/>
      <c r="S15" s="2" t="e">
        <f t="shared" si="5"/>
        <v>#DIV/0!</v>
      </c>
      <c r="T15" s="2" t="e">
        <f t="shared" si="6"/>
        <v>#DIV/0!</v>
      </c>
      <c r="U15" s="2">
        <f>VLOOKUP(A15,[1]TDSheet!$A$1:$S$65536,19,0)</f>
        <v>0</v>
      </c>
      <c r="V15" s="2">
        <f>VLOOKUP(A15,[1]TDSheet!$A$1:$T$65536,20,0)</f>
        <v>0</v>
      </c>
      <c r="W15" s="2">
        <f>VLOOKUP(A15,[1]TDSheet!$A$1:$L$65536,12,0)</f>
        <v>0</v>
      </c>
      <c r="X15" s="26" t="str">
        <f>VLOOKUP(A15,[1]TDSheet!$A$1:$U$65536,21,0)</f>
        <v>нужно увеличить продажи</v>
      </c>
      <c r="Y15" s="2">
        <f t="shared" ref="Y15:Y48" si="13">O15*G15</f>
        <v>0</v>
      </c>
      <c r="Z15" s="2">
        <f t="shared" si="7"/>
        <v>0</v>
      </c>
      <c r="AA15" s="24">
        <f>VLOOKUP(A15,[1]TDSheet!$A$1:$W$65536,23,0)</f>
        <v>3</v>
      </c>
      <c r="AB15" s="25">
        <f t="shared" si="11"/>
        <v>0</v>
      </c>
      <c r="AC15" s="2">
        <f t="shared" si="8"/>
        <v>0</v>
      </c>
      <c r="AD15" s="25">
        <f t="shared" si="12"/>
        <v>0</v>
      </c>
      <c r="AE15" s="2">
        <f t="shared" si="9"/>
        <v>0</v>
      </c>
    </row>
    <row r="16" spans="1:31" ht="11.1" customHeight="1" x14ac:dyDescent="0.2">
      <c r="A16" s="8" t="s">
        <v>20</v>
      </c>
      <c r="B16" s="8" t="s">
        <v>14</v>
      </c>
      <c r="C16" s="9">
        <v>88.2</v>
      </c>
      <c r="D16" s="9"/>
      <c r="E16" s="9">
        <v>46.8</v>
      </c>
      <c r="F16" s="9">
        <v>1.8</v>
      </c>
      <c r="G16" s="24">
        <v>0</v>
      </c>
      <c r="H16" s="2">
        <f>VLOOKUP(A16,[2]Лист1!$A$1:$G$65536,7,0)</f>
        <v>180</v>
      </c>
      <c r="I16" s="2">
        <f>VLOOKUP(A16,[3]TDSheet!$A$1:$E$65536,4,0)</f>
        <v>50.6</v>
      </c>
      <c r="J16" s="2">
        <f t="shared" si="2"/>
        <v>-3.8000000000000043</v>
      </c>
      <c r="L16" s="2">
        <f t="shared" si="3"/>
        <v>9.36</v>
      </c>
      <c r="M16" s="28"/>
      <c r="N16" s="34">
        <f t="shared" si="10"/>
        <v>0</v>
      </c>
      <c r="O16" s="42">
        <f t="shared" si="4"/>
        <v>0</v>
      </c>
      <c r="P16" s="43"/>
      <c r="Q16" s="30"/>
      <c r="S16" s="2">
        <f t="shared" si="5"/>
        <v>0.19230769230769232</v>
      </c>
      <c r="T16" s="2">
        <f t="shared" si="6"/>
        <v>0.19230769230769232</v>
      </c>
      <c r="U16" s="2">
        <f>VLOOKUP(A16,[1]TDSheet!$A$1:$S$65536,19,0)</f>
        <v>2.16</v>
      </c>
      <c r="V16" s="2">
        <f>VLOOKUP(A16,[1]TDSheet!$A$1:$T$65536,20,0)</f>
        <v>0.6</v>
      </c>
      <c r="W16" s="2">
        <f>VLOOKUP(A16,[1]TDSheet!$A$1:$L$65536,12,0)</f>
        <v>16.559999999999999</v>
      </c>
      <c r="Y16" s="2">
        <f t="shared" si="13"/>
        <v>0</v>
      </c>
      <c r="Z16" s="2">
        <f t="shared" si="7"/>
        <v>0</v>
      </c>
      <c r="AA16" s="24">
        <v>0</v>
      </c>
      <c r="AB16" s="25">
        <v>0</v>
      </c>
      <c r="AC16" s="2">
        <f t="shared" si="8"/>
        <v>0</v>
      </c>
      <c r="AD16" s="25">
        <v>0</v>
      </c>
      <c r="AE16" s="2">
        <f t="shared" si="9"/>
        <v>0</v>
      </c>
    </row>
    <row r="17" spans="1:31" ht="11.1" customHeight="1" x14ac:dyDescent="0.2">
      <c r="A17" s="8" t="s">
        <v>21</v>
      </c>
      <c r="B17" s="8" t="s">
        <v>14</v>
      </c>
      <c r="C17" s="10"/>
      <c r="D17" s="9">
        <v>303.39999999999998</v>
      </c>
      <c r="E17" s="9">
        <v>166.4</v>
      </c>
      <c r="F17" s="9">
        <v>137</v>
      </c>
      <c r="G17" s="24">
        <f>VLOOKUP(A17,[1]TDSheet!$A$1:$G$65536,7,0)</f>
        <v>1</v>
      </c>
      <c r="H17" s="2">
        <f>VLOOKUP(A17,[2]Лист1!$A$1:$G$65536,7,0)</f>
        <v>180</v>
      </c>
      <c r="I17" s="2">
        <f>VLOOKUP(A17,[3]TDSheet!$A$1:$E$65536,4,0)</f>
        <v>166.4</v>
      </c>
      <c r="J17" s="2">
        <f t="shared" si="2"/>
        <v>0</v>
      </c>
      <c r="L17" s="2">
        <f t="shared" si="3"/>
        <v>33.28</v>
      </c>
      <c r="M17" s="28">
        <f>13*L17-F17</f>
        <v>295.64</v>
      </c>
      <c r="N17" s="34">
        <v>280</v>
      </c>
      <c r="O17" s="42">
        <f t="shared" si="4"/>
        <v>180</v>
      </c>
      <c r="P17" s="43">
        <v>100</v>
      </c>
      <c r="Q17" s="30"/>
      <c r="S17" s="2">
        <f t="shared" si="5"/>
        <v>12.530048076923077</v>
      </c>
      <c r="T17" s="2">
        <f t="shared" si="6"/>
        <v>4.1165865384615383</v>
      </c>
      <c r="U17" s="2">
        <f>VLOOKUP(A17,[1]TDSheet!$A$1:$S$65536,19,0)</f>
        <v>15.559999999999999</v>
      </c>
      <c r="V17" s="2">
        <f>VLOOKUP(A17,[1]TDSheet!$A$1:$T$65536,20,0)</f>
        <v>30.866666666666664</v>
      </c>
      <c r="W17" s="2">
        <f>VLOOKUP(A17,[1]TDSheet!$A$1:$L$65536,12,0)</f>
        <v>13.319999999999999</v>
      </c>
      <c r="Y17" s="2">
        <f t="shared" si="13"/>
        <v>180</v>
      </c>
      <c r="Z17" s="2">
        <f t="shared" si="7"/>
        <v>100</v>
      </c>
      <c r="AA17" s="24">
        <f>VLOOKUP(A17,[1]TDSheet!$A$1:$W$65536,23,0)</f>
        <v>3.7</v>
      </c>
      <c r="AB17" s="25">
        <v>48</v>
      </c>
      <c r="AC17" s="2">
        <f t="shared" si="8"/>
        <v>177.60000000000002</v>
      </c>
      <c r="AD17" s="25">
        <v>27</v>
      </c>
      <c r="AE17" s="2">
        <f t="shared" si="9"/>
        <v>99.9</v>
      </c>
    </row>
    <row r="18" spans="1:31" ht="11.1" customHeight="1" x14ac:dyDescent="0.2">
      <c r="A18" s="8" t="s">
        <v>22</v>
      </c>
      <c r="B18" s="8" t="s">
        <v>14</v>
      </c>
      <c r="C18" s="10"/>
      <c r="D18" s="9">
        <v>149.4</v>
      </c>
      <c r="E18" s="9"/>
      <c r="F18" s="9">
        <v>149.4</v>
      </c>
      <c r="G18" s="24">
        <v>1</v>
      </c>
      <c r="H18" s="2">
        <f>VLOOKUP(A18,[2]Лист1!$A$1:$G$65536,7,0)</f>
        <v>180</v>
      </c>
      <c r="J18" s="2">
        <f t="shared" si="2"/>
        <v>0</v>
      </c>
      <c r="L18" s="2">
        <f t="shared" si="3"/>
        <v>0</v>
      </c>
      <c r="M18" s="28"/>
      <c r="N18" s="34">
        <f t="shared" si="10"/>
        <v>0</v>
      </c>
      <c r="O18" s="42">
        <f t="shared" si="4"/>
        <v>0</v>
      </c>
      <c r="P18" s="43"/>
      <c r="Q18" s="30"/>
      <c r="S18" s="2" t="e">
        <f t="shared" si="5"/>
        <v>#DIV/0!</v>
      </c>
      <c r="T18" s="2" t="e">
        <f t="shared" si="6"/>
        <v>#DIV/0!</v>
      </c>
      <c r="U18" s="2">
        <v>2.16</v>
      </c>
      <c r="V18" s="2">
        <v>0.6</v>
      </c>
      <c r="W18" s="2">
        <v>16.559999999999999</v>
      </c>
      <c r="Y18" s="2">
        <f t="shared" si="13"/>
        <v>0</v>
      </c>
      <c r="Z18" s="2">
        <f t="shared" si="7"/>
        <v>0</v>
      </c>
      <c r="AA18" s="24">
        <v>1.8</v>
      </c>
      <c r="AB18" s="25">
        <f t="shared" si="11"/>
        <v>0</v>
      </c>
      <c r="AC18" s="2">
        <f t="shared" si="8"/>
        <v>0</v>
      </c>
      <c r="AD18" s="25">
        <f t="shared" si="12"/>
        <v>0</v>
      </c>
      <c r="AE18" s="2">
        <f t="shared" si="9"/>
        <v>0</v>
      </c>
    </row>
    <row r="19" spans="1:31" ht="11.1" customHeight="1" x14ac:dyDescent="0.2">
      <c r="A19" s="8" t="s">
        <v>23</v>
      </c>
      <c r="B19" s="8" t="s">
        <v>9</v>
      </c>
      <c r="C19" s="9">
        <v>419</v>
      </c>
      <c r="D19" s="9">
        <v>1210</v>
      </c>
      <c r="E19" s="9">
        <v>298</v>
      </c>
      <c r="F19" s="9">
        <v>1098</v>
      </c>
      <c r="G19" s="24">
        <f>VLOOKUP(A19,[1]TDSheet!$A$1:$G$65536,7,0)</f>
        <v>0.25</v>
      </c>
      <c r="H19" s="2">
        <f>VLOOKUP(A19,[2]Лист1!$A$1:$G$65536,7,0)</f>
        <v>180</v>
      </c>
      <c r="I19" s="2">
        <f>VLOOKUP(A19,[3]TDSheet!$A$1:$E$65536,4,0)</f>
        <v>303</v>
      </c>
      <c r="J19" s="2">
        <f t="shared" si="2"/>
        <v>-5</v>
      </c>
      <c r="L19" s="2">
        <f t="shared" si="3"/>
        <v>59.6</v>
      </c>
      <c r="M19" s="28"/>
      <c r="N19" s="34">
        <f t="shared" si="10"/>
        <v>0</v>
      </c>
      <c r="O19" s="42">
        <f t="shared" si="4"/>
        <v>0</v>
      </c>
      <c r="P19" s="43"/>
      <c r="Q19" s="30"/>
      <c r="S19" s="2">
        <f t="shared" si="5"/>
        <v>18.422818791946309</v>
      </c>
      <c r="T19" s="2">
        <f t="shared" si="6"/>
        <v>18.422818791946309</v>
      </c>
      <c r="U19" s="2">
        <f>VLOOKUP(A19,[1]TDSheet!$A$1:$S$65536,19,0)</f>
        <v>92</v>
      </c>
      <c r="V19" s="2">
        <f>VLOOKUP(A19,[1]TDSheet!$A$1:$T$65536,20,0)</f>
        <v>40</v>
      </c>
      <c r="W19" s="2">
        <f>VLOOKUP(A19,[1]TDSheet!$A$1:$L$65536,12,0)</f>
        <v>140.80000000000001</v>
      </c>
      <c r="Y19" s="2">
        <f t="shared" si="13"/>
        <v>0</v>
      </c>
      <c r="Z19" s="2">
        <f t="shared" si="7"/>
        <v>0</v>
      </c>
      <c r="AA19" s="24">
        <f>VLOOKUP(A19,[1]TDSheet!$A$1:$W$65536,23,0)</f>
        <v>12</v>
      </c>
      <c r="AB19" s="25">
        <f t="shared" si="11"/>
        <v>0</v>
      </c>
      <c r="AC19" s="2">
        <f t="shared" si="8"/>
        <v>0</v>
      </c>
      <c r="AD19" s="25">
        <f t="shared" si="12"/>
        <v>0</v>
      </c>
      <c r="AE19" s="2">
        <f t="shared" si="9"/>
        <v>0</v>
      </c>
    </row>
    <row r="20" spans="1:31" ht="21.95" customHeight="1" x14ac:dyDescent="0.2">
      <c r="A20" s="8" t="s">
        <v>24</v>
      </c>
      <c r="B20" s="8" t="s">
        <v>9</v>
      </c>
      <c r="C20" s="9">
        <v>24</v>
      </c>
      <c r="D20" s="9">
        <v>372</v>
      </c>
      <c r="E20" s="9">
        <v>377</v>
      </c>
      <c r="F20" s="9">
        <v>-5</v>
      </c>
      <c r="G20" s="24">
        <f>VLOOKUP(A20,[1]TDSheet!$A$1:$G$65536,7,0)</f>
        <v>0.25</v>
      </c>
      <c r="H20" s="2">
        <f>VLOOKUP(A20,[2]Лист1!$A$1:$G$65536,7,0)</f>
        <v>180</v>
      </c>
      <c r="I20" s="2">
        <f>VLOOKUP(A20,[3]TDSheet!$A$1:$E$65536,4,0)</f>
        <v>375</v>
      </c>
      <c r="J20" s="2">
        <f t="shared" si="2"/>
        <v>2</v>
      </c>
      <c r="L20" s="2">
        <f t="shared" si="3"/>
        <v>75.400000000000006</v>
      </c>
      <c r="M20" s="28">
        <f>9*L20-F20</f>
        <v>683.6</v>
      </c>
      <c r="N20" s="34">
        <v>660</v>
      </c>
      <c r="O20" s="42">
        <f t="shared" si="4"/>
        <v>360</v>
      </c>
      <c r="P20" s="43">
        <v>300</v>
      </c>
      <c r="Q20" s="30"/>
      <c r="S20" s="2">
        <f t="shared" si="5"/>
        <v>8.6870026525198938</v>
      </c>
      <c r="T20" s="2">
        <f t="shared" si="6"/>
        <v>-6.6312997347480099E-2</v>
      </c>
      <c r="U20" s="2">
        <f>VLOOKUP(A20,[1]TDSheet!$A$1:$S$65536,19,0)</f>
        <v>18.2</v>
      </c>
      <c r="V20" s="2">
        <f>VLOOKUP(A20,[1]TDSheet!$A$1:$T$65536,20,0)</f>
        <v>47.333333333333336</v>
      </c>
      <c r="W20" s="2">
        <f>VLOOKUP(A20,[1]TDSheet!$A$1:$L$65536,12,0)</f>
        <v>39.799999999999997</v>
      </c>
      <c r="Y20" s="2">
        <f t="shared" si="13"/>
        <v>90</v>
      </c>
      <c r="Z20" s="2">
        <f t="shared" si="7"/>
        <v>75</v>
      </c>
      <c r="AA20" s="24">
        <f>VLOOKUP(A20,[1]TDSheet!$A$1:$W$65536,23,0)</f>
        <v>6</v>
      </c>
      <c r="AB20" s="25">
        <v>60</v>
      </c>
      <c r="AC20" s="2">
        <f t="shared" si="8"/>
        <v>90</v>
      </c>
      <c r="AD20" s="25">
        <v>50</v>
      </c>
      <c r="AE20" s="2">
        <f t="shared" si="9"/>
        <v>75</v>
      </c>
    </row>
    <row r="21" spans="1:31" ht="11.1" customHeight="1" x14ac:dyDescent="0.2">
      <c r="A21" s="8" t="s">
        <v>25</v>
      </c>
      <c r="B21" s="8" t="s">
        <v>9</v>
      </c>
      <c r="C21" s="9">
        <v>158</v>
      </c>
      <c r="D21" s="9">
        <v>1320</v>
      </c>
      <c r="E21" s="9">
        <v>105</v>
      </c>
      <c r="F21" s="9">
        <v>1215</v>
      </c>
      <c r="G21" s="24">
        <f>VLOOKUP(A21,[1]TDSheet!$A$1:$G$65536,7,0)</f>
        <v>0.25</v>
      </c>
      <c r="H21" s="2">
        <f>VLOOKUP(A21,[2]Лист1!$A$1:$G$65536,7,0)</f>
        <v>180</v>
      </c>
      <c r="I21" s="2">
        <f>VLOOKUP(A21,[3]TDSheet!$A$1:$E$65536,4,0)</f>
        <v>107</v>
      </c>
      <c r="J21" s="2">
        <f t="shared" si="2"/>
        <v>-2</v>
      </c>
      <c r="L21" s="2">
        <f t="shared" si="3"/>
        <v>21</v>
      </c>
      <c r="M21" s="28"/>
      <c r="N21" s="34">
        <f t="shared" si="10"/>
        <v>0</v>
      </c>
      <c r="O21" s="42">
        <f t="shared" si="4"/>
        <v>0</v>
      </c>
      <c r="P21" s="43"/>
      <c r="Q21" s="30"/>
      <c r="S21" s="2">
        <f t="shared" si="5"/>
        <v>57.857142857142854</v>
      </c>
      <c r="T21" s="2">
        <f t="shared" si="6"/>
        <v>57.857142857142854</v>
      </c>
      <c r="U21" s="2">
        <f>VLOOKUP(A21,[1]TDSheet!$A$1:$S$65536,19,0)</f>
        <v>96.8</v>
      </c>
      <c r="V21" s="2">
        <f>VLOOKUP(A21,[1]TDSheet!$A$1:$T$65536,20,0)</f>
        <v>59.333333333333336</v>
      </c>
      <c r="W21" s="2">
        <f>VLOOKUP(A21,[1]TDSheet!$A$1:$L$65536,12,0)</f>
        <v>164.4</v>
      </c>
      <c r="Y21" s="2">
        <f t="shared" si="13"/>
        <v>0</v>
      </c>
      <c r="Z21" s="2">
        <f t="shared" si="7"/>
        <v>0</v>
      </c>
      <c r="AA21" s="24">
        <f>VLOOKUP(A21,[1]TDSheet!$A$1:$W$65536,23,0)</f>
        <v>6</v>
      </c>
      <c r="AB21" s="25">
        <f t="shared" si="11"/>
        <v>0</v>
      </c>
      <c r="AC21" s="2">
        <f t="shared" si="8"/>
        <v>0</v>
      </c>
      <c r="AD21" s="25">
        <f t="shared" si="12"/>
        <v>0</v>
      </c>
      <c r="AE21" s="2">
        <f t="shared" si="9"/>
        <v>0</v>
      </c>
    </row>
    <row r="22" spans="1:31" ht="11.1" customHeight="1" x14ac:dyDescent="0.2">
      <c r="A22" s="8" t="s">
        <v>26</v>
      </c>
      <c r="B22" s="8" t="s">
        <v>9</v>
      </c>
      <c r="C22" s="9">
        <v>97</v>
      </c>
      <c r="D22" s="9">
        <v>1068</v>
      </c>
      <c r="E22" s="9">
        <v>770</v>
      </c>
      <c r="F22" s="9">
        <v>292</v>
      </c>
      <c r="G22" s="24">
        <f>VLOOKUP(A22,[1]TDSheet!$A$1:$G$65536,7,0)</f>
        <v>0.25</v>
      </c>
      <c r="H22" s="2">
        <f>VLOOKUP(A22,[2]Лист1!$A$1:$G$65536,7,0)</f>
        <v>180</v>
      </c>
      <c r="I22" s="2">
        <f>VLOOKUP(A22,[3]TDSheet!$A$1:$E$65536,4,0)</f>
        <v>769</v>
      </c>
      <c r="J22" s="2">
        <f t="shared" si="2"/>
        <v>1</v>
      </c>
      <c r="L22" s="2">
        <f t="shared" si="3"/>
        <v>154</v>
      </c>
      <c r="M22" s="28">
        <f>11*L22-F22</f>
        <v>1402</v>
      </c>
      <c r="N22" s="34">
        <f t="shared" si="10"/>
        <v>1402</v>
      </c>
      <c r="O22" s="42">
        <f t="shared" si="4"/>
        <v>802</v>
      </c>
      <c r="P22" s="43">
        <v>600</v>
      </c>
      <c r="Q22" s="30"/>
      <c r="S22" s="2">
        <f t="shared" si="5"/>
        <v>11</v>
      </c>
      <c r="T22" s="2">
        <f t="shared" si="6"/>
        <v>1.8961038961038961</v>
      </c>
      <c r="U22" s="2">
        <f>VLOOKUP(A22,[1]TDSheet!$A$1:$S$65536,19,0)</f>
        <v>109</v>
      </c>
      <c r="V22" s="2">
        <f>VLOOKUP(A22,[1]TDSheet!$A$1:$T$65536,20,0)</f>
        <v>148.66666666666666</v>
      </c>
      <c r="W22" s="2">
        <f>VLOOKUP(A22,[1]TDSheet!$A$1:$L$65536,12,0)</f>
        <v>119.6</v>
      </c>
      <c r="Y22" s="2">
        <f t="shared" si="13"/>
        <v>200.5</v>
      </c>
      <c r="Z22" s="2">
        <f t="shared" si="7"/>
        <v>150</v>
      </c>
      <c r="AA22" s="24">
        <f>VLOOKUP(A22,[1]TDSheet!$A$1:$W$65536,23,0)</f>
        <v>12</v>
      </c>
      <c r="AB22" s="25">
        <v>66</v>
      </c>
      <c r="AC22" s="2">
        <f t="shared" si="8"/>
        <v>198</v>
      </c>
      <c r="AD22" s="25">
        <v>50</v>
      </c>
      <c r="AE22" s="2">
        <f t="shared" si="9"/>
        <v>150</v>
      </c>
    </row>
    <row r="23" spans="1:31" ht="11.1" customHeight="1" x14ac:dyDescent="0.2">
      <c r="A23" s="8" t="s">
        <v>27</v>
      </c>
      <c r="B23" s="8" t="s">
        <v>9</v>
      </c>
      <c r="C23" s="9">
        <v>9</v>
      </c>
      <c r="D23" s="9">
        <v>36</v>
      </c>
      <c r="E23" s="9">
        <v>3</v>
      </c>
      <c r="F23" s="9">
        <v>33</v>
      </c>
      <c r="G23" s="24">
        <f>VLOOKUP(A23,[1]TDSheet!$A$1:$G$65536,7,0)</f>
        <v>0.25</v>
      </c>
      <c r="H23" s="2">
        <f>VLOOKUP(A23,[2]Лист1!$A$1:$G$65536,7,0)</f>
        <v>180</v>
      </c>
      <c r="I23" s="2">
        <f>VLOOKUP(A23,[3]TDSheet!$A$1:$E$65536,4,0)</f>
        <v>3</v>
      </c>
      <c r="J23" s="2">
        <f t="shared" si="2"/>
        <v>0</v>
      </c>
      <c r="L23" s="2">
        <f t="shared" si="3"/>
        <v>0.6</v>
      </c>
      <c r="M23" s="28"/>
      <c r="N23" s="34">
        <f t="shared" si="10"/>
        <v>0</v>
      </c>
      <c r="O23" s="42">
        <f t="shared" si="4"/>
        <v>0</v>
      </c>
      <c r="P23" s="43"/>
      <c r="Q23" s="30"/>
      <c r="S23" s="2">
        <f t="shared" si="5"/>
        <v>55</v>
      </c>
      <c r="T23" s="2">
        <f t="shared" si="6"/>
        <v>55</v>
      </c>
      <c r="U23" s="2">
        <f>VLOOKUP(A23,[1]TDSheet!$A$1:$S$65536,19,0)</f>
        <v>0</v>
      </c>
      <c r="V23" s="2">
        <f>VLOOKUP(A23,[1]TDSheet!$A$1:$T$65536,20,0)</f>
        <v>0</v>
      </c>
      <c r="W23" s="2">
        <f>VLOOKUP(A23,[1]TDSheet!$A$1:$L$65536,12,0)</f>
        <v>2.4</v>
      </c>
      <c r="X23" s="27" t="str">
        <f>VLOOKUP(A23,[1]TDSheet!$A$1:$U$65536,21,0)</f>
        <v>новинка/ согласовал Химич</v>
      </c>
      <c r="Y23" s="2">
        <f t="shared" si="13"/>
        <v>0</v>
      </c>
      <c r="Z23" s="2">
        <f t="shared" si="7"/>
        <v>0</v>
      </c>
      <c r="AA23" s="24">
        <f>VLOOKUP(A23,[1]TDSheet!$A$1:$W$65536,23,0)</f>
        <v>12</v>
      </c>
      <c r="AB23" s="25">
        <f t="shared" si="11"/>
        <v>0</v>
      </c>
      <c r="AC23" s="2">
        <f t="shared" si="8"/>
        <v>0</v>
      </c>
      <c r="AD23" s="25">
        <f t="shared" si="12"/>
        <v>0</v>
      </c>
      <c r="AE23" s="2">
        <f t="shared" si="9"/>
        <v>0</v>
      </c>
    </row>
    <row r="24" spans="1:31" ht="11.1" customHeight="1" x14ac:dyDescent="0.2">
      <c r="A24" s="8" t="s">
        <v>28</v>
      </c>
      <c r="B24" s="8" t="s">
        <v>14</v>
      </c>
      <c r="C24" s="9">
        <v>135</v>
      </c>
      <c r="D24" s="9">
        <v>552</v>
      </c>
      <c r="E24" s="9">
        <v>147</v>
      </c>
      <c r="F24" s="9">
        <v>505</v>
      </c>
      <c r="G24" s="24">
        <f>VLOOKUP(A24,[1]TDSheet!$A$1:$G$65536,7,0)</f>
        <v>1</v>
      </c>
      <c r="H24" s="2">
        <f>VLOOKUP(A24,[2]Лист1!$A$1:$G$65536,7,0)</f>
        <v>180</v>
      </c>
      <c r="I24" s="2">
        <f>VLOOKUP(A24,[3]TDSheet!$A$1:$E$65536,4,0)</f>
        <v>145</v>
      </c>
      <c r="J24" s="2">
        <f t="shared" si="2"/>
        <v>2</v>
      </c>
      <c r="L24" s="2">
        <f t="shared" si="3"/>
        <v>29.4</v>
      </c>
      <c r="M24" s="28"/>
      <c r="N24" s="34">
        <f t="shared" si="10"/>
        <v>0</v>
      </c>
      <c r="O24" s="42">
        <f t="shared" si="4"/>
        <v>0</v>
      </c>
      <c r="P24" s="43"/>
      <c r="Q24" s="30"/>
      <c r="S24" s="2">
        <f t="shared" si="5"/>
        <v>17.176870748299322</v>
      </c>
      <c r="T24" s="2">
        <f t="shared" si="6"/>
        <v>17.176870748299322</v>
      </c>
      <c r="U24" s="2">
        <f>VLOOKUP(A24,[1]TDSheet!$A$1:$S$65536,19,0)</f>
        <v>22.8</v>
      </c>
      <c r="V24" s="2">
        <f>VLOOKUP(A24,[1]TDSheet!$A$1:$T$65536,20,0)</f>
        <v>10</v>
      </c>
      <c r="W24" s="2">
        <f>VLOOKUP(A24,[1]TDSheet!$A$1:$L$65536,12,0)</f>
        <v>59.4</v>
      </c>
      <c r="Y24" s="2">
        <f t="shared" si="13"/>
        <v>0</v>
      </c>
      <c r="Z24" s="2">
        <f t="shared" si="7"/>
        <v>0</v>
      </c>
      <c r="AA24" s="24">
        <f>VLOOKUP(A24,[1]TDSheet!$A$1:$W$65536,23,0)</f>
        <v>6</v>
      </c>
      <c r="AB24" s="25">
        <f t="shared" si="11"/>
        <v>0</v>
      </c>
      <c r="AC24" s="2">
        <f t="shared" si="8"/>
        <v>0</v>
      </c>
      <c r="AD24" s="25">
        <f t="shared" si="12"/>
        <v>0</v>
      </c>
      <c r="AE24" s="2">
        <f t="shared" si="9"/>
        <v>0</v>
      </c>
    </row>
    <row r="25" spans="1:31" ht="11.1" customHeight="1" x14ac:dyDescent="0.2">
      <c r="A25" s="8" t="s">
        <v>29</v>
      </c>
      <c r="B25" s="8" t="s">
        <v>9</v>
      </c>
      <c r="C25" s="9">
        <v>3</v>
      </c>
      <c r="D25" s="9"/>
      <c r="E25" s="9"/>
      <c r="F25" s="9">
        <v>3</v>
      </c>
      <c r="G25" s="24">
        <f>VLOOKUP(A25,[1]TDSheet!$A$1:$G$65536,7,0)</f>
        <v>0</v>
      </c>
      <c r="H25" s="2">
        <f>VLOOKUP(A25,[2]Лист1!$A$1:$G$65536,7,0)</f>
        <v>180</v>
      </c>
      <c r="J25" s="2">
        <f t="shared" si="2"/>
        <v>0</v>
      </c>
      <c r="L25" s="2">
        <f t="shared" si="3"/>
        <v>0</v>
      </c>
      <c r="M25" s="28"/>
      <c r="N25" s="34">
        <f t="shared" si="10"/>
        <v>0</v>
      </c>
      <c r="O25" s="42">
        <f t="shared" si="4"/>
        <v>0</v>
      </c>
      <c r="P25" s="43"/>
      <c r="Q25" s="30"/>
      <c r="S25" s="2" t="e">
        <f t="shared" si="5"/>
        <v>#DIV/0!</v>
      </c>
      <c r="T25" s="2" t="e">
        <f t="shared" si="6"/>
        <v>#DIV/0!</v>
      </c>
      <c r="U25" s="2">
        <f>VLOOKUP(A25,[1]TDSheet!$A$1:$S$65536,19,0)</f>
        <v>0</v>
      </c>
      <c r="V25" s="2">
        <f>VLOOKUP(A25,[1]TDSheet!$A$1:$T$65536,20,0)</f>
        <v>0</v>
      </c>
      <c r="W25" s="2">
        <f>VLOOKUP(A25,[1]TDSheet!$A$1:$L$65536,12,0)</f>
        <v>0</v>
      </c>
      <c r="Y25" s="2">
        <f t="shared" si="13"/>
        <v>0</v>
      </c>
      <c r="Z25" s="2">
        <f t="shared" si="7"/>
        <v>0</v>
      </c>
      <c r="AA25" s="24">
        <f>VLOOKUP(A25,[1]TDSheet!$A$1:$W$65536,23,0)</f>
        <v>0</v>
      </c>
      <c r="AB25" s="25">
        <v>0</v>
      </c>
      <c r="AC25" s="2">
        <f t="shared" si="8"/>
        <v>0</v>
      </c>
      <c r="AD25" s="25">
        <v>0</v>
      </c>
      <c r="AE25" s="2">
        <f t="shared" si="9"/>
        <v>0</v>
      </c>
    </row>
    <row r="26" spans="1:31" ht="11.1" customHeight="1" x14ac:dyDescent="0.2">
      <c r="A26" s="8" t="s">
        <v>30</v>
      </c>
      <c r="B26" s="8" t="s">
        <v>9</v>
      </c>
      <c r="C26" s="9">
        <v>149</v>
      </c>
      <c r="D26" s="9">
        <v>504</v>
      </c>
      <c r="E26" s="9">
        <v>133</v>
      </c>
      <c r="F26" s="9">
        <v>464</v>
      </c>
      <c r="G26" s="24">
        <f>VLOOKUP(A26,[1]TDSheet!$A$1:$G$65536,7,0)</f>
        <v>0.75</v>
      </c>
      <c r="H26" s="2">
        <f>VLOOKUP(A26,[2]Лист1!$A$1:$G$65536,7,0)</f>
        <v>180</v>
      </c>
      <c r="I26" s="2">
        <f>VLOOKUP(A26,[3]TDSheet!$A$1:$E$65536,4,0)</f>
        <v>135</v>
      </c>
      <c r="J26" s="2">
        <f t="shared" si="2"/>
        <v>-2</v>
      </c>
      <c r="L26" s="2">
        <f t="shared" si="3"/>
        <v>26.6</v>
      </c>
      <c r="M26" s="28"/>
      <c r="N26" s="34">
        <v>320</v>
      </c>
      <c r="O26" s="42">
        <f t="shared" si="4"/>
        <v>220</v>
      </c>
      <c r="P26" s="43">
        <v>100</v>
      </c>
      <c r="Q26" s="30">
        <v>800</v>
      </c>
      <c r="R26" s="2" t="s">
        <v>77</v>
      </c>
      <c r="S26" s="2">
        <f t="shared" si="5"/>
        <v>29.473684210526315</v>
      </c>
      <c r="T26" s="2">
        <f t="shared" si="6"/>
        <v>17.443609022556391</v>
      </c>
      <c r="U26" s="2">
        <f>VLOOKUP(A26,[1]TDSheet!$A$1:$S$65536,19,0)</f>
        <v>34</v>
      </c>
      <c r="V26" s="2">
        <f>VLOOKUP(A26,[1]TDSheet!$A$1:$T$65536,20,0)</f>
        <v>18.666666666666668</v>
      </c>
      <c r="W26" s="2">
        <f>VLOOKUP(A26,[1]TDSheet!$A$1:$L$65536,12,0)</f>
        <v>53.4</v>
      </c>
      <c r="Y26" s="2">
        <f t="shared" si="13"/>
        <v>165</v>
      </c>
      <c r="Z26" s="2">
        <f t="shared" si="7"/>
        <v>75</v>
      </c>
      <c r="AA26" s="24">
        <f>VLOOKUP(A26,[1]TDSheet!$A$1:$W$65536,23,0)</f>
        <v>8</v>
      </c>
      <c r="AB26" s="25">
        <v>27</v>
      </c>
      <c r="AC26" s="2">
        <f t="shared" si="8"/>
        <v>162</v>
      </c>
      <c r="AD26" s="25">
        <v>12</v>
      </c>
      <c r="AE26" s="2">
        <f t="shared" si="9"/>
        <v>72</v>
      </c>
    </row>
    <row r="27" spans="1:31" ht="11.1" customHeight="1" x14ac:dyDescent="0.2">
      <c r="A27" s="8" t="s">
        <v>31</v>
      </c>
      <c r="B27" s="8" t="s">
        <v>9</v>
      </c>
      <c r="C27" s="10"/>
      <c r="D27" s="9">
        <v>456</v>
      </c>
      <c r="E27" s="9">
        <v>448</v>
      </c>
      <c r="F27" s="9"/>
      <c r="G27" s="24">
        <f>VLOOKUP(A27,[1]TDSheet!$A$1:$G$65536,7,0)</f>
        <v>0.9</v>
      </c>
      <c r="H27" s="2">
        <f>VLOOKUP(A27,[2]Лист1!$A$1:$G$65536,7,0)</f>
        <v>180</v>
      </c>
      <c r="I27" s="2">
        <f>VLOOKUP(A27,[3]TDSheet!$A$1:$E$65536,4,0)</f>
        <v>452</v>
      </c>
      <c r="J27" s="2">
        <f t="shared" si="2"/>
        <v>-4</v>
      </c>
      <c r="L27" s="2">
        <f t="shared" si="3"/>
        <v>89.6</v>
      </c>
      <c r="M27" s="28">
        <f>9*L27-F27</f>
        <v>806.4</v>
      </c>
      <c r="N27" s="34">
        <v>750</v>
      </c>
      <c r="O27" s="42">
        <f t="shared" si="4"/>
        <v>450</v>
      </c>
      <c r="P27" s="43">
        <v>300</v>
      </c>
      <c r="Q27" s="30"/>
      <c r="S27" s="2">
        <f t="shared" si="5"/>
        <v>8.3705357142857153</v>
      </c>
      <c r="T27" s="2">
        <f t="shared" si="6"/>
        <v>0</v>
      </c>
      <c r="U27" s="2">
        <f>VLOOKUP(A27,[1]TDSheet!$A$1:$S$65536,19,0)</f>
        <v>21.8</v>
      </c>
      <c r="V27" s="2">
        <f>VLOOKUP(A27,[1]TDSheet!$A$1:$T$65536,20,0)</f>
        <v>43.666666666666664</v>
      </c>
      <c r="W27" s="2">
        <f>VLOOKUP(A27,[1]TDSheet!$A$1:$L$65536,12,0)</f>
        <v>0</v>
      </c>
      <c r="Y27" s="2">
        <f t="shared" si="13"/>
        <v>405</v>
      </c>
      <c r="Z27" s="2">
        <f t="shared" si="7"/>
        <v>270</v>
      </c>
      <c r="AA27" s="24">
        <f>VLOOKUP(A27,[1]TDSheet!$A$1:$W$65536,23,0)</f>
        <v>8</v>
      </c>
      <c r="AB27" s="25">
        <v>56</v>
      </c>
      <c r="AC27" s="2">
        <f t="shared" si="8"/>
        <v>403.2</v>
      </c>
      <c r="AD27" s="25">
        <v>37</v>
      </c>
      <c r="AE27" s="2">
        <f t="shared" si="9"/>
        <v>266.40000000000003</v>
      </c>
    </row>
    <row r="28" spans="1:31" ht="11.1" customHeight="1" x14ac:dyDescent="0.2">
      <c r="A28" s="8" t="s">
        <v>32</v>
      </c>
      <c r="B28" s="8" t="s">
        <v>9</v>
      </c>
      <c r="C28" s="9">
        <v>549</v>
      </c>
      <c r="D28" s="9">
        <v>1208</v>
      </c>
      <c r="E28" s="9">
        <v>1117</v>
      </c>
      <c r="F28" s="9">
        <v>566</v>
      </c>
      <c r="G28" s="24">
        <f>VLOOKUP(A28,[1]TDSheet!$A$1:$G$65536,7,0)</f>
        <v>0.9</v>
      </c>
      <c r="H28" s="2">
        <f>VLOOKUP(A28,[2]Лист1!$A$1:$G$65536,7,0)</f>
        <v>180</v>
      </c>
      <c r="I28" s="2">
        <f>VLOOKUP(A28,[3]TDSheet!$A$1:$E$65536,4,0)</f>
        <v>1136</v>
      </c>
      <c r="J28" s="2">
        <f t="shared" si="2"/>
        <v>-19</v>
      </c>
      <c r="L28" s="2">
        <f t="shared" si="3"/>
        <v>223.4</v>
      </c>
      <c r="M28" s="28">
        <f>12*L28-F28</f>
        <v>2114.8000000000002</v>
      </c>
      <c r="N28" s="34">
        <v>2000</v>
      </c>
      <c r="O28" s="42">
        <f t="shared" si="4"/>
        <v>1200</v>
      </c>
      <c r="P28" s="43">
        <v>800</v>
      </c>
      <c r="Q28" s="30"/>
      <c r="S28" s="2">
        <f t="shared" si="5"/>
        <v>11.486123545210384</v>
      </c>
      <c r="T28" s="2">
        <f t="shared" si="6"/>
        <v>2.5335720680393909</v>
      </c>
      <c r="U28" s="2">
        <f>VLOOKUP(A28,[1]TDSheet!$A$1:$S$65536,19,0)</f>
        <v>148.80000000000001</v>
      </c>
      <c r="V28" s="2">
        <f>VLOOKUP(A28,[1]TDSheet!$A$1:$T$65536,20,0)</f>
        <v>125</v>
      </c>
      <c r="W28" s="2">
        <f>VLOOKUP(A28,[1]TDSheet!$A$1:$L$65536,12,0)</f>
        <v>132.80000000000001</v>
      </c>
      <c r="Y28" s="2">
        <f t="shared" si="13"/>
        <v>1080</v>
      </c>
      <c r="Z28" s="2">
        <f t="shared" si="7"/>
        <v>720</v>
      </c>
      <c r="AA28" s="24">
        <f>VLOOKUP(A28,[1]TDSheet!$A$1:$W$65536,23,0)</f>
        <v>8</v>
      </c>
      <c r="AB28" s="25">
        <v>150</v>
      </c>
      <c r="AC28" s="2">
        <f t="shared" si="8"/>
        <v>1080</v>
      </c>
      <c r="AD28" s="25">
        <v>100</v>
      </c>
      <c r="AE28" s="2">
        <f t="shared" si="9"/>
        <v>720</v>
      </c>
    </row>
    <row r="29" spans="1:31" ht="11.1" customHeight="1" x14ac:dyDescent="0.2">
      <c r="A29" s="8" t="s">
        <v>33</v>
      </c>
      <c r="B29" s="8" t="s">
        <v>9</v>
      </c>
      <c r="C29" s="10"/>
      <c r="D29" s="9">
        <v>464</v>
      </c>
      <c r="E29" s="9">
        <v>333</v>
      </c>
      <c r="F29" s="9">
        <v>131</v>
      </c>
      <c r="G29" s="24">
        <f>VLOOKUP(A29,[1]TDSheet!$A$1:$G$65536,7,0)</f>
        <v>0.43</v>
      </c>
      <c r="H29" s="2">
        <f>VLOOKUP(A29,[2]Лист1!$A$1:$G$65536,7,0)</f>
        <v>180</v>
      </c>
      <c r="I29" s="2">
        <f>VLOOKUP(A29,[3]TDSheet!$A$1:$E$65536,4,0)</f>
        <v>429</v>
      </c>
      <c r="J29" s="2">
        <f t="shared" si="2"/>
        <v>-96</v>
      </c>
      <c r="L29" s="2">
        <f t="shared" si="3"/>
        <v>66.599999999999994</v>
      </c>
      <c r="M29" s="28">
        <f>11*L29-F29</f>
        <v>601.59999999999991</v>
      </c>
      <c r="N29" s="34">
        <v>550</v>
      </c>
      <c r="O29" s="42">
        <f t="shared" si="4"/>
        <v>350</v>
      </c>
      <c r="P29" s="43">
        <v>200</v>
      </c>
      <c r="Q29" s="30"/>
      <c r="S29" s="2">
        <f t="shared" si="5"/>
        <v>10.225225225225227</v>
      </c>
      <c r="T29" s="2">
        <f t="shared" si="6"/>
        <v>1.9669669669669672</v>
      </c>
      <c r="U29" s="2">
        <f>VLOOKUP(A29,[1]TDSheet!$A$1:$S$65536,19,0)</f>
        <v>13.4</v>
      </c>
      <c r="V29" s="2">
        <f>VLOOKUP(A29,[1]TDSheet!$A$1:$T$65536,20,0)</f>
        <v>52.333333333333336</v>
      </c>
      <c r="W29" s="2">
        <f>VLOOKUP(A29,[1]TDSheet!$A$1:$L$65536,12,0)</f>
        <v>0</v>
      </c>
      <c r="Y29" s="2">
        <f t="shared" si="13"/>
        <v>150.5</v>
      </c>
      <c r="Z29" s="2">
        <f t="shared" si="7"/>
        <v>86</v>
      </c>
      <c r="AA29" s="24">
        <f>VLOOKUP(A29,[1]TDSheet!$A$1:$W$65536,23,0)</f>
        <v>16</v>
      </c>
      <c r="AB29" s="25">
        <v>21</v>
      </c>
      <c r="AC29" s="2">
        <f t="shared" si="8"/>
        <v>144.47999999999999</v>
      </c>
      <c r="AD29" s="25">
        <v>12</v>
      </c>
      <c r="AE29" s="2">
        <f t="shared" si="9"/>
        <v>82.56</v>
      </c>
    </row>
    <row r="30" spans="1:31" ht="21.95" customHeight="1" x14ac:dyDescent="0.2">
      <c r="A30" s="8" t="s">
        <v>34</v>
      </c>
      <c r="B30" s="8" t="s">
        <v>14</v>
      </c>
      <c r="C30" s="9">
        <v>5</v>
      </c>
      <c r="D30" s="9">
        <v>3500</v>
      </c>
      <c r="E30" s="9">
        <v>1715</v>
      </c>
      <c r="F30" s="9">
        <v>1790</v>
      </c>
      <c r="G30" s="24">
        <f>VLOOKUP(A30,[1]TDSheet!$A$1:$G$65536,7,0)</f>
        <v>1</v>
      </c>
      <c r="H30" s="2">
        <f>VLOOKUP(A30,[2]Лист1!$A$1:$G$65536,7,0)</f>
        <v>180</v>
      </c>
      <c r="I30" s="2">
        <f>VLOOKUP(A30,[3]TDSheet!$A$1:$E$65536,4,0)</f>
        <v>1720</v>
      </c>
      <c r="J30" s="2">
        <f t="shared" si="2"/>
        <v>-5</v>
      </c>
      <c r="L30" s="2">
        <f t="shared" si="3"/>
        <v>343</v>
      </c>
      <c r="M30" s="28">
        <f t="shared" ref="M30:M46" si="14">14*L30-F30</f>
        <v>3012</v>
      </c>
      <c r="N30" s="34">
        <v>3700</v>
      </c>
      <c r="O30" s="42">
        <f t="shared" si="4"/>
        <v>2300</v>
      </c>
      <c r="P30" s="43">
        <v>1400</v>
      </c>
      <c r="Q30" s="30">
        <v>4000</v>
      </c>
      <c r="R30" s="2" t="s">
        <v>76</v>
      </c>
      <c r="S30" s="2">
        <f t="shared" si="5"/>
        <v>16.005830903790088</v>
      </c>
      <c r="T30" s="2">
        <f t="shared" si="6"/>
        <v>5.2186588921282802</v>
      </c>
      <c r="U30" s="2">
        <f>VLOOKUP(A30,[1]TDSheet!$A$1:$S$65536,19,0)</f>
        <v>218</v>
      </c>
      <c r="V30" s="2">
        <f>VLOOKUP(A30,[1]TDSheet!$A$1:$T$65536,20,0)</f>
        <v>450</v>
      </c>
      <c r="W30" s="2">
        <f>VLOOKUP(A30,[1]TDSheet!$A$1:$L$65536,12,0)</f>
        <v>209</v>
      </c>
      <c r="Y30" s="2">
        <f t="shared" si="13"/>
        <v>2300</v>
      </c>
      <c r="Z30" s="2">
        <f t="shared" si="7"/>
        <v>1400</v>
      </c>
      <c r="AA30" s="24">
        <f>VLOOKUP(A30,[1]TDSheet!$A$1:$W$65536,23,0)</f>
        <v>5</v>
      </c>
      <c r="AB30" s="25">
        <v>460</v>
      </c>
      <c r="AC30" s="2">
        <f t="shared" si="8"/>
        <v>2300</v>
      </c>
      <c r="AD30" s="25">
        <v>280</v>
      </c>
      <c r="AE30" s="2">
        <f t="shared" si="9"/>
        <v>1400</v>
      </c>
    </row>
    <row r="31" spans="1:31" ht="11.1" customHeight="1" x14ac:dyDescent="0.2">
      <c r="A31" s="8" t="s">
        <v>35</v>
      </c>
      <c r="B31" s="8" t="s">
        <v>9</v>
      </c>
      <c r="C31" s="9">
        <v>1599</v>
      </c>
      <c r="D31" s="9">
        <v>2905</v>
      </c>
      <c r="E31" s="9">
        <v>1968</v>
      </c>
      <c r="F31" s="9">
        <v>2078</v>
      </c>
      <c r="G31" s="24">
        <f>VLOOKUP(A31,[1]TDSheet!$A$1:$G$65536,7,0)</f>
        <v>0.9</v>
      </c>
      <c r="H31" s="2">
        <f>VLOOKUP(A31,[2]Лист1!$A$1:$G$65536,7,0)</f>
        <v>180</v>
      </c>
      <c r="I31" s="2">
        <f>VLOOKUP(A31,[3]TDSheet!$A$1:$E$65536,4,0)</f>
        <v>2128</v>
      </c>
      <c r="J31" s="2">
        <f t="shared" si="2"/>
        <v>-160</v>
      </c>
      <c r="L31" s="2">
        <f t="shared" si="3"/>
        <v>393.6</v>
      </c>
      <c r="M31" s="28">
        <f t="shared" si="14"/>
        <v>3432.4000000000005</v>
      </c>
      <c r="N31" s="34">
        <v>3200</v>
      </c>
      <c r="O31" s="42">
        <f t="shared" si="4"/>
        <v>1800</v>
      </c>
      <c r="P31" s="43">
        <v>1400</v>
      </c>
      <c r="Q31" s="30"/>
      <c r="S31" s="2">
        <f t="shared" si="5"/>
        <v>13.409552845528454</v>
      </c>
      <c r="T31" s="2">
        <f t="shared" si="6"/>
        <v>5.279471544715447</v>
      </c>
      <c r="U31" s="2">
        <f>VLOOKUP(A31,[1]TDSheet!$A$1:$S$65536,19,0)</f>
        <v>254.8</v>
      </c>
      <c r="V31" s="2">
        <f>VLOOKUP(A31,[1]TDSheet!$A$1:$T$65536,20,0)</f>
        <v>234</v>
      </c>
      <c r="W31" s="2">
        <f>VLOOKUP(A31,[1]TDSheet!$A$1:$L$65536,12,0)</f>
        <v>311.39999999999998</v>
      </c>
      <c r="Y31" s="2">
        <f t="shared" si="13"/>
        <v>1620</v>
      </c>
      <c r="Z31" s="2">
        <f t="shared" si="7"/>
        <v>1260</v>
      </c>
      <c r="AA31" s="24">
        <f>VLOOKUP(A31,[1]TDSheet!$A$1:$W$65536,23,0)</f>
        <v>8</v>
      </c>
      <c r="AB31" s="25">
        <v>225</v>
      </c>
      <c r="AC31" s="2">
        <f t="shared" si="8"/>
        <v>1620</v>
      </c>
      <c r="AD31" s="25">
        <v>175</v>
      </c>
      <c r="AE31" s="2">
        <f t="shared" si="9"/>
        <v>1260</v>
      </c>
    </row>
    <row r="32" spans="1:31" ht="11.1" customHeight="1" x14ac:dyDescent="0.2">
      <c r="A32" s="8" t="s">
        <v>36</v>
      </c>
      <c r="B32" s="8" t="s">
        <v>9</v>
      </c>
      <c r="C32" s="10"/>
      <c r="D32" s="9">
        <v>560</v>
      </c>
      <c r="E32" s="9">
        <v>374</v>
      </c>
      <c r="F32" s="9">
        <v>154</v>
      </c>
      <c r="G32" s="24">
        <f>VLOOKUP(A32,[1]TDSheet!$A$1:$G$65536,7,0)</f>
        <v>0.43</v>
      </c>
      <c r="H32" s="2">
        <f>VLOOKUP(A32,[2]Лист1!$A$1:$G$65536,7,0)</f>
        <v>180</v>
      </c>
      <c r="I32" s="2">
        <f>VLOOKUP(A32,[3]TDSheet!$A$1:$E$65536,4,0)</f>
        <v>398</v>
      </c>
      <c r="J32" s="2">
        <f t="shared" si="2"/>
        <v>-24</v>
      </c>
      <c r="L32" s="2">
        <f t="shared" si="3"/>
        <v>74.8</v>
      </c>
      <c r="M32" s="28">
        <f>11*L32-F32</f>
        <v>668.8</v>
      </c>
      <c r="N32" s="34">
        <v>650</v>
      </c>
      <c r="O32" s="42">
        <f t="shared" si="4"/>
        <v>350</v>
      </c>
      <c r="P32" s="43">
        <v>300</v>
      </c>
      <c r="Q32" s="30"/>
      <c r="S32" s="2">
        <f t="shared" si="5"/>
        <v>10.748663101604279</v>
      </c>
      <c r="T32" s="2">
        <f t="shared" si="6"/>
        <v>2.0588235294117649</v>
      </c>
      <c r="U32" s="2">
        <f>VLOOKUP(A32,[1]TDSheet!$A$1:$S$65536,19,0)</f>
        <v>25.4</v>
      </c>
      <c r="V32" s="2">
        <f>VLOOKUP(A32,[1]TDSheet!$A$1:$T$65536,20,0)</f>
        <v>76.666666666666671</v>
      </c>
      <c r="W32" s="2">
        <f>VLOOKUP(A32,[1]TDSheet!$A$1:$L$65536,12,0)</f>
        <v>11.6</v>
      </c>
      <c r="Y32" s="2">
        <f t="shared" si="13"/>
        <v>150.5</v>
      </c>
      <c r="Z32" s="2">
        <f t="shared" si="7"/>
        <v>129</v>
      </c>
      <c r="AA32" s="24">
        <f>VLOOKUP(A32,[1]TDSheet!$A$1:$W$65536,23,0)</f>
        <v>16</v>
      </c>
      <c r="AB32" s="25">
        <v>21</v>
      </c>
      <c r="AC32" s="2">
        <f t="shared" si="8"/>
        <v>144.47999999999999</v>
      </c>
      <c r="AD32" s="25">
        <v>18</v>
      </c>
      <c r="AE32" s="2">
        <f t="shared" si="9"/>
        <v>123.84</v>
      </c>
    </row>
    <row r="33" spans="1:31" ht="11.1" customHeight="1" x14ac:dyDescent="0.2">
      <c r="A33" s="8" t="s">
        <v>37</v>
      </c>
      <c r="B33" s="8" t="s">
        <v>9</v>
      </c>
      <c r="C33" s="9">
        <v>787</v>
      </c>
      <c r="D33" s="9">
        <v>888</v>
      </c>
      <c r="E33" s="9">
        <v>654</v>
      </c>
      <c r="F33" s="9">
        <v>887</v>
      </c>
      <c r="G33" s="24">
        <f>VLOOKUP(A33,[1]TDSheet!$A$1:$G$65536,7,0)</f>
        <v>0.7</v>
      </c>
      <c r="H33" s="2">
        <f>VLOOKUP(A33,[2]Лист1!$A$1:$G$65536,7,0)</f>
        <v>180</v>
      </c>
      <c r="I33" s="2">
        <f>VLOOKUP(A33,[3]TDSheet!$A$1:$E$65536,4,0)</f>
        <v>652</v>
      </c>
      <c r="J33" s="2">
        <f t="shared" si="2"/>
        <v>2</v>
      </c>
      <c r="L33" s="2">
        <f t="shared" si="3"/>
        <v>130.80000000000001</v>
      </c>
      <c r="M33" s="28">
        <f t="shared" si="14"/>
        <v>944.20000000000027</v>
      </c>
      <c r="N33" s="34">
        <v>900</v>
      </c>
      <c r="O33" s="42">
        <f t="shared" si="4"/>
        <v>500</v>
      </c>
      <c r="P33" s="43">
        <v>400</v>
      </c>
      <c r="Q33" s="30"/>
      <c r="S33" s="2">
        <f t="shared" si="5"/>
        <v>13.662079510703363</v>
      </c>
      <c r="T33" s="2">
        <f t="shared" si="6"/>
        <v>6.781345565749235</v>
      </c>
      <c r="U33" s="2">
        <f>VLOOKUP(A33,[1]TDSheet!$A$1:$S$65536,19,0)</f>
        <v>84.6</v>
      </c>
      <c r="V33" s="2">
        <f>VLOOKUP(A33,[1]TDSheet!$A$1:$T$65536,20,0)</f>
        <v>36.333333333333336</v>
      </c>
      <c r="W33" s="2">
        <f>VLOOKUP(A33,[1]TDSheet!$A$1:$L$65536,12,0)</f>
        <v>118.4</v>
      </c>
      <c r="Y33" s="2">
        <f t="shared" si="13"/>
        <v>350</v>
      </c>
      <c r="Z33" s="2">
        <f t="shared" si="7"/>
        <v>280</v>
      </c>
      <c r="AA33" s="24">
        <f>VLOOKUP(A33,[1]TDSheet!$A$1:$W$65536,23,0)</f>
        <v>8</v>
      </c>
      <c r="AB33" s="25">
        <v>62</v>
      </c>
      <c r="AC33" s="2">
        <f t="shared" si="8"/>
        <v>347.2</v>
      </c>
      <c r="AD33" s="25">
        <v>50</v>
      </c>
      <c r="AE33" s="2">
        <f t="shared" si="9"/>
        <v>280</v>
      </c>
    </row>
    <row r="34" spans="1:31" ht="21.95" customHeight="1" x14ac:dyDescent="0.2">
      <c r="A34" s="8" t="s">
        <v>38</v>
      </c>
      <c r="B34" s="8" t="s">
        <v>9</v>
      </c>
      <c r="C34" s="9">
        <v>8</v>
      </c>
      <c r="D34" s="9">
        <v>72</v>
      </c>
      <c r="E34" s="9">
        <v>21</v>
      </c>
      <c r="F34" s="9">
        <v>51</v>
      </c>
      <c r="G34" s="24">
        <f>VLOOKUP(A34,[1]TDSheet!$A$1:$G$65536,7,0)</f>
        <v>0.9</v>
      </c>
      <c r="H34" s="2">
        <f>VLOOKUP(A34,[2]Лист1!$A$1:$G$65536,7,0)</f>
        <v>180</v>
      </c>
      <c r="I34" s="2">
        <f>VLOOKUP(A34,[3]TDSheet!$A$1:$E$65536,4,0)</f>
        <v>21</v>
      </c>
      <c r="J34" s="2">
        <f t="shared" si="2"/>
        <v>0</v>
      </c>
      <c r="L34" s="2">
        <f t="shared" si="3"/>
        <v>4.2</v>
      </c>
      <c r="M34" s="28">
        <f t="shared" si="14"/>
        <v>7.8000000000000043</v>
      </c>
      <c r="N34" s="34">
        <v>160</v>
      </c>
      <c r="O34" s="42">
        <f t="shared" si="4"/>
        <v>120</v>
      </c>
      <c r="P34" s="43">
        <v>40</v>
      </c>
      <c r="Q34" s="30">
        <v>160</v>
      </c>
      <c r="R34" s="2" t="s">
        <v>73</v>
      </c>
      <c r="S34" s="2">
        <f t="shared" si="5"/>
        <v>50.238095238095234</v>
      </c>
      <c r="T34" s="2">
        <f t="shared" si="6"/>
        <v>12.142857142857142</v>
      </c>
      <c r="U34" s="2">
        <f>VLOOKUP(A34,[1]TDSheet!$A$1:$S$65536,19,0)</f>
        <v>0</v>
      </c>
      <c r="V34" s="2">
        <f>VLOOKUP(A34,[1]TDSheet!$A$1:$T$65536,20,0)</f>
        <v>2</v>
      </c>
      <c r="W34" s="2">
        <f>VLOOKUP(A34,[1]TDSheet!$A$1:$L$65536,12,0)</f>
        <v>9.1999999999999993</v>
      </c>
      <c r="Y34" s="2">
        <f t="shared" si="13"/>
        <v>108</v>
      </c>
      <c r="Z34" s="2">
        <f t="shared" si="7"/>
        <v>36</v>
      </c>
      <c r="AA34" s="24">
        <f>VLOOKUP(A34,[1]TDSheet!$A$1:$W$65536,23,0)</f>
        <v>8</v>
      </c>
      <c r="AB34" s="25">
        <v>15</v>
      </c>
      <c r="AC34" s="2">
        <f t="shared" si="8"/>
        <v>108</v>
      </c>
      <c r="AD34" s="25">
        <v>5</v>
      </c>
      <c r="AE34" s="2">
        <f t="shared" si="9"/>
        <v>36</v>
      </c>
    </row>
    <row r="35" spans="1:31" ht="21.95" customHeight="1" x14ac:dyDescent="0.2">
      <c r="A35" s="8" t="s">
        <v>39</v>
      </c>
      <c r="B35" s="8" t="s">
        <v>9</v>
      </c>
      <c r="C35" s="9">
        <v>2</v>
      </c>
      <c r="D35" s="9">
        <v>281</v>
      </c>
      <c r="E35" s="9">
        <v>57</v>
      </c>
      <c r="F35" s="9">
        <v>224</v>
      </c>
      <c r="G35" s="24">
        <f>VLOOKUP(A35,[1]TDSheet!$A$1:$G$65536,7,0)</f>
        <v>0.9</v>
      </c>
      <c r="H35" s="2">
        <f>VLOOKUP(A35,[2]Лист1!$A$1:$G$65536,7,0)</f>
        <v>180</v>
      </c>
      <c r="I35" s="2">
        <f>VLOOKUP(A35,[3]TDSheet!$A$1:$E$65536,4,0)</f>
        <v>57</v>
      </c>
      <c r="J35" s="2">
        <f t="shared" si="2"/>
        <v>0</v>
      </c>
      <c r="L35" s="2">
        <f t="shared" si="3"/>
        <v>11.4</v>
      </c>
      <c r="M35" s="28"/>
      <c r="N35" s="34">
        <v>100</v>
      </c>
      <c r="O35" s="42">
        <f t="shared" si="4"/>
        <v>60</v>
      </c>
      <c r="P35" s="43">
        <v>40</v>
      </c>
      <c r="Q35" s="30">
        <v>320</v>
      </c>
      <c r="R35" s="2" t="s">
        <v>74</v>
      </c>
      <c r="S35" s="2">
        <f t="shared" si="5"/>
        <v>28.421052631578945</v>
      </c>
      <c r="T35" s="2">
        <f t="shared" si="6"/>
        <v>19.649122807017545</v>
      </c>
      <c r="U35" s="2">
        <f>VLOOKUP(A35,[1]TDSheet!$A$1:$S$65536,19,0)</f>
        <v>17.600000000000001</v>
      </c>
      <c r="V35" s="2">
        <f>VLOOKUP(A35,[1]TDSheet!$A$1:$T$65536,20,0)</f>
        <v>7.666666666666667</v>
      </c>
      <c r="W35" s="2">
        <f>VLOOKUP(A35,[1]TDSheet!$A$1:$L$65536,12,0)</f>
        <v>34.4</v>
      </c>
      <c r="Y35" s="2">
        <f t="shared" si="13"/>
        <v>54</v>
      </c>
      <c r="Z35" s="2">
        <f t="shared" si="7"/>
        <v>36</v>
      </c>
      <c r="AA35" s="24">
        <f>VLOOKUP(A35,[1]TDSheet!$A$1:$W$65536,23,0)</f>
        <v>8</v>
      </c>
      <c r="AB35" s="25">
        <v>7</v>
      </c>
      <c r="AC35" s="2">
        <f t="shared" si="8"/>
        <v>50.4</v>
      </c>
      <c r="AD35" s="25">
        <v>5</v>
      </c>
      <c r="AE35" s="2">
        <f t="shared" si="9"/>
        <v>36</v>
      </c>
    </row>
    <row r="36" spans="1:31" ht="11.1" customHeight="1" x14ac:dyDescent="0.2">
      <c r="A36" s="8" t="s">
        <v>40</v>
      </c>
      <c r="B36" s="8" t="s">
        <v>14</v>
      </c>
      <c r="C36" s="9">
        <v>2285</v>
      </c>
      <c r="D36" s="9">
        <v>1400</v>
      </c>
      <c r="E36" s="9">
        <v>1645</v>
      </c>
      <c r="F36" s="9">
        <v>1795</v>
      </c>
      <c r="G36" s="24">
        <f>VLOOKUP(A36,[1]TDSheet!$A$1:$G$65536,7,0)</f>
        <v>1</v>
      </c>
      <c r="H36" s="2">
        <f>VLOOKUP(A36,[2]Лист1!$A$1:$G$65536,7,0)</f>
        <v>180</v>
      </c>
      <c r="I36" s="2">
        <f>VLOOKUP(A36,[3]TDSheet!$A$1:$E$65536,4,0)</f>
        <v>1635</v>
      </c>
      <c r="J36" s="2">
        <f t="shared" si="2"/>
        <v>10</v>
      </c>
      <c r="L36" s="2">
        <f t="shared" si="3"/>
        <v>329</v>
      </c>
      <c r="M36" s="28">
        <f t="shared" si="14"/>
        <v>2811</v>
      </c>
      <c r="N36" s="34">
        <v>3600</v>
      </c>
      <c r="O36" s="42">
        <f t="shared" si="4"/>
        <v>2600</v>
      </c>
      <c r="P36" s="43">
        <v>1000</v>
      </c>
      <c r="Q36" s="30">
        <v>4000</v>
      </c>
      <c r="R36" s="2" t="s">
        <v>75</v>
      </c>
      <c r="S36" s="2">
        <f t="shared" si="5"/>
        <v>16.398176291793312</v>
      </c>
      <c r="T36" s="2">
        <f t="shared" si="6"/>
        <v>5.4559270516717326</v>
      </c>
      <c r="U36" s="2">
        <f>VLOOKUP(A36,[1]TDSheet!$A$1:$S$65536,19,0)</f>
        <v>307</v>
      </c>
      <c r="V36" s="2">
        <f>VLOOKUP(A36,[1]TDSheet!$A$1:$T$65536,20,0)</f>
        <v>155</v>
      </c>
      <c r="W36" s="2">
        <f>VLOOKUP(A36,[1]TDSheet!$A$1:$L$65536,12,0)</f>
        <v>246</v>
      </c>
      <c r="Y36" s="2">
        <f t="shared" si="13"/>
        <v>2600</v>
      </c>
      <c r="Z36" s="2">
        <f t="shared" si="7"/>
        <v>1000</v>
      </c>
      <c r="AA36" s="24">
        <f>VLOOKUP(A36,[1]TDSheet!$A$1:$W$65536,23,0)</f>
        <v>5</v>
      </c>
      <c r="AB36" s="25">
        <v>520</v>
      </c>
      <c r="AC36" s="2">
        <f t="shared" si="8"/>
        <v>2600</v>
      </c>
      <c r="AD36" s="25">
        <v>200</v>
      </c>
      <c r="AE36" s="2">
        <f t="shared" si="9"/>
        <v>1000</v>
      </c>
    </row>
    <row r="37" spans="1:31" ht="11.1" customHeight="1" x14ac:dyDescent="0.2">
      <c r="A37" s="8" t="s">
        <v>41</v>
      </c>
      <c r="B37" s="8" t="s">
        <v>9</v>
      </c>
      <c r="C37" s="9">
        <v>347</v>
      </c>
      <c r="D37" s="9">
        <v>700</v>
      </c>
      <c r="E37" s="9">
        <v>324</v>
      </c>
      <c r="F37" s="9">
        <v>650</v>
      </c>
      <c r="G37" s="24">
        <f>VLOOKUP(A37,[1]TDSheet!$A$1:$G$65536,7,0)</f>
        <v>1</v>
      </c>
      <c r="H37" s="2">
        <f>VLOOKUP(A37,[2]Лист1!$A$1:$G$65536,7,0)</f>
        <v>180</v>
      </c>
      <c r="I37" s="2">
        <f>VLOOKUP(A37,[3]TDSheet!$A$1:$E$65536,4,0)</f>
        <v>334</v>
      </c>
      <c r="J37" s="2">
        <f t="shared" si="2"/>
        <v>-10</v>
      </c>
      <c r="L37" s="2">
        <f t="shared" si="3"/>
        <v>64.8</v>
      </c>
      <c r="M37" s="28">
        <f t="shared" si="14"/>
        <v>257.19999999999993</v>
      </c>
      <c r="N37" s="34">
        <v>240</v>
      </c>
      <c r="O37" s="42">
        <f t="shared" si="4"/>
        <v>140</v>
      </c>
      <c r="P37" s="43">
        <v>100</v>
      </c>
      <c r="Q37" s="30"/>
      <c r="S37" s="2">
        <f t="shared" si="5"/>
        <v>13.734567901234568</v>
      </c>
      <c r="T37" s="2">
        <f t="shared" si="6"/>
        <v>10.030864197530864</v>
      </c>
      <c r="U37" s="2">
        <f>VLOOKUP(A37,[1]TDSheet!$A$1:$S$65536,19,0)</f>
        <v>67</v>
      </c>
      <c r="V37" s="2">
        <f>VLOOKUP(A37,[1]TDSheet!$A$1:$T$65536,20,0)</f>
        <v>25.666666666666668</v>
      </c>
      <c r="W37" s="2">
        <f>VLOOKUP(A37,[1]TDSheet!$A$1:$L$65536,12,0)</f>
        <v>75.8</v>
      </c>
      <c r="Y37" s="2">
        <f t="shared" si="13"/>
        <v>140</v>
      </c>
      <c r="Z37" s="2">
        <f t="shared" si="7"/>
        <v>100</v>
      </c>
      <c r="AA37" s="24">
        <f>VLOOKUP(A37,[1]TDSheet!$A$1:$W$65536,23,0)</f>
        <v>5</v>
      </c>
      <c r="AB37" s="25">
        <v>28</v>
      </c>
      <c r="AC37" s="2">
        <f t="shared" si="8"/>
        <v>140</v>
      </c>
      <c r="AD37" s="25">
        <v>20</v>
      </c>
      <c r="AE37" s="2">
        <f t="shared" si="9"/>
        <v>100</v>
      </c>
    </row>
    <row r="38" spans="1:31" ht="11.1" customHeight="1" x14ac:dyDescent="0.2">
      <c r="A38" s="8" t="s">
        <v>42</v>
      </c>
      <c r="B38" s="8" t="s">
        <v>9</v>
      </c>
      <c r="C38" s="9">
        <v>83</v>
      </c>
      <c r="D38" s="9"/>
      <c r="E38" s="9">
        <v>3</v>
      </c>
      <c r="F38" s="9">
        <v>80</v>
      </c>
      <c r="G38" s="24">
        <f>VLOOKUP(A38,[1]TDSheet!$A$1:$G$65536,7,0)</f>
        <v>0.33</v>
      </c>
      <c r="H38" s="2">
        <f>VLOOKUP(A38,[2]Лист1!$A$1:$G$65536,7,0)</f>
        <v>365</v>
      </c>
      <c r="I38" s="2">
        <f>VLOOKUP(A38,[3]TDSheet!$A$1:$E$65536,4,0)</f>
        <v>3</v>
      </c>
      <c r="J38" s="2">
        <f t="shared" si="2"/>
        <v>0</v>
      </c>
      <c r="L38" s="2">
        <f t="shared" si="3"/>
        <v>0.6</v>
      </c>
      <c r="M38" s="28"/>
      <c r="N38" s="34">
        <f t="shared" si="10"/>
        <v>0</v>
      </c>
      <c r="O38" s="42">
        <f t="shared" si="4"/>
        <v>0</v>
      </c>
      <c r="P38" s="43"/>
      <c r="Q38" s="30"/>
      <c r="S38" s="2">
        <f t="shared" si="5"/>
        <v>133.33333333333334</v>
      </c>
      <c r="T38" s="2">
        <f t="shared" si="6"/>
        <v>133.33333333333334</v>
      </c>
      <c r="U38" s="2">
        <f>VLOOKUP(A38,[1]TDSheet!$A$1:$S$65536,19,0)</f>
        <v>0</v>
      </c>
      <c r="V38" s="2">
        <f>VLOOKUP(A38,[1]TDSheet!$A$1:$T$65536,20,0)</f>
        <v>0</v>
      </c>
      <c r="W38" s="2">
        <f>VLOOKUP(A38,[1]TDSheet!$A$1:$L$65536,12,0)</f>
        <v>0</v>
      </c>
      <c r="X38" s="26" t="str">
        <f>VLOOKUP(A38,[1]TDSheet!$A$1:$U$65536,21,0)</f>
        <v>нужно увеличить продажи</v>
      </c>
      <c r="Y38" s="2">
        <f t="shared" si="13"/>
        <v>0</v>
      </c>
      <c r="Z38" s="2">
        <f t="shared" si="7"/>
        <v>0</v>
      </c>
      <c r="AA38" s="24">
        <f>VLOOKUP(A38,[1]TDSheet!$A$1:$W$65536,23,0)</f>
        <v>6</v>
      </c>
      <c r="AB38" s="25">
        <f t="shared" si="11"/>
        <v>0</v>
      </c>
      <c r="AC38" s="2">
        <f t="shared" si="8"/>
        <v>0</v>
      </c>
      <c r="AD38" s="25">
        <f t="shared" si="12"/>
        <v>0</v>
      </c>
      <c r="AE38" s="2">
        <f t="shared" si="9"/>
        <v>0</v>
      </c>
    </row>
    <row r="39" spans="1:31" ht="11.1" customHeight="1" x14ac:dyDescent="0.2">
      <c r="A39" s="8" t="s">
        <v>43</v>
      </c>
      <c r="B39" s="8" t="s">
        <v>14</v>
      </c>
      <c r="C39" s="9">
        <v>15</v>
      </c>
      <c r="D39" s="9">
        <v>51</v>
      </c>
      <c r="E39" s="9">
        <v>12</v>
      </c>
      <c r="F39" s="9">
        <v>45</v>
      </c>
      <c r="G39" s="24">
        <f>VLOOKUP(A39,[1]TDSheet!$A$1:$G$65536,7,0)</f>
        <v>1</v>
      </c>
      <c r="H39" s="2">
        <f>VLOOKUP(A39,[2]Лист1!$A$1:$G$65536,7,0)</f>
        <v>180</v>
      </c>
      <c r="I39" s="2">
        <f>VLOOKUP(A39,[3]TDSheet!$A$1:$E$65536,4,0)</f>
        <v>12</v>
      </c>
      <c r="J39" s="2">
        <f t="shared" si="2"/>
        <v>0</v>
      </c>
      <c r="L39" s="2">
        <f t="shared" si="3"/>
        <v>2.4</v>
      </c>
      <c r="M39" s="28"/>
      <c r="N39" s="34">
        <f t="shared" si="10"/>
        <v>0</v>
      </c>
      <c r="O39" s="42">
        <f t="shared" si="4"/>
        <v>0</v>
      </c>
      <c r="P39" s="43"/>
      <c r="Q39" s="30"/>
      <c r="S39" s="2">
        <f t="shared" si="5"/>
        <v>18.75</v>
      </c>
      <c r="T39" s="2">
        <f t="shared" si="6"/>
        <v>18.75</v>
      </c>
      <c r="U39" s="2">
        <f>VLOOKUP(A39,[1]TDSheet!$A$1:$S$65536,19,0)</f>
        <v>4.2</v>
      </c>
      <c r="V39" s="2">
        <f>VLOOKUP(A39,[1]TDSheet!$A$1:$T$65536,20,0)</f>
        <v>4</v>
      </c>
      <c r="W39" s="2">
        <f>VLOOKUP(A39,[1]TDSheet!$A$1:$L$65536,12,0)</f>
        <v>4.8</v>
      </c>
      <c r="Y39" s="2">
        <f t="shared" si="13"/>
        <v>0</v>
      </c>
      <c r="Z39" s="2">
        <f t="shared" si="7"/>
        <v>0</v>
      </c>
      <c r="AA39" s="24">
        <f>VLOOKUP(A39,[1]TDSheet!$A$1:$W$65536,23,0)</f>
        <v>3</v>
      </c>
      <c r="AB39" s="25">
        <f t="shared" si="11"/>
        <v>0</v>
      </c>
      <c r="AC39" s="2">
        <f t="shared" si="8"/>
        <v>0</v>
      </c>
      <c r="AD39" s="25">
        <f t="shared" si="12"/>
        <v>0</v>
      </c>
      <c r="AE39" s="2">
        <f t="shared" si="9"/>
        <v>0</v>
      </c>
    </row>
    <row r="40" spans="1:31" ht="11.1" customHeight="1" x14ac:dyDescent="0.2">
      <c r="A40" s="8" t="s">
        <v>44</v>
      </c>
      <c r="B40" s="8" t="s">
        <v>9</v>
      </c>
      <c r="C40" s="9">
        <v>225</v>
      </c>
      <c r="D40" s="9">
        <v>1344</v>
      </c>
      <c r="E40" s="9">
        <v>414</v>
      </c>
      <c r="F40" s="9">
        <v>955</v>
      </c>
      <c r="G40" s="24">
        <f>VLOOKUP(A40,[1]TDSheet!$A$1:$G$65536,7,0)</f>
        <v>0.25</v>
      </c>
      <c r="H40" s="2">
        <f>VLOOKUP(A40,[2]Лист1!$A$1:$G$65536,7,0)</f>
        <v>180</v>
      </c>
      <c r="I40" s="2">
        <f>VLOOKUP(A40,[3]TDSheet!$A$1:$E$65536,4,0)</f>
        <v>423</v>
      </c>
      <c r="J40" s="2">
        <f t="shared" si="2"/>
        <v>-9</v>
      </c>
      <c r="L40" s="2">
        <f t="shared" si="3"/>
        <v>82.8</v>
      </c>
      <c r="M40" s="28">
        <f t="shared" si="14"/>
        <v>204.20000000000005</v>
      </c>
      <c r="N40" s="34">
        <v>150</v>
      </c>
      <c r="O40" s="42">
        <f t="shared" si="4"/>
        <v>100</v>
      </c>
      <c r="P40" s="43">
        <v>50</v>
      </c>
      <c r="Q40" s="30"/>
      <c r="S40" s="2">
        <f t="shared" si="5"/>
        <v>13.345410628019325</v>
      </c>
      <c r="T40" s="2">
        <f t="shared" si="6"/>
        <v>11.533816425120774</v>
      </c>
      <c r="U40" s="2">
        <f>VLOOKUP(A40,[1]TDSheet!$A$1:$S$65536,19,0)</f>
        <v>102.4</v>
      </c>
      <c r="V40" s="2">
        <f>VLOOKUP(A40,[1]TDSheet!$A$1:$T$65536,20,0)</f>
        <v>88</v>
      </c>
      <c r="W40" s="2">
        <f>VLOOKUP(A40,[1]TDSheet!$A$1:$L$65536,12,0)</f>
        <v>170.2</v>
      </c>
      <c r="Y40" s="2">
        <f t="shared" si="13"/>
        <v>25</v>
      </c>
      <c r="Z40" s="2">
        <f t="shared" si="7"/>
        <v>12.5</v>
      </c>
      <c r="AA40" s="24">
        <f>VLOOKUP(A40,[1]TDSheet!$A$1:$W$65536,23,0)</f>
        <v>12</v>
      </c>
      <c r="AB40" s="25">
        <v>8</v>
      </c>
      <c r="AC40" s="2">
        <f t="shared" si="8"/>
        <v>24</v>
      </c>
      <c r="AD40" s="25">
        <v>4</v>
      </c>
      <c r="AE40" s="2">
        <f t="shared" si="9"/>
        <v>12</v>
      </c>
    </row>
    <row r="41" spans="1:31" ht="11.1" customHeight="1" x14ac:dyDescent="0.2">
      <c r="A41" s="8" t="s">
        <v>45</v>
      </c>
      <c r="B41" s="8" t="s">
        <v>14</v>
      </c>
      <c r="C41" s="9">
        <v>50.4</v>
      </c>
      <c r="D41" s="9">
        <v>46.8</v>
      </c>
      <c r="E41" s="9">
        <v>36.9</v>
      </c>
      <c r="F41" s="9">
        <v>39.6</v>
      </c>
      <c r="G41" s="24">
        <f>VLOOKUP(A41,[1]TDSheet!$A$1:$G$65536,7,0)</f>
        <v>1</v>
      </c>
      <c r="H41" s="2">
        <f>VLOOKUP(A41,[2]Лист1!$A$1:$G$65536,7,0)</f>
        <v>180</v>
      </c>
      <c r="I41" s="2">
        <f>VLOOKUP(A41,[3]TDSheet!$A$1:$E$65536,4,0)</f>
        <v>33.299999999999997</v>
      </c>
      <c r="J41" s="2">
        <f t="shared" si="2"/>
        <v>3.6000000000000014</v>
      </c>
      <c r="L41" s="2">
        <f t="shared" si="3"/>
        <v>7.38</v>
      </c>
      <c r="M41" s="28">
        <f t="shared" si="14"/>
        <v>63.719999999999992</v>
      </c>
      <c r="N41" s="34">
        <f t="shared" si="10"/>
        <v>63.719999999999992</v>
      </c>
      <c r="O41" s="42">
        <f t="shared" si="4"/>
        <v>63.719999999999992</v>
      </c>
      <c r="P41" s="43"/>
      <c r="Q41" s="30"/>
      <c r="S41" s="2">
        <f t="shared" si="5"/>
        <v>14</v>
      </c>
      <c r="T41" s="2">
        <f t="shared" si="6"/>
        <v>5.3658536585365857</v>
      </c>
      <c r="U41" s="2">
        <f>VLOOKUP(A41,[1]TDSheet!$A$1:$S$65536,19,0)</f>
        <v>6.56</v>
      </c>
      <c r="V41" s="2">
        <f>VLOOKUP(A41,[1]TDSheet!$A$1:$T$65536,20,0)</f>
        <v>0</v>
      </c>
      <c r="W41" s="2">
        <f>VLOOKUP(A41,[1]TDSheet!$A$1:$L$65536,12,0)</f>
        <v>6.12</v>
      </c>
      <c r="Y41" s="2">
        <f t="shared" si="13"/>
        <v>63.719999999999992</v>
      </c>
      <c r="Z41" s="2">
        <f t="shared" si="7"/>
        <v>0</v>
      </c>
      <c r="AA41" s="24">
        <f>VLOOKUP(A41,[1]TDSheet!$A$1:$W$65536,23,0)</f>
        <v>1.8</v>
      </c>
      <c r="AB41" s="25">
        <v>35</v>
      </c>
      <c r="AC41" s="2">
        <f t="shared" si="8"/>
        <v>63</v>
      </c>
      <c r="AD41" s="25">
        <f t="shared" si="12"/>
        <v>0</v>
      </c>
      <c r="AE41" s="2">
        <f t="shared" si="9"/>
        <v>0</v>
      </c>
    </row>
    <row r="42" spans="1:31" ht="11.1" customHeight="1" x14ac:dyDescent="0.2">
      <c r="A42" s="8" t="s">
        <v>46</v>
      </c>
      <c r="B42" s="8" t="s">
        <v>9</v>
      </c>
      <c r="C42" s="9">
        <v>113</v>
      </c>
      <c r="D42" s="9">
        <v>98</v>
      </c>
      <c r="E42" s="9">
        <v>88</v>
      </c>
      <c r="F42" s="9">
        <v>103</v>
      </c>
      <c r="G42" s="24">
        <f>VLOOKUP(A42,[1]TDSheet!$A$1:$G$65536,7,0)</f>
        <v>0.2</v>
      </c>
      <c r="H42" s="2">
        <f>VLOOKUP(A42,[2]Лист1!$A$1:$G$65536,7,0)</f>
        <v>365</v>
      </c>
      <c r="I42" s="2">
        <f>VLOOKUP(A42,[3]TDSheet!$A$1:$E$65536,4,0)</f>
        <v>94</v>
      </c>
      <c r="J42" s="2">
        <f t="shared" si="2"/>
        <v>-6</v>
      </c>
      <c r="L42" s="2">
        <f t="shared" si="3"/>
        <v>17.600000000000001</v>
      </c>
      <c r="M42" s="28">
        <f t="shared" si="14"/>
        <v>143.40000000000003</v>
      </c>
      <c r="N42" s="34">
        <v>120</v>
      </c>
      <c r="O42" s="42">
        <f t="shared" si="4"/>
        <v>70</v>
      </c>
      <c r="P42" s="43">
        <v>50</v>
      </c>
      <c r="Q42" s="30"/>
      <c r="S42" s="2">
        <f t="shared" si="5"/>
        <v>12.670454545454545</v>
      </c>
      <c r="T42" s="2">
        <f t="shared" si="6"/>
        <v>5.8522727272727266</v>
      </c>
      <c r="U42" s="2">
        <f>VLOOKUP(A42,[1]TDSheet!$A$1:$S$65536,19,0)</f>
        <v>13.8</v>
      </c>
      <c r="V42" s="2">
        <f>VLOOKUP(A42,[1]TDSheet!$A$1:$T$65536,20,0)</f>
        <v>2.6666666666666665</v>
      </c>
      <c r="W42" s="2">
        <f>VLOOKUP(A42,[1]TDSheet!$A$1:$L$65536,12,0)</f>
        <v>13.2</v>
      </c>
      <c r="Y42" s="2">
        <f t="shared" si="13"/>
        <v>14</v>
      </c>
      <c r="Z42" s="2">
        <f t="shared" si="7"/>
        <v>10</v>
      </c>
      <c r="AA42" s="24">
        <f>VLOOKUP(A42,[1]TDSheet!$A$1:$W$65536,23,0)</f>
        <v>6</v>
      </c>
      <c r="AB42" s="25">
        <v>11</v>
      </c>
      <c r="AC42" s="2">
        <f t="shared" si="8"/>
        <v>13.200000000000001</v>
      </c>
      <c r="AD42" s="25">
        <v>8</v>
      </c>
      <c r="AE42" s="2">
        <f t="shared" si="9"/>
        <v>9.6000000000000014</v>
      </c>
    </row>
    <row r="43" spans="1:31" ht="11.1" customHeight="1" x14ac:dyDescent="0.2">
      <c r="A43" s="8" t="s">
        <v>47</v>
      </c>
      <c r="B43" s="8" t="s">
        <v>9</v>
      </c>
      <c r="C43" s="9">
        <v>147</v>
      </c>
      <c r="D43" s="9">
        <v>24</v>
      </c>
      <c r="E43" s="9">
        <v>95</v>
      </c>
      <c r="F43" s="9">
        <v>50</v>
      </c>
      <c r="G43" s="24">
        <f>VLOOKUP(A43,[1]TDSheet!$A$1:$G$65536,7,0)</f>
        <v>0.2</v>
      </c>
      <c r="H43" s="2">
        <f>VLOOKUP(A43,[2]Лист1!$A$1:$G$65536,7,0)</f>
        <v>365</v>
      </c>
      <c r="I43" s="2">
        <f>VLOOKUP(A43,[3]TDSheet!$A$1:$E$65536,4,0)</f>
        <v>101</v>
      </c>
      <c r="J43" s="2">
        <f t="shared" si="2"/>
        <v>-6</v>
      </c>
      <c r="L43" s="2">
        <f t="shared" si="3"/>
        <v>19</v>
      </c>
      <c r="M43" s="28">
        <f>12*L43-F43</f>
        <v>178</v>
      </c>
      <c r="N43" s="34">
        <v>150</v>
      </c>
      <c r="O43" s="42">
        <f t="shared" si="4"/>
        <v>90</v>
      </c>
      <c r="P43" s="43">
        <v>60</v>
      </c>
      <c r="Q43" s="30"/>
      <c r="S43" s="2">
        <f t="shared" si="5"/>
        <v>10.526315789473685</v>
      </c>
      <c r="T43" s="2">
        <f t="shared" si="6"/>
        <v>2.6315789473684212</v>
      </c>
      <c r="U43" s="2">
        <f>VLOOKUP(A43,[1]TDSheet!$A$1:$S$65536,19,0)</f>
        <v>16</v>
      </c>
      <c r="V43" s="2">
        <f>VLOOKUP(A43,[1]TDSheet!$A$1:$T$65536,20,0)</f>
        <v>4.666666666666667</v>
      </c>
      <c r="W43" s="2">
        <f>VLOOKUP(A43,[1]TDSheet!$A$1:$L$65536,12,0)</f>
        <v>11.8</v>
      </c>
      <c r="Y43" s="2">
        <f t="shared" si="13"/>
        <v>18</v>
      </c>
      <c r="Z43" s="2">
        <f t="shared" si="7"/>
        <v>12</v>
      </c>
      <c r="AA43" s="24">
        <f>VLOOKUP(A43,[1]TDSheet!$A$1:$W$65536,23,0)</f>
        <v>6</v>
      </c>
      <c r="AB43" s="25">
        <v>15</v>
      </c>
      <c r="AC43" s="2">
        <f t="shared" si="8"/>
        <v>18</v>
      </c>
      <c r="AD43" s="25">
        <v>10</v>
      </c>
      <c r="AE43" s="2">
        <f t="shared" si="9"/>
        <v>12</v>
      </c>
    </row>
    <row r="44" spans="1:31" ht="21.95" customHeight="1" x14ac:dyDescent="0.2">
      <c r="A44" s="8" t="s">
        <v>48</v>
      </c>
      <c r="B44" s="8" t="s">
        <v>9</v>
      </c>
      <c r="C44" s="9">
        <v>5</v>
      </c>
      <c r="D44" s="9">
        <v>296</v>
      </c>
      <c r="E44" s="9">
        <v>177</v>
      </c>
      <c r="F44" s="9">
        <v>119</v>
      </c>
      <c r="G44" s="24">
        <f>VLOOKUP(A44,[1]TDSheet!$A$1:$G$65536,7,0)</f>
        <v>0.48</v>
      </c>
      <c r="H44" s="2">
        <f>VLOOKUP(A44,[2]Лист1!$A$1:$G$65536,7,0)</f>
        <v>180</v>
      </c>
      <c r="I44" s="2">
        <f>VLOOKUP(A44,[3]TDSheet!$A$1:$E$65536,4,0)</f>
        <v>175</v>
      </c>
      <c r="J44" s="2">
        <f t="shared" si="2"/>
        <v>2</v>
      </c>
      <c r="L44" s="2">
        <f t="shared" si="3"/>
        <v>35.4</v>
      </c>
      <c r="M44" s="28">
        <f>12*L44-F44</f>
        <v>305.79999999999995</v>
      </c>
      <c r="N44" s="34">
        <f t="shared" si="10"/>
        <v>305.79999999999995</v>
      </c>
      <c r="O44" s="42">
        <f t="shared" si="4"/>
        <v>205.79999999999995</v>
      </c>
      <c r="P44" s="43">
        <v>100</v>
      </c>
      <c r="Q44" s="30"/>
      <c r="S44" s="2">
        <f t="shared" si="5"/>
        <v>12</v>
      </c>
      <c r="T44" s="2">
        <f t="shared" si="6"/>
        <v>3.361581920903955</v>
      </c>
      <c r="U44" s="2">
        <f>VLOOKUP(A44,[1]TDSheet!$A$1:$S$65536,19,0)</f>
        <v>25</v>
      </c>
      <c r="V44" s="2">
        <f>VLOOKUP(A44,[1]TDSheet!$A$1:$T$65536,20,0)</f>
        <v>41</v>
      </c>
      <c r="W44" s="2">
        <f>VLOOKUP(A44,[1]TDSheet!$A$1:$L$65536,12,0)</f>
        <v>30.4</v>
      </c>
      <c r="Y44" s="2">
        <f t="shared" si="13"/>
        <v>98.783999999999978</v>
      </c>
      <c r="Z44" s="2">
        <f t="shared" si="7"/>
        <v>48</v>
      </c>
      <c r="AA44" s="24">
        <f>VLOOKUP(A44,[1]TDSheet!$A$1:$W$65536,23,0)</f>
        <v>8</v>
      </c>
      <c r="AB44" s="25">
        <v>25</v>
      </c>
      <c r="AC44" s="2">
        <f t="shared" si="8"/>
        <v>96</v>
      </c>
      <c r="AD44" s="25">
        <v>12</v>
      </c>
      <c r="AE44" s="2">
        <f t="shared" si="9"/>
        <v>46.08</v>
      </c>
    </row>
    <row r="45" spans="1:31" ht="11.1" customHeight="1" x14ac:dyDescent="0.2">
      <c r="A45" s="8" t="s">
        <v>49</v>
      </c>
      <c r="B45" s="8" t="s">
        <v>9</v>
      </c>
      <c r="C45" s="9">
        <v>450</v>
      </c>
      <c r="D45" s="9">
        <v>1248</v>
      </c>
      <c r="E45" s="9">
        <v>699</v>
      </c>
      <c r="F45" s="9">
        <v>714</v>
      </c>
      <c r="G45" s="24">
        <f>VLOOKUP(A45,[1]TDSheet!$A$1:$G$65536,7,0)</f>
        <v>0.25</v>
      </c>
      <c r="H45" s="2">
        <f>VLOOKUP(A45,[2]Лист1!$A$1:$G$65536,7,0)</f>
        <v>180</v>
      </c>
      <c r="I45" s="2">
        <f>VLOOKUP(A45,[3]TDSheet!$A$1:$E$65536,4,0)</f>
        <v>699</v>
      </c>
      <c r="J45" s="2">
        <f t="shared" si="2"/>
        <v>0</v>
      </c>
      <c r="L45" s="2">
        <f t="shared" si="3"/>
        <v>139.80000000000001</v>
      </c>
      <c r="M45" s="28">
        <f t="shared" si="14"/>
        <v>1243.2000000000003</v>
      </c>
      <c r="N45" s="34">
        <v>1100</v>
      </c>
      <c r="O45" s="42">
        <f t="shared" si="4"/>
        <v>600</v>
      </c>
      <c r="P45" s="43">
        <v>500</v>
      </c>
      <c r="Q45" s="30"/>
      <c r="S45" s="2">
        <f t="shared" si="5"/>
        <v>12.975679542203146</v>
      </c>
      <c r="T45" s="2">
        <f t="shared" si="6"/>
        <v>5.1072961373390555</v>
      </c>
      <c r="U45" s="2">
        <f>VLOOKUP(A45,[1]TDSheet!$A$1:$S$65536,19,0)</f>
        <v>133.4</v>
      </c>
      <c r="V45" s="2">
        <f>VLOOKUP(A45,[1]TDSheet!$A$1:$T$65536,20,0)</f>
        <v>120</v>
      </c>
      <c r="W45" s="2">
        <f>VLOOKUP(A45,[1]TDSheet!$A$1:$L$65536,12,0)</f>
        <v>160.80000000000001</v>
      </c>
      <c r="Y45" s="2">
        <f t="shared" si="13"/>
        <v>150</v>
      </c>
      <c r="Z45" s="2">
        <f t="shared" si="7"/>
        <v>125</v>
      </c>
      <c r="AA45" s="24">
        <f>VLOOKUP(A45,[1]TDSheet!$A$1:$W$65536,23,0)</f>
        <v>12</v>
      </c>
      <c r="AB45" s="25">
        <v>50</v>
      </c>
      <c r="AC45" s="2">
        <f t="shared" si="8"/>
        <v>150</v>
      </c>
      <c r="AD45" s="25">
        <v>41</v>
      </c>
      <c r="AE45" s="2">
        <f t="shared" si="9"/>
        <v>123</v>
      </c>
    </row>
    <row r="46" spans="1:31" ht="11.1" customHeight="1" x14ac:dyDescent="0.2">
      <c r="A46" s="8" t="s">
        <v>50</v>
      </c>
      <c r="B46" s="8" t="s">
        <v>9</v>
      </c>
      <c r="C46" s="9">
        <v>673</v>
      </c>
      <c r="D46" s="9">
        <v>1296</v>
      </c>
      <c r="E46" s="9">
        <v>593</v>
      </c>
      <c r="F46" s="9">
        <v>1122</v>
      </c>
      <c r="G46" s="24">
        <f>VLOOKUP(A46,[1]TDSheet!$A$1:$G$65536,7,0)</f>
        <v>0.25</v>
      </c>
      <c r="H46" s="2">
        <f>VLOOKUP(A46,[2]Лист1!$A$1:$G$65536,7,0)</f>
        <v>180</v>
      </c>
      <c r="I46" s="2">
        <f>VLOOKUP(A46,[3]TDSheet!$A$1:$E$65536,4,0)</f>
        <v>593</v>
      </c>
      <c r="J46" s="2">
        <f t="shared" si="2"/>
        <v>0</v>
      </c>
      <c r="L46" s="2">
        <f t="shared" si="3"/>
        <v>118.6</v>
      </c>
      <c r="M46" s="28">
        <f t="shared" si="14"/>
        <v>538.39999999999986</v>
      </c>
      <c r="N46" s="34">
        <v>480</v>
      </c>
      <c r="O46" s="42">
        <f t="shared" si="4"/>
        <v>280</v>
      </c>
      <c r="P46" s="43">
        <v>200</v>
      </c>
      <c r="Q46" s="30"/>
      <c r="S46" s="2">
        <f t="shared" si="5"/>
        <v>13.507588532883643</v>
      </c>
      <c r="T46" s="2">
        <f t="shared" si="6"/>
        <v>9.4603709949409787</v>
      </c>
      <c r="U46" s="2">
        <f>VLOOKUP(A46,[1]TDSheet!$A$1:$S$65536,19,0)</f>
        <v>132.4</v>
      </c>
      <c r="V46" s="2">
        <f>VLOOKUP(A46,[1]TDSheet!$A$1:$T$65536,20,0)</f>
        <v>93.333333333333329</v>
      </c>
      <c r="W46" s="2">
        <f>VLOOKUP(A46,[1]TDSheet!$A$1:$L$65536,12,0)</f>
        <v>155.4</v>
      </c>
      <c r="Y46" s="2">
        <f t="shared" si="13"/>
        <v>70</v>
      </c>
      <c r="Z46" s="2">
        <f t="shared" si="7"/>
        <v>50</v>
      </c>
      <c r="AA46" s="24">
        <f>VLOOKUP(A46,[1]TDSheet!$A$1:$W$65536,23,0)</f>
        <v>12</v>
      </c>
      <c r="AB46" s="25">
        <v>23</v>
      </c>
      <c r="AC46" s="2">
        <f t="shared" si="8"/>
        <v>69</v>
      </c>
      <c r="AD46" s="25">
        <v>16</v>
      </c>
      <c r="AE46" s="2">
        <f t="shared" si="9"/>
        <v>48</v>
      </c>
    </row>
    <row r="47" spans="1:31" ht="11.1" customHeight="1" x14ac:dyDescent="0.2">
      <c r="A47" s="8" t="s">
        <v>51</v>
      </c>
      <c r="B47" s="8" t="s">
        <v>14</v>
      </c>
      <c r="C47" s="10"/>
      <c r="D47" s="9">
        <v>8.1</v>
      </c>
      <c r="E47" s="9"/>
      <c r="F47" s="9">
        <v>8.1</v>
      </c>
      <c r="G47" s="24">
        <f>VLOOKUP(A47,[1]TDSheet!$A$1:$G$65536,7,0)</f>
        <v>1</v>
      </c>
      <c r="H47" s="2">
        <f>VLOOKUP(A47,[2]Лист1!$A$1:$G$65536,7,0)</f>
        <v>180</v>
      </c>
      <c r="J47" s="2">
        <f t="shared" si="2"/>
        <v>0</v>
      </c>
      <c r="L47" s="2">
        <f t="shared" si="3"/>
        <v>0</v>
      </c>
      <c r="M47" s="29">
        <v>100</v>
      </c>
      <c r="N47" s="34">
        <f t="shared" si="10"/>
        <v>100</v>
      </c>
      <c r="O47" s="42">
        <f t="shared" si="4"/>
        <v>50</v>
      </c>
      <c r="P47" s="43">
        <v>50</v>
      </c>
      <c r="Q47" s="30"/>
      <c r="S47" s="2" t="e">
        <f t="shared" si="5"/>
        <v>#DIV/0!</v>
      </c>
      <c r="T47" s="2" t="e">
        <f t="shared" si="6"/>
        <v>#DIV/0!</v>
      </c>
      <c r="U47" s="2">
        <f>VLOOKUP(A47,[1]TDSheet!$A$1:$S$65536,19,0)</f>
        <v>0.54</v>
      </c>
      <c r="V47" s="2">
        <f>VLOOKUP(A47,[1]TDSheet!$A$1:$T$65536,20,0)</f>
        <v>0</v>
      </c>
      <c r="W47" s="2">
        <f>VLOOKUP(A47,[1]TDSheet!$A$1:$L$65536,12,0)</f>
        <v>1.08</v>
      </c>
      <c r="Y47" s="2">
        <f t="shared" si="13"/>
        <v>50</v>
      </c>
      <c r="Z47" s="2">
        <f t="shared" si="7"/>
        <v>50</v>
      </c>
      <c r="AA47" s="24">
        <f>VLOOKUP(A47,[1]TDSheet!$A$1:$W$65536,23,0)</f>
        <v>2.7</v>
      </c>
      <c r="AB47" s="25">
        <v>18</v>
      </c>
      <c r="AC47" s="2">
        <f t="shared" si="8"/>
        <v>48.6</v>
      </c>
      <c r="AD47" s="25">
        <v>18</v>
      </c>
      <c r="AE47" s="2">
        <f t="shared" si="9"/>
        <v>48.6</v>
      </c>
    </row>
    <row r="48" spans="1:31" ht="11.1" customHeight="1" thickBot="1" x14ac:dyDescent="0.25">
      <c r="A48" s="8" t="s">
        <v>52</v>
      </c>
      <c r="B48" s="8" t="s">
        <v>14</v>
      </c>
      <c r="C48" s="9">
        <v>570</v>
      </c>
      <c r="D48" s="9">
        <v>1350</v>
      </c>
      <c r="E48" s="9">
        <v>965</v>
      </c>
      <c r="F48" s="9">
        <v>655</v>
      </c>
      <c r="G48" s="24">
        <f>VLOOKUP(A48,[1]TDSheet!$A$1:$G$65536,7,0)</f>
        <v>1</v>
      </c>
      <c r="H48" s="2">
        <f>VLOOKUP(A48,[2]Лист1!$A$1:$G$65536,7,0)</f>
        <v>180</v>
      </c>
      <c r="I48" s="2">
        <f>VLOOKUP(A48,[3]TDSheet!$A$1:$E$65536,4,0)</f>
        <v>960</v>
      </c>
      <c r="J48" s="2">
        <f t="shared" si="2"/>
        <v>5</v>
      </c>
      <c r="L48" s="2">
        <f t="shared" si="3"/>
        <v>193</v>
      </c>
      <c r="M48" s="28">
        <f>12*L48-F48</f>
        <v>1661</v>
      </c>
      <c r="N48" s="35">
        <v>1600</v>
      </c>
      <c r="O48" s="44">
        <f t="shared" si="4"/>
        <v>1000</v>
      </c>
      <c r="P48" s="45">
        <v>600</v>
      </c>
      <c r="Q48" s="30"/>
      <c r="S48" s="2">
        <f t="shared" si="5"/>
        <v>11.683937823834198</v>
      </c>
      <c r="T48" s="2">
        <f t="shared" si="6"/>
        <v>3.3937823834196892</v>
      </c>
      <c r="U48" s="2">
        <f>VLOOKUP(A48,[1]TDSheet!$A$1:$S$65536,19,0)</f>
        <v>147.80000000000001</v>
      </c>
      <c r="V48" s="2">
        <f>VLOOKUP(A48,[1]TDSheet!$A$1:$T$65536,20,0)</f>
        <v>86.666666666666671</v>
      </c>
      <c r="W48" s="2">
        <f>VLOOKUP(A48,[1]TDSheet!$A$1:$L$65536,12,0)</f>
        <v>122</v>
      </c>
      <c r="Y48" s="2">
        <f t="shared" si="13"/>
        <v>1000</v>
      </c>
      <c r="Z48" s="2">
        <f t="shared" si="7"/>
        <v>600</v>
      </c>
      <c r="AA48" s="24">
        <f>VLOOKUP(A48,[1]TDSheet!$A$1:$W$65536,23,0)</f>
        <v>5</v>
      </c>
      <c r="AB48" s="25">
        <v>200</v>
      </c>
      <c r="AC48" s="2">
        <f t="shared" si="8"/>
        <v>1000</v>
      </c>
      <c r="AD48" s="25">
        <v>120</v>
      </c>
      <c r="AE48" s="2">
        <f t="shared" si="9"/>
        <v>600</v>
      </c>
    </row>
  </sheetData>
  <autoFilter ref="A3:AE3" xr:uid="{75860EAA-5076-4343-A3F0-6D87AE804C1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2024-01-18T17:12:23Z</dcterms:created>
  <dcterms:modified xsi:type="dcterms:W3CDTF">2024-01-19T09:47:45Z</dcterms:modified>
</cp:coreProperties>
</file>