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3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1">
      <c r="A1" s="48" t="n"/>
      <c r="B1" s="48" t="n"/>
      <c r="C1" s="48" t="n"/>
      <c r="D1" s="320" t="inlineStr">
        <is>
          <t xml:space="preserve">  БЛАНК ЗАКАЗА </t>
        </is>
      </c>
      <c r="G1" s="14" t="inlineStr">
        <is>
          <t>ЗПФ</t>
        </is>
      </c>
      <c r="H1" s="320" t="inlineStr">
        <is>
          <t>на отгрузку продукции с ООО Трейд-Сервис с</t>
        </is>
      </c>
      <c r="P1" s="321" t="inlineStr">
        <is>
          <t>18.01.2024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1">
      <c r="A2" s="34" t="inlineStr">
        <is>
          <t>бланк создан</t>
        </is>
      </c>
      <c r="B2" s="35" t="inlineStr">
        <is>
          <t>17.01.2024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1">
      <c r="A5" s="302" t="inlineStr">
        <is>
          <t xml:space="preserve">Ваш контактный телефон и имя: </t>
        </is>
      </c>
      <c r="B5" s="330" t="n"/>
      <c r="C5" s="331" t="n"/>
      <c r="D5" s="324" t="n"/>
      <c r="E5" s="332" t="n"/>
      <c r="F5" s="325" t="inlineStr">
        <is>
          <t>Комментарий к заказу:</t>
        </is>
      </c>
      <c r="G5" s="331" t="n"/>
      <c r="H5" s="324" t="n"/>
      <c r="I5" s="333" t="n"/>
      <c r="J5" s="333" t="n"/>
      <c r="K5" s="333" t="n"/>
      <c r="L5" s="332" t="n"/>
      <c r="N5" s="29" t="inlineStr">
        <is>
          <t>Дата загрузки</t>
        </is>
      </c>
      <c r="O5" s="334" t="n">
        <v>45312</v>
      </c>
      <c r="P5" s="335" t="n"/>
      <c r="R5" s="327" t="inlineStr">
        <is>
          <t>Способ доставки (доставка/самовывоз)</t>
        </is>
      </c>
      <c r="S5" s="336" t="n"/>
      <c r="T5" s="337" t="inlineStr">
        <is>
          <t>Самовывоз</t>
        </is>
      </c>
      <c r="U5" s="335" t="n"/>
      <c r="Z5" s="60" t="n"/>
      <c r="AA5" s="60" t="n"/>
      <c r="AB5" s="60" t="n"/>
    </row>
    <row r="6" ht="24" customFormat="1" customHeight="1" s="301">
      <c r="A6" s="302" t="inlineStr">
        <is>
          <t>Адрес доставки:</t>
        </is>
      </c>
      <c r="B6" s="330" t="n"/>
      <c r="C6" s="331" t="n"/>
      <c r="D6" s="303" t="inlineStr">
        <is>
          <t>НВ, ООО 9001015535, Запорожская обл, Мелитополь г, 8 Марта ул, д. 43/1,</t>
        </is>
      </c>
      <c r="E6" s="338" t="n"/>
      <c r="F6" s="338" t="n"/>
      <c r="G6" s="338" t="n"/>
      <c r="H6" s="338" t="n"/>
      <c r="I6" s="338" t="n"/>
      <c r="J6" s="338" t="n"/>
      <c r="K6" s="338" t="n"/>
      <c r="L6" s="335" t="n"/>
      <c r="N6" s="29" t="inlineStr">
        <is>
          <t>День недели</t>
        </is>
      </c>
      <c r="O6" s="304">
        <f>IF(O5=0," ",CHOOSE(WEEKDAY(O5,2),"Понедельник","Вторник","Среда","Четверг","Пятница","Суббота","Воскресенье"))</f>
        <v/>
      </c>
      <c r="P6" s="339" t="n"/>
      <c r="R6" s="306" t="inlineStr">
        <is>
          <t>Наименование клиента</t>
        </is>
      </c>
      <c r="S6" s="336" t="n"/>
      <c r="T6" s="340" t="inlineStr">
        <is>
          <t>ОБЩЕСТВО С ОГРАНИЧЕННОЙ ОТВЕТСТВЕННОСТЬЮ "НОВОЕ ВРЕМЯ"</t>
        </is>
      </c>
      <c r="U6" s="341" t="n"/>
      <c r="Z6" s="60" t="n"/>
      <c r="AA6" s="60" t="n"/>
      <c r="AB6" s="60" t="n"/>
    </row>
    <row r="7" hidden="1" ht="21.75" customFormat="1" customHeight="1" s="301">
      <c r="A7" s="65" t="n"/>
      <c r="B7" s="65" t="n"/>
      <c r="C7" s="65" t="n"/>
      <c r="D7" s="342">
        <f>IFERROR(VLOOKUP(DeliveryAddress,Table,3,0),1)</f>
        <v/>
      </c>
      <c r="E7" s="343" t="n"/>
      <c r="F7" s="343" t="n"/>
      <c r="G7" s="343" t="n"/>
      <c r="H7" s="343" t="n"/>
      <c r="I7" s="343" t="n"/>
      <c r="J7" s="343" t="n"/>
      <c r="K7" s="343" t="n"/>
      <c r="L7" s="344" t="n"/>
      <c r="N7" s="29" t="n"/>
      <c r="O7" s="49" t="n"/>
      <c r="P7" s="49" t="n"/>
      <c r="R7" s="1" t="n"/>
      <c r="S7" s="336" t="n"/>
      <c r="T7" s="345" t="n"/>
      <c r="U7" s="346" t="n"/>
      <c r="Z7" s="60" t="n"/>
      <c r="AA7" s="60" t="n"/>
      <c r="AB7" s="60" t="n"/>
    </row>
    <row r="8" ht="25.5" customFormat="1" customHeight="1" s="301">
      <c r="A8" s="316" t="inlineStr">
        <is>
          <t>Адрес сдачи груза:</t>
        </is>
      </c>
      <c r="B8" s="347" t="n"/>
      <c r="C8" s="348" t="n"/>
      <c r="D8" s="317" t="n"/>
      <c r="E8" s="349" t="n"/>
      <c r="F8" s="349" t="n"/>
      <c r="G8" s="349" t="n"/>
      <c r="H8" s="349" t="n"/>
      <c r="I8" s="349" t="n"/>
      <c r="J8" s="349" t="n"/>
      <c r="K8" s="349" t="n"/>
      <c r="L8" s="350" t="n"/>
      <c r="N8" s="29" t="inlineStr">
        <is>
          <t>Время загрузки</t>
        </is>
      </c>
      <c r="O8" s="297" t="n">
        <v>0.3333333333333333</v>
      </c>
      <c r="P8" s="335" t="n"/>
      <c r="R8" s="1" t="n"/>
      <c r="S8" s="336" t="n"/>
      <c r="T8" s="345" t="n"/>
      <c r="U8" s="346" t="n"/>
      <c r="Z8" s="60" t="n"/>
      <c r="AA8" s="60" t="n"/>
      <c r="AB8" s="60" t="n"/>
    </row>
    <row r="9" ht="39.95" customFormat="1" customHeight="1" s="301">
      <c r="A9" s="2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4" t="inlineStr"/>
      <c r="E9" s="3" t="n"/>
      <c r="F9" s="2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4" t="n"/>
      <c r="P9" s="335" t="n"/>
      <c r="R9" s="1" t="n"/>
      <c r="S9" s="336" t="n"/>
      <c r="T9" s="351" t="n"/>
      <c r="U9" s="3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1">
      <c r="A10" s="2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4" t="n"/>
      <c r="E10" s="3" t="n"/>
      <c r="F10" s="2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7" t="n"/>
      <c r="P10" s="335" t="n"/>
      <c r="S10" s="29" t="inlineStr">
        <is>
          <t>КОД Аксапты Клиента</t>
        </is>
      </c>
      <c r="T10" s="353" t="inlineStr">
        <is>
          <t>596383</t>
        </is>
      </c>
      <c r="U10" s="3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7" t="n"/>
      <c r="P11" s="335" t="n"/>
      <c r="S11" s="29" t="inlineStr">
        <is>
          <t>Тип заказа</t>
        </is>
      </c>
      <c r="T11" s="285" t="inlineStr">
        <is>
          <t>Основной заказ</t>
        </is>
      </c>
      <c r="U11" s="3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1">
      <c r="A12" s="284" t="inlineStr">
        <is>
          <t>Телефоны для заказов:8(919)022-63-02 E-mail: Zamorozka@abiproduct.ru, Телефон сотрудников склада: 8-980-75-76-203</t>
        </is>
      </c>
      <c r="B12" s="330" t="n"/>
      <c r="C12" s="330" t="n"/>
      <c r="D12" s="330" t="n"/>
      <c r="E12" s="330" t="n"/>
      <c r="F12" s="330" t="n"/>
      <c r="G12" s="330" t="n"/>
      <c r="H12" s="330" t="n"/>
      <c r="I12" s="330" t="n"/>
      <c r="J12" s="330" t="n"/>
      <c r="K12" s="330" t="n"/>
      <c r="L12" s="331" t="n"/>
      <c r="N12" s="29" t="inlineStr">
        <is>
          <t>Время доставки 3 машины</t>
        </is>
      </c>
      <c r="O12" s="300" t="n"/>
      <c r="P12" s="344" t="n"/>
      <c r="Q12" s="28" t="n"/>
      <c r="S12" s="29" t="inlineStr"/>
      <c r="T12" s="301" t="n"/>
      <c r="U12" s="1" t="n"/>
      <c r="Z12" s="60" t="n"/>
      <c r="AA12" s="60" t="n"/>
      <c r="AB12" s="60" t="n"/>
    </row>
    <row r="13" ht="23.25" customFormat="1" customHeight="1" s="301">
      <c r="A13" s="28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0" t="n"/>
      <c r="C13" s="330" t="n"/>
      <c r="D13" s="330" t="n"/>
      <c r="E13" s="330" t="n"/>
      <c r="F13" s="330" t="n"/>
      <c r="G13" s="330" t="n"/>
      <c r="H13" s="330" t="n"/>
      <c r="I13" s="330" t="n"/>
      <c r="J13" s="330" t="n"/>
      <c r="K13" s="330" t="n"/>
      <c r="L13" s="331" t="n"/>
      <c r="M13" s="31" t="n"/>
      <c r="N13" s="31" t="inlineStr">
        <is>
          <t>Время доставки 4 машины</t>
        </is>
      </c>
      <c r="O13" s="285" t="n"/>
      <c r="P13" s="3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1">
      <c r="A14" s="284" t="inlineStr">
        <is>
          <t>Телефон менеджера по логистике: 8 (919) 012-30-55 - по вопросам доставки продукции</t>
        </is>
      </c>
      <c r="B14" s="330" t="n"/>
      <c r="C14" s="330" t="n"/>
      <c r="D14" s="330" t="n"/>
      <c r="E14" s="330" t="n"/>
      <c r="F14" s="330" t="n"/>
      <c r="G14" s="330" t="n"/>
      <c r="H14" s="330" t="n"/>
      <c r="I14" s="330" t="n"/>
      <c r="J14" s="330" t="n"/>
      <c r="K14" s="330" t="n"/>
      <c r="L14" s="3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1">
      <c r="A15" s="286" t="inlineStr">
        <is>
          <t>Телефон по работе с претензиями/жалобами (WhatSapp): 8 (980) 757-69-93       E-mail: Claims@abiproduct.ru</t>
        </is>
      </c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1" t="n"/>
      <c r="N15" s="288" t="inlineStr">
        <is>
          <t>Кликните на продукт, чтобы просмотреть изображение</t>
        </is>
      </c>
      <c r="V15" s="301" t="n"/>
      <c r="W15" s="301" t="n"/>
      <c r="X15" s="301" t="n"/>
      <c r="Y15" s="3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5" t="n"/>
      <c r="O16" s="355" t="n"/>
      <c r="P16" s="355" t="n"/>
      <c r="Q16" s="355" t="n"/>
      <c r="R16" s="3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2" t="inlineStr">
        <is>
          <t>Код единицы продаж</t>
        </is>
      </c>
      <c r="B17" s="272" t="inlineStr">
        <is>
          <t>Код продукта</t>
        </is>
      </c>
      <c r="C17" s="290" t="inlineStr">
        <is>
          <t>Номер варианта</t>
        </is>
      </c>
      <c r="D17" s="272" t="inlineStr">
        <is>
          <t xml:space="preserve">Штрих-код </t>
        </is>
      </c>
      <c r="E17" s="356" t="n"/>
      <c r="F17" s="272" t="inlineStr">
        <is>
          <t>Вес нетто штуки, кг</t>
        </is>
      </c>
      <c r="G17" s="272" t="inlineStr">
        <is>
          <t>Кол-во штук в коробе, шт</t>
        </is>
      </c>
      <c r="H17" s="272" t="inlineStr">
        <is>
          <t>Вес нетто короба, кг</t>
        </is>
      </c>
      <c r="I17" s="272" t="inlineStr">
        <is>
          <t>Вес брутто короба, кг</t>
        </is>
      </c>
      <c r="J17" s="272" t="inlineStr">
        <is>
          <t>Кол-во кор. на паллте, шт</t>
        </is>
      </c>
      <c r="K17" s="272" t="inlineStr">
        <is>
          <t>Коробок в слое</t>
        </is>
      </c>
      <c r="L17" s="272" t="inlineStr">
        <is>
          <t>Завод</t>
        </is>
      </c>
      <c r="M17" s="272" t="inlineStr">
        <is>
          <t>Срок годности, сут.</t>
        </is>
      </c>
      <c r="N17" s="272" t="inlineStr">
        <is>
          <t>Наименование</t>
        </is>
      </c>
      <c r="O17" s="357" t="n"/>
      <c r="P17" s="357" t="n"/>
      <c r="Q17" s="357" t="n"/>
      <c r="R17" s="356" t="n"/>
      <c r="S17" s="289" t="inlineStr">
        <is>
          <t>Доступно к отгрузке</t>
        </is>
      </c>
      <c r="T17" s="331" t="n"/>
      <c r="U17" s="272" t="inlineStr">
        <is>
          <t>Ед. изм.</t>
        </is>
      </c>
      <c r="V17" s="272" t="inlineStr">
        <is>
          <t>Заказ</t>
        </is>
      </c>
      <c r="W17" s="273" t="inlineStr">
        <is>
          <t>Заказ с округлением до короба</t>
        </is>
      </c>
      <c r="X17" s="272" t="inlineStr">
        <is>
          <t>Объём заказа, м3</t>
        </is>
      </c>
      <c r="Y17" s="275" t="inlineStr">
        <is>
          <t>Примечание по продуктку</t>
        </is>
      </c>
      <c r="Z17" s="275" t="inlineStr">
        <is>
          <t>Признак "НОВИНКА"</t>
        </is>
      </c>
      <c r="AA17" s="275" t="inlineStr">
        <is>
          <t>Для формул</t>
        </is>
      </c>
      <c r="AB17" s="358" t="n"/>
      <c r="AC17" s="359" t="n"/>
      <c r="AD17" s="282" t="n"/>
      <c r="BA17" s="283" t="inlineStr">
        <is>
          <t>Вид продукции</t>
        </is>
      </c>
    </row>
    <row r="18" ht="14.25" customHeight="1">
      <c r="A18" s="360" t="n"/>
      <c r="B18" s="360" t="n"/>
      <c r="C18" s="360" t="n"/>
      <c r="D18" s="361" t="n"/>
      <c r="E18" s="362" t="n"/>
      <c r="F18" s="360" t="n"/>
      <c r="G18" s="360" t="n"/>
      <c r="H18" s="360" t="n"/>
      <c r="I18" s="360" t="n"/>
      <c r="J18" s="360" t="n"/>
      <c r="K18" s="360" t="n"/>
      <c r="L18" s="360" t="n"/>
      <c r="M18" s="360" t="n"/>
      <c r="N18" s="361" t="n"/>
      <c r="O18" s="363" t="n"/>
      <c r="P18" s="363" t="n"/>
      <c r="Q18" s="363" t="n"/>
      <c r="R18" s="362" t="n"/>
      <c r="S18" s="289" t="inlineStr">
        <is>
          <t>начиная с</t>
        </is>
      </c>
      <c r="T18" s="289" t="inlineStr">
        <is>
          <t>до</t>
        </is>
      </c>
      <c r="U18" s="360" t="n"/>
      <c r="V18" s="360" t="n"/>
      <c r="W18" s="364" t="n"/>
      <c r="X18" s="360" t="n"/>
      <c r="Y18" s="365" t="n"/>
      <c r="Z18" s="365" t="n"/>
      <c r="AA18" s="366" t="n"/>
      <c r="AB18" s="367" t="n"/>
      <c r="AC18" s="368" t="n"/>
      <c r="AD18" s="369" t="n"/>
      <c r="BA18" s="1" t="n"/>
    </row>
    <row r="19" ht="27.75" customHeight="1">
      <c r="A19" s="197" t="inlineStr">
        <is>
          <t>Ядрена копоть</t>
        </is>
      </c>
      <c r="B19" s="370" t="n"/>
      <c r="C19" s="370" t="n"/>
      <c r="D19" s="370" t="n"/>
      <c r="E19" s="370" t="n"/>
      <c r="F19" s="370" t="n"/>
      <c r="G19" s="370" t="n"/>
      <c r="H19" s="370" t="n"/>
      <c r="I19" s="370" t="n"/>
      <c r="J19" s="370" t="n"/>
      <c r="K19" s="370" t="n"/>
      <c r="L19" s="370" t="n"/>
      <c r="M19" s="370" t="n"/>
      <c r="N19" s="370" t="n"/>
      <c r="O19" s="370" t="n"/>
      <c r="P19" s="370" t="n"/>
      <c r="Q19" s="370" t="n"/>
      <c r="R19" s="370" t="n"/>
      <c r="S19" s="370" t="n"/>
      <c r="T19" s="370" t="n"/>
      <c r="U19" s="370" t="n"/>
      <c r="V19" s="370" t="n"/>
      <c r="W19" s="370" t="n"/>
      <c r="X19" s="370" t="n"/>
      <c r="Y19" s="55" t="n"/>
      <c r="Z19" s="55" t="n"/>
    </row>
    <row r="20" ht="16.5" customHeight="1">
      <c r="A20" s="19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8" t="n"/>
      <c r="Z20" s="198" t="n"/>
    </row>
    <row r="21" ht="14.25" customHeight="1">
      <c r="A21" s="18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8" t="n">
        <v>4607111035752</v>
      </c>
      <c r="E22" s="339" t="n"/>
      <c r="F22" s="371" t="n">
        <v>0.43</v>
      </c>
      <c r="G22" s="38" t="n">
        <v>16</v>
      </c>
      <c r="H22" s="371" t="n">
        <v>6.88</v>
      </c>
      <c r="I22" s="37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2" t="inlineStr">
        <is>
          <t>Пельмени «С мясом и копченостями» 0,43 сфера ТМ «Ядрена копоть»</t>
        </is>
      </c>
      <c r="O22" s="373" t="n"/>
      <c r="P22" s="373" t="n"/>
      <c r="Q22" s="373" t="n"/>
      <c r="R22" s="339" t="n"/>
      <c r="S22" s="40" t="inlineStr"/>
      <c r="T22" s="40" t="inlineStr"/>
      <c r="U22" s="41" t="inlineStr">
        <is>
          <t>кор</t>
        </is>
      </c>
      <c r="V22" s="374" t="n">
        <v>0</v>
      </c>
      <c r="W22" s="37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6" t="n"/>
      <c r="N23" s="377" t="inlineStr">
        <is>
          <t>Итого</t>
        </is>
      </c>
      <c r="O23" s="347" t="n"/>
      <c r="P23" s="347" t="n"/>
      <c r="Q23" s="347" t="n"/>
      <c r="R23" s="347" t="n"/>
      <c r="S23" s="347" t="n"/>
      <c r="T23" s="348" t="n"/>
      <c r="U23" s="43" t="inlineStr">
        <is>
          <t>кор</t>
        </is>
      </c>
      <c r="V23" s="378">
        <f>IFERROR(SUM(V22:V22),"0")</f>
        <v/>
      </c>
      <c r="W23" s="378">
        <f>IFERROR(SUM(W22:W22),"0")</f>
        <v/>
      </c>
      <c r="X23" s="378">
        <f>IFERROR(IF(X22="",0,X22),"0")</f>
        <v/>
      </c>
      <c r="Y23" s="379" t="n"/>
      <c r="Z23" s="37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6" t="n"/>
      <c r="N24" s="377" t="inlineStr">
        <is>
          <t>Итого</t>
        </is>
      </c>
      <c r="O24" s="347" t="n"/>
      <c r="P24" s="347" t="n"/>
      <c r="Q24" s="347" t="n"/>
      <c r="R24" s="347" t="n"/>
      <c r="S24" s="347" t="n"/>
      <c r="T24" s="348" t="n"/>
      <c r="U24" s="43" t="inlineStr">
        <is>
          <t>кг</t>
        </is>
      </c>
      <c r="V24" s="378">
        <f>IFERROR(SUMPRODUCT(V22:V22*H22:H22),"0")</f>
        <v/>
      </c>
      <c r="W24" s="378">
        <f>IFERROR(SUMPRODUCT(W22:W22*H22:H22),"0")</f>
        <v/>
      </c>
      <c r="X24" s="43" t="n"/>
      <c r="Y24" s="379" t="n"/>
      <c r="Z24" s="379" t="n"/>
    </row>
    <row r="25" ht="27.75" customHeight="1">
      <c r="A25" s="197" t="inlineStr">
        <is>
          <t>Горячая штучка</t>
        </is>
      </c>
      <c r="B25" s="370" t="n"/>
      <c r="C25" s="370" t="n"/>
      <c r="D25" s="370" t="n"/>
      <c r="E25" s="370" t="n"/>
      <c r="F25" s="370" t="n"/>
      <c r="G25" s="370" t="n"/>
      <c r="H25" s="370" t="n"/>
      <c r="I25" s="370" t="n"/>
      <c r="J25" s="370" t="n"/>
      <c r="K25" s="370" t="n"/>
      <c r="L25" s="370" t="n"/>
      <c r="M25" s="370" t="n"/>
      <c r="N25" s="370" t="n"/>
      <c r="O25" s="370" t="n"/>
      <c r="P25" s="370" t="n"/>
      <c r="Q25" s="370" t="n"/>
      <c r="R25" s="370" t="n"/>
      <c r="S25" s="370" t="n"/>
      <c r="T25" s="370" t="n"/>
      <c r="U25" s="370" t="n"/>
      <c r="V25" s="370" t="n"/>
      <c r="W25" s="370" t="n"/>
      <c r="X25" s="370" t="n"/>
      <c r="Y25" s="55" t="n"/>
      <c r="Z25" s="55" t="n"/>
    </row>
    <row r="26" ht="16.5" customHeight="1">
      <c r="A26" s="19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8" t="n"/>
      <c r="Z26" s="198" t="n"/>
    </row>
    <row r="27" ht="14.25" customHeight="1">
      <c r="A27" s="18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9" t="n"/>
      <c r="F28" s="371" t="n">
        <v>0.25</v>
      </c>
      <c r="G28" s="38" t="n">
        <v>6</v>
      </c>
      <c r="H28" s="371" t="n">
        <v>1.5</v>
      </c>
      <c r="I28" s="37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3" t="n"/>
      <c r="P28" s="373" t="n"/>
      <c r="Q28" s="373" t="n"/>
      <c r="R28" s="339" t="n"/>
      <c r="S28" s="40" t="inlineStr"/>
      <c r="T28" s="40" t="inlineStr"/>
      <c r="U28" s="41" t="inlineStr">
        <is>
          <t>кор</t>
        </is>
      </c>
      <c r="V28" s="374" t="n">
        <v>10</v>
      </c>
      <c r="W28" s="37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9" t="n"/>
      <c r="F29" s="371" t="n">
        <v>0.25</v>
      </c>
      <c r="G29" s="38" t="n">
        <v>6</v>
      </c>
      <c r="H29" s="371" t="n">
        <v>1.5</v>
      </c>
      <c r="I29" s="37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3" t="n"/>
      <c r="P29" s="373" t="n"/>
      <c r="Q29" s="373" t="n"/>
      <c r="R29" s="339" t="n"/>
      <c r="S29" s="40" t="inlineStr"/>
      <c r="T29" s="40" t="inlineStr"/>
      <c r="U29" s="41" t="inlineStr">
        <is>
          <t>кор</t>
        </is>
      </c>
      <c r="V29" s="374" t="n">
        <v>0</v>
      </c>
      <c r="W29" s="37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9" t="n"/>
      <c r="F30" s="371" t="n">
        <v>0.25</v>
      </c>
      <c r="G30" s="38" t="n">
        <v>6</v>
      </c>
      <c r="H30" s="371" t="n">
        <v>1.5</v>
      </c>
      <c r="I30" s="37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3" t="n"/>
      <c r="P30" s="373" t="n"/>
      <c r="Q30" s="373" t="n"/>
      <c r="R30" s="339" t="n"/>
      <c r="S30" s="40" t="inlineStr"/>
      <c r="T30" s="40" t="inlineStr"/>
      <c r="U30" s="41" t="inlineStr">
        <is>
          <t>кор</t>
        </is>
      </c>
      <c r="V30" s="374" t="n">
        <v>50</v>
      </c>
      <c r="W30" s="37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9" t="n"/>
      <c r="F31" s="371" t="n">
        <v>0.25</v>
      </c>
      <c r="G31" s="38" t="n">
        <v>6</v>
      </c>
      <c r="H31" s="371" t="n">
        <v>1.5</v>
      </c>
      <c r="I31" s="37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3" t="n"/>
      <c r="P31" s="373" t="n"/>
      <c r="Q31" s="373" t="n"/>
      <c r="R31" s="339" t="n"/>
      <c r="S31" s="40" t="inlineStr"/>
      <c r="T31" s="40" t="inlineStr"/>
      <c r="U31" s="41" t="inlineStr">
        <is>
          <t>кор</t>
        </is>
      </c>
      <c r="V31" s="374" t="n">
        <v>0</v>
      </c>
      <c r="W31" s="37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6" t="n"/>
      <c r="N32" s="377" t="inlineStr">
        <is>
          <t>Итого</t>
        </is>
      </c>
      <c r="O32" s="347" t="n"/>
      <c r="P32" s="347" t="n"/>
      <c r="Q32" s="347" t="n"/>
      <c r="R32" s="347" t="n"/>
      <c r="S32" s="347" t="n"/>
      <c r="T32" s="348" t="n"/>
      <c r="U32" s="43" t="inlineStr">
        <is>
          <t>кор</t>
        </is>
      </c>
      <c r="V32" s="378">
        <f>IFERROR(SUM(V28:V31),"0")</f>
        <v/>
      </c>
      <c r="W32" s="378">
        <f>IFERROR(SUM(W28:W31),"0")</f>
        <v/>
      </c>
      <c r="X32" s="378">
        <f>IFERROR(IF(X28="",0,X28),"0")+IFERROR(IF(X29="",0,X29),"0")+IFERROR(IF(X30="",0,X30),"0")+IFERROR(IF(X31="",0,X31),"0")</f>
        <v/>
      </c>
      <c r="Y32" s="379" t="n"/>
      <c r="Z32" s="37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6" t="n"/>
      <c r="N33" s="377" t="inlineStr">
        <is>
          <t>Итого</t>
        </is>
      </c>
      <c r="O33" s="347" t="n"/>
      <c r="P33" s="347" t="n"/>
      <c r="Q33" s="347" t="n"/>
      <c r="R33" s="347" t="n"/>
      <c r="S33" s="347" t="n"/>
      <c r="T33" s="348" t="n"/>
      <c r="U33" s="43" t="inlineStr">
        <is>
          <t>кг</t>
        </is>
      </c>
      <c r="V33" s="378">
        <f>IFERROR(SUMPRODUCT(V28:V31*H28:H31),"0")</f>
        <v/>
      </c>
      <c r="W33" s="378">
        <f>IFERROR(SUMPRODUCT(W28:W31*H28:H31),"0")</f>
        <v/>
      </c>
      <c r="X33" s="43" t="n"/>
      <c r="Y33" s="379" t="n"/>
      <c r="Z33" s="379" t="n"/>
    </row>
    <row r="34" ht="16.5" customHeight="1">
      <c r="A34" s="19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8" t="n"/>
      <c r="Z34" s="198" t="n"/>
    </row>
    <row r="35" ht="14.25" customHeight="1">
      <c r="A35" s="18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9" t="n"/>
      <c r="F36" s="371" t="n">
        <v>0.75</v>
      </c>
      <c r="G36" s="38" t="n">
        <v>8</v>
      </c>
      <c r="H36" s="371" t="n">
        <v>6</v>
      </c>
      <c r="I36" s="37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3" t="n"/>
      <c r="P36" s="373" t="n"/>
      <c r="Q36" s="373" t="n"/>
      <c r="R36" s="339" t="n"/>
      <c r="S36" s="40" t="inlineStr"/>
      <c r="T36" s="40" t="inlineStr"/>
      <c r="U36" s="41" t="inlineStr">
        <is>
          <t>кор</t>
        </is>
      </c>
      <c r="V36" s="374" t="n">
        <v>0</v>
      </c>
      <c r="W36" s="37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9" t="n"/>
      <c r="F37" s="371" t="n">
        <v>0.75</v>
      </c>
      <c r="G37" s="38" t="n">
        <v>8</v>
      </c>
      <c r="H37" s="371" t="n">
        <v>6</v>
      </c>
      <c r="I37" s="37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5" t="inlineStr">
        <is>
          <t>Пельмени Grandmeni с говядиной в сливочном соусе Grandmeni 0,75 Сфера Горячая штучка</t>
        </is>
      </c>
      <c r="O37" s="373" t="n"/>
      <c r="P37" s="373" t="n"/>
      <c r="Q37" s="373" t="n"/>
      <c r="R37" s="339" t="n"/>
      <c r="S37" s="40" t="inlineStr"/>
      <c r="T37" s="40" t="inlineStr"/>
      <c r="U37" s="41" t="inlineStr">
        <is>
          <t>кор</t>
        </is>
      </c>
      <c r="V37" s="374" t="n">
        <v>0</v>
      </c>
      <c r="W37" s="37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9" t="n"/>
      <c r="F38" s="371" t="n">
        <v>0.75</v>
      </c>
      <c r="G38" s="38" t="n">
        <v>8</v>
      </c>
      <c r="H38" s="371" t="n">
        <v>6</v>
      </c>
      <c r="I38" s="37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3" t="n"/>
      <c r="P38" s="373" t="n"/>
      <c r="Q38" s="373" t="n"/>
      <c r="R38" s="339" t="n"/>
      <c r="S38" s="40" t="inlineStr"/>
      <c r="T38" s="40" t="inlineStr"/>
      <c r="U38" s="41" t="inlineStr">
        <is>
          <t>кор</t>
        </is>
      </c>
      <c r="V38" s="374" t="n">
        <v>3</v>
      </c>
      <c r="W38" s="37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9" t="n"/>
      <c r="F39" s="371" t="n">
        <v>0.75</v>
      </c>
      <c r="G39" s="38" t="n">
        <v>8</v>
      </c>
      <c r="H39" s="371" t="n">
        <v>6</v>
      </c>
      <c r="I39" s="37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3" t="n"/>
      <c r="P39" s="373" t="n"/>
      <c r="Q39" s="373" t="n"/>
      <c r="R39" s="339" t="n"/>
      <c r="S39" s="40" t="inlineStr"/>
      <c r="T39" s="40" t="inlineStr"/>
      <c r="U39" s="41" t="inlineStr">
        <is>
          <t>кор</t>
        </is>
      </c>
      <c r="V39" s="374" t="n">
        <v>0</v>
      </c>
      <c r="W39" s="37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6" t="n"/>
      <c r="N40" s="377" t="inlineStr">
        <is>
          <t>Итого</t>
        </is>
      </c>
      <c r="O40" s="347" t="n"/>
      <c r="P40" s="347" t="n"/>
      <c r="Q40" s="347" t="n"/>
      <c r="R40" s="347" t="n"/>
      <c r="S40" s="347" t="n"/>
      <c r="T40" s="348" t="n"/>
      <c r="U40" s="43" t="inlineStr">
        <is>
          <t>кор</t>
        </is>
      </c>
      <c r="V40" s="378">
        <f>IFERROR(SUM(V36:V39),"0")</f>
        <v/>
      </c>
      <c r="W40" s="378">
        <f>IFERROR(SUM(W36:W39),"0")</f>
        <v/>
      </c>
      <c r="X40" s="378">
        <f>IFERROR(IF(X36="",0,X36),"0")+IFERROR(IF(X37="",0,X37),"0")+IFERROR(IF(X38="",0,X38),"0")+IFERROR(IF(X39="",0,X39),"0")</f>
        <v/>
      </c>
      <c r="Y40" s="379" t="n"/>
      <c r="Z40" s="37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6" t="n"/>
      <c r="N41" s="377" t="inlineStr">
        <is>
          <t>Итого</t>
        </is>
      </c>
      <c r="O41" s="347" t="n"/>
      <c r="P41" s="347" t="n"/>
      <c r="Q41" s="347" t="n"/>
      <c r="R41" s="347" t="n"/>
      <c r="S41" s="347" t="n"/>
      <c r="T41" s="348" t="n"/>
      <c r="U41" s="43" t="inlineStr">
        <is>
          <t>кг</t>
        </is>
      </c>
      <c r="V41" s="378">
        <f>IFERROR(SUMPRODUCT(V36:V39*H36:H39),"0")</f>
        <v/>
      </c>
      <c r="W41" s="378">
        <f>IFERROR(SUMPRODUCT(W36:W39*H36:H39),"0")</f>
        <v/>
      </c>
      <c r="X41" s="43" t="n"/>
      <c r="Y41" s="379" t="n"/>
      <c r="Z41" s="379" t="n"/>
    </row>
    <row r="42" ht="16.5" customHeight="1">
      <c r="A42" s="19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9" t="n"/>
      <c r="F44" s="371" t="n">
        <v>0.2</v>
      </c>
      <c r="G44" s="38" t="n">
        <v>6</v>
      </c>
      <c r="H44" s="371" t="n">
        <v>1.2</v>
      </c>
      <c r="I44" s="37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3" t="n"/>
      <c r="P44" s="373" t="n"/>
      <c r="Q44" s="373" t="n"/>
      <c r="R44" s="339" t="n"/>
      <c r="S44" s="40" t="inlineStr"/>
      <c r="T44" s="40" t="inlineStr"/>
      <c r="U44" s="41" t="inlineStr">
        <is>
          <t>кор</t>
        </is>
      </c>
      <c r="V44" s="374" t="n">
        <v>17</v>
      </c>
      <c r="W44" s="37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8" t="n">
        <v>4607111037060</v>
      </c>
      <c r="E45" s="339" t="n"/>
      <c r="F45" s="371" t="n">
        <v>0.2</v>
      </c>
      <c r="G45" s="38" t="n">
        <v>6</v>
      </c>
      <c r="H45" s="371" t="n">
        <v>1.2</v>
      </c>
      <c r="I45" s="37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3" t="n"/>
      <c r="P45" s="373" t="n"/>
      <c r="Q45" s="373" t="n"/>
      <c r="R45" s="339" t="n"/>
      <c r="S45" s="40" t="inlineStr"/>
      <c r="T45" s="40" t="inlineStr"/>
      <c r="U45" s="41" t="inlineStr">
        <is>
          <t>кор</t>
        </is>
      </c>
      <c r="V45" s="374" t="n">
        <v>0</v>
      </c>
      <c r="W45" s="37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6" t="n"/>
      <c r="N46" s="377" t="inlineStr">
        <is>
          <t>Итого</t>
        </is>
      </c>
      <c r="O46" s="347" t="n"/>
      <c r="P46" s="347" t="n"/>
      <c r="Q46" s="347" t="n"/>
      <c r="R46" s="347" t="n"/>
      <c r="S46" s="347" t="n"/>
      <c r="T46" s="348" t="n"/>
      <c r="U46" s="43" t="inlineStr">
        <is>
          <t>кор</t>
        </is>
      </c>
      <c r="V46" s="378">
        <f>IFERROR(SUM(V44:V45),"0")</f>
        <v/>
      </c>
      <c r="W46" s="378">
        <f>IFERROR(SUM(W44:W45),"0")</f>
        <v/>
      </c>
      <c r="X46" s="378">
        <f>IFERROR(IF(X44="",0,X44),"0")+IFERROR(IF(X45="",0,X45),"0")</f>
        <v/>
      </c>
      <c r="Y46" s="379" t="n"/>
      <c r="Z46" s="37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6" t="n"/>
      <c r="N47" s="377" t="inlineStr">
        <is>
          <t>Итого</t>
        </is>
      </c>
      <c r="O47" s="347" t="n"/>
      <c r="P47" s="347" t="n"/>
      <c r="Q47" s="347" t="n"/>
      <c r="R47" s="347" t="n"/>
      <c r="S47" s="347" t="n"/>
      <c r="T47" s="348" t="n"/>
      <c r="U47" s="43" t="inlineStr">
        <is>
          <t>кг</t>
        </is>
      </c>
      <c r="V47" s="378">
        <f>IFERROR(SUMPRODUCT(V44:V45*H44:H45),"0")</f>
        <v/>
      </c>
      <c r="W47" s="378">
        <f>IFERROR(SUMPRODUCT(W44:W45*H44:H45),"0")</f>
        <v/>
      </c>
      <c r="X47" s="43" t="n"/>
      <c r="Y47" s="379" t="n"/>
      <c r="Z47" s="379" t="n"/>
    </row>
    <row r="48" ht="16.5" customHeight="1">
      <c r="A48" s="19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8" t="n"/>
      <c r="Z48" s="198" t="n"/>
    </row>
    <row r="49" ht="14.25" customHeight="1">
      <c r="A49" s="18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9" t="n"/>
      <c r="F50" s="371" t="n">
        <v>0.43</v>
      </c>
      <c r="G50" s="38" t="n">
        <v>16</v>
      </c>
      <c r="H50" s="371" t="n">
        <v>6.88</v>
      </c>
      <c r="I50" s="37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0" t="inlineStr">
        <is>
          <t>Пельмени «Бигбули #МЕГАВКУСИЩЕ с сочной грудинкой» 0,43 сфера ТМ «Горячая штучка»</t>
        </is>
      </c>
      <c r="O50" s="373" t="n"/>
      <c r="P50" s="373" t="n"/>
      <c r="Q50" s="373" t="n"/>
      <c r="R50" s="339" t="n"/>
      <c r="S50" s="40" t="inlineStr"/>
      <c r="T50" s="40" t="inlineStr"/>
      <c r="U50" s="41" t="inlineStr">
        <is>
          <t>кор</t>
        </is>
      </c>
      <c r="V50" s="374" t="n">
        <v>5</v>
      </c>
      <c r="W50" s="37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8" t="n">
        <v>4607111037183</v>
      </c>
      <c r="E51" s="339" t="n"/>
      <c r="F51" s="371" t="n">
        <v>0.9</v>
      </c>
      <c r="G51" s="38" t="n">
        <v>8</v>
      </c>
      <c r="H51" s="371" t="n">
        <v>7.2</v>
      </c>
      <c r="I51" s="37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1" t="inlineStr">
        <is>
          <t>Пельмени «Бигбули #МЕГАВКУСИЩЕ с сочной грудинкой» 0,9 сфера ТМ «Горячая штучка»</t>
        </is>
      </c>
      <c r="O51" s="373" t="n"/>
      <c r="P51" s="373" t="n"/>
      <c r="Q51" s="373" t="n"/>
      <c r="R51" s="339" t="n"/>
      <c r="S51" s="40" t="inlineStr"/>
      <c r="T51" s="40" t="inlineStr"/>
      <c r="U51" s="41" t="inlineStr">
        <is>
          <t>кор</t>
        </is>
      </c>
      <c r="V51" s="374" t="n">
        <v>0</v>
      </c>
      <c r="W51" s="37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8" t="n">
        <v>4607111037091</v>
      </c>
      <c r="E52" s="339" t="n"/>
      <c r="F52" s="371" t="n">
        <v>0.43</v>
      </c>
      <c r="G52" s="38" t="n">
        <v>16</v>
      </c>
      <c r="H52" s="371" t="n">
        <v>6.88</v>
      </c>
      <c r="I52" s="37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2" t="inlineStr">
        <is>
          <t>Пельмени «Бигбули #МЕГАМАСЛИЩЕ со сливочным маслом» 0,43 сфера ТМ «Горячая штучка»</t>
        </is>
      </c>
      <c r="O52" s="373" t="n"/>
      <c r="P52" s="373" t="n"/>
      <c r="Q52" s="373" t="n"/>
      <c r="R52" s="339" t="n"/>
      <c r="S52" s="40" t="inlineStr"/>
      <c r="T52" s="40" t="inlineStr"/>
      <c r="U52" s="41" t="inlineStr">
        <is>
          <t>кор</t>
        </is>
      </c>
      <c r="V52" s="374" t="n">
        <v>0</v>
      </c>
      <c r="W52" s="37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8" t="n">
        <v>4607111036902</v>
      </c>
      <c r="E53" s="339" t="n"/>
      <c r="F53" s="371" t="n">
        <v>0.9</v>
      </c>
      <c r="G53" s="38" t="n">
        <v>8</v>
      </c>
      <c r="H53" s="371" t="n">
        <v>7.2</v>
      </c>
      <c r="I53" s="37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3" t="inlineStr">
        <is>
          <t>Пельмени «Бигбули #МЕГАМАСЛИЩЕ со сливочным маслом» ф/в 0,9 ТМ «Горячая штучка»</t>
        </is>
      </c>
      <c r="O53" s="373" t="n"/>
      <c r="P53" s="373" t="n"/>
      <c r="Q53" s="373" t="n"/>
      <c r="R53" s="339" t="n"/>
      <c r="S53" s="40" t="inlineStr"/>
      <c r="T53" s="40" t="inlineStr"/>
      <c r="U53" s="41" t="inlineStr">
        <is>
          <t>кор</t>
        </is>
      </c>
      <c r="V53" s="374" t="n">
        <v>0</v>
      </c>
      <c r="W53" s="37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8" t="n">
        <v>4607111036858</v>
      </c>
      <c r="E54" s="339" t="n"/>
      <c r="F54" s="371" t="n">
        <v>0.43</v>
      </c>
      <c r="G54" s="38" t="n">
        <v>16</v>
      </c>
      <c r="H54" s="371" t="n">
        <v>6.88</v>
      </c>
      <c r="I54" s="37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4" t="inlineStr">
        <is>
          <t>Пельмени «Бигбули с мясом» 0,43 Сфера ТМ «Горячая штучка»</t>
        </is>
      </c>
      <c r="O54" s="373" t="n"/>
      <c r="P54" s="373" t="n"/>
      <c r="Q54" s="373" t="n"/>
      <c r="R54" s="339" t="n"/>
      <c r="S54" s="40" t="inlineStr"/>
      <c r="T54" s="40" t="inlineStr"/>
      <c r="U54" s="41" t="inlineStr">
        <is>
          <t>кор</t>
        </is>
      </c>
      <c r="V54" s="374" t="n">
        <v>2</v>
      </c>
      <c r="W54" s="37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8" t="n">
        <v>4607111036889</v>
      </c>
      <c r="E55" s="339" t="n"/>
      <c r="F55" s="371" t="n">
        <v>0.9</v>
      </c>
      <c r="G55" s="38" t="n">
        <v>8</v>
      </c>
      <c r="H55" s="371" t="n">
        <v>7.2</v>
      </c>
      <c r="I55" s="37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5" t="inlineStr">
        <is>
          <t>Пельмени «Бигбули с мясом» 0,9 Сфера ТМ «Горячая штучка»</t>
        </is>
      </c>
      <c r="O55" s="373" t="n"/>
      <c r="P55" s="373" t="n"/>
      <c r="Q55" s="373" t="n"/>
      <c r="R55" s="339" t="n"/>
      <c r="S55" s="40" t="inlineStr"/>
      <c r="T55" s="40" t="inlineStr"/>
      <c r="U55" s="41" t="inlineStr">
        <is>
          <t>кор</t>
        </is>
      </c>
      <c r="V55" s="374" t="n">
        <v>0</v>
      </c>
      <c r="W55" s="37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6" t="n"/>
      <c r="N56" s="377" t="inlineStr">
        <is>
          <t>Итого</t>
        </is>
      </c>
      <c r="O56" s="347" t="n"/>
      <c r="P56" s="347" t="n"/>
      <c r="Q56" s="347" t="n"/>
      <c r="R56" s="347" t="n"/>
      <c r="S56" s="347" t="n"/>
      <c r="T56" s="348" t="n"/>
      <c r="U56" s="43" t="inlineStr">
        <is>
          <t>кор</t>
        </is>
      </c>
      <c r="V56" s="378">
        <f>IFERROR(SUM(V50:V55),"0")</f>
        <v/>
      </c>
      <c r="W56" s="378">
        <f>IFERROR(SUM(W50:W55),"0")</f>
        <v/>
      </c>
      <c r="X56" s="378">
        <f>IFERROR(IF(X50="",0,X50),"0")+IFERROR(IF(X51="",0,X51),"0")+IFERROR(IF(X52="",0,X52),"0")+IFERROR(IF(X53="",0,X53),"0")+IFERROR(IF(X54="",0,X54),"0")+IFERROR(IF(X55="",0,X55),"0")</f>
        <v/>
      </c>
      <c r="Y56" s="379" t="n"/>
      <c r="Z56" s="37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6" t="n"/>
      <c r="N57" s="377" t="inlineStr">
        <is>
          <t>Итого</t>
        </is>
      </c>
      <c r="O57" s="347" t="n"/>
      <c r="P57" s="347" t="n"/>
      <c r="Q57" s="347" t="n"/>
      <c r="R57" s="347" t="n"/>
      <c r="S57" s="347" t="n"/>
      <c r="T57" s="348" t="n"/>
      <c r="U57" s="43" t="inlineStr">
        <is>
          <t>кг</t>
        </is>
      </c>
      <c r="V57" s="378">
        <f>IFERROR(SUMPRODUCT(V50:V55*H50:H55),"0")</f>
        <v/>
      </c>
      <c r="W57" s="378">
        <f>IFERROR(SUMPRODUCT(W50:W55*H50:H55),"0")</f>
        <v/>
      </c>
      <c r="X57" s="43" t="n"/>
      <c r="Y57" s="379" t="n"/>
      <c r="Z57" s="379" t="n"/>
    </row>
    <row r="58" ht="16.5" customHeight="1">
      <c r="A58" s="19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8" t="n"/>
      <c r="Z58" s="198" t="n"/>
    </row>
    <row r="59" ht="14.25" customHeight="1">
      <c r="A59" s="18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7" t="n"/>
      <c r="Z59" s="18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8" t="n">
        <v>4607111037411</v>
      </c>
      <c r="E60" s="339" t="n"/>
      <c r="F60" s="371" t="n">
        <v>2.7</v>
      </c>
      <c r="G60" s="38" t="n">
        <v>1</v>
      </c>
      <c r="H60" s="371" t="n">
        <v>2.7</v>
      </c>
      <c r="I60" s="37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6" t="inlineStr">
        <is>
          <t>Пельмени «Бульмени с говядиной и свининой Наваристые» Весовые Сфера ТМ «Горячая штучка» 2,7 кг</t>
        </is>
      </c>
      <c r="O60" s="373" t="n"/>
      <c r="P60" s="373" t="n"/>
      <c r="Q60" s="373" t="n"/>
      <c r="R60" s="339" t="n"/>
      <c r="S60" s="40" t="inlineStr"/>
      <c r="T60" s="40" t="inlineStr"/>
      <c r="U60" s="41" t="inlineStr">
        <is>
          <t>кор</t>
        </is>
      </c>
      <c r="V60" s="374" t="n">
        <v>0</v>
      </c>
      <c r="W60" s="37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8" t="n">
        <v>4607111036728</v>
      </c>
      <c r="E61" s="339" t="n"/>
      <c r="F61" s="371" t="n">
        <v>5</v>
      </c>
      <c r="G61" s="38" t="n">
        <v>1</v>
      </c>
      <c r="H61" s="371" t="n">
        <v>5</v>
      </c>
      <c r="I61" s="37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7" t="inlineStr">
        <is>
          <t>Пельмени «Бульмени с говядиной и свининой Наваристые» Весовые Сфера ТМ «Горячая штучка» 5 кг</t>
        </is>
      </c>
      <c r="O61" s="373" t="n"/>
      <c r="P61" s="373" t="n"/>
      <c r="Q61" s="373" t="n"/>
      <c r="R61" s="339" t="n"/>
      <c r="S61" s="40" t="inlineStr"/>
      <c r="T61" s="40" t="inlineStr"/>
      <c r="U61" s="41" t="inlineStr">
        <is>
          <t>кор</t>
        </is>
      </c>
      <c r="V61" s="374" t="n">
        <v>93</v>
      </c>
      <c r="W61" s="37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6" t="n"/>
      <c r="N62" s="377" t="inlineStr">
        <is>
          <t>Итого</t>
        </is>
      </c>
      <c r="O62" s="347" t="n"/>
      <c r="P62" s="347" t="n"/>
      <c r="Q62" s="347" t="n"/>
      <c r="R62" s="347" t="n"/>
      <c r="S62" s="347" t="n"/>
      <c r="T62" s="348" t="n"/>
      <c r="U62" s="43" t="inlineStr">
        <is>
          <t>кор</t>
        </is>
      </c>
      <c r="V62" s="378">
        <f>IFERROR(SUM(V60:V61),"0")</f>
        <v/>
      </c>
      <c r="W62" s="378">
        <f>IFERROR(SUM(W60:W61),"0")</f>
        <v/>
      </c>
      <c r="X62" s="378">
        <f>IFERROR(IF(X60="",0,X60),"0")+IFERROR(IF(X61="",0,X61),"0")</f>
        <v/>
      </c>
      <c r="Y62" s="379" t="n"/>
      <c r="Z62" s="37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6" t="n"/>
      <c r="N63" s="377" t="inlineStr">
        <is>
          <t>Итого</t>
        </is>
      </c>
      <c r="O63" s="347" t="n"/>
      <c r="P63" s="347" t="n"/>
      <c r="Q63" s="347" t="n"/>
      <c r="R63" s="347" t="n"/>
      <c r="S63" s="347" t="n"/>
      <c r="T63" s="348" t="n"/>
      <c r="U63" s="43" t="inlineStr">
        <is>
          <t>кг</t>
        </is>
      </c>
      <c r="V63" s="378">
        <f>IFERROR(SUMPRODUCT(V60:V61*H60:H61),"0")</f>
        <v/>
      </c>
      <c r="W63" s="378">
        <f>IFERROR(SUMPRODUCT(W60:W61*H60:H61),"0")</f>
        <v/>
      </c>
      <c r="X63" s="43" t="n"/>
      <c r="Y63" s="379" t="n"/>
      <c r="Z63" s="379" t="n"/>
    </row>
    <row r="64" ht="16.5" customHeight="1">
      <c r="A64" s="19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8" t="n"/>
      <c r="Z64" s="198" t="n"/>
    </row>
    <row r="65" ht="14.25" customHeight="1">
      <c r="A65" s="18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7" t="n"/>
      <c r="Z65" s="18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8" t="n">
        <v>4607111033659</v>
      </c>
      <c r="E66" s="339" t="n"/>
      <c r="F66" s="371" t="n">
        <v>0.3</v>
      </c>
      <c r="G66" s="38" t="n">
        <v>12</v>
      </c>
      <c r="H66" s="371" t="n">
        <v>3.6</v>
      </c>
      <c r="I66" s="37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3" t="n"/>
      <c r="P66" s="373" t="n"/>
      <c r="Q66" s="373" t="n"/>
      <c r="R66" s="339" t="n"/>
      <c r="S66" s="40" t="inlineStr"/>
      <c r="T66" s="40" t="inlineStr"/>
      <c r="U66" s="41" t="inlineStr">
        <is>
          <t>кор</t>
        </is>
      </c>
      <c r="V66" s="374" t="n">
        <v>0</v>
      </c>
      <c r="W66" s="37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6" t="n"/>
      <c r="N67" s="377" t="inlineStr">
        <is>
          <t>Итого</t>
        </is>
      </c>
      <c r="O67" s="347" t="n"/>
      <c r="P67" s="347" t="n"/>
      <c r="Q67" s="347" t="n"/>
      <c r="R67" s="347" t="n"/>
      <c r="S67" s="347" t="n"/>
      <c r="T67" s="348" t="n"/>
      <c r="U67" s="43" t="inlineStr">
        <is>
          <t>кор</t>
        </is>
      </c>
      <c r="V67" s="378">
        <f>IFERROR(SUM(V66:V66),"0")</f>
        <v/>
      </c>
      <c r="W67" s="378">
        <f>IFERROR(SUM(W66:W66),"0")</f>
        <v/>
      </c>
      <c r="X67" s="378">
        <f>IFERROR(IF(X66="",0,X66),"0")</f>
        <v/>
      </c>
      <c r="Y67" s="379" t="n"/>
      <c r="Z67" s="37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6" t="n"/>
      <c r="N68" s="377" t="inlineStr">
        <is>
          <t>Итого</t>
        </is>
      </c>
      <c r="O68" s="347" t="n"/>
      <c r="P68" s="347" t="n"/>
      <c r="Q68" s="347" t="n"/>
      <c r="R68" s="347" t="n"/>
      <c r="S68" s="347" t="n"/>
      <c r="T68" s="348" t="n"/>
      <c r="U68" s="43" t="inlineStr">
        <is>
          <t>кг</t>
        </is>
      </c>
      <c r="V68" s="378">
        <f>IFERROR(SUMPRODUCT(V66:V66*H66:H66),"0")</f>
        <v/>
      </c>
      <c r="W68" s="378">
        <f>IFERROR(SUMPRODUCT(W66:W66*H66:H66),"0")</f>
        <v/>
      </c>
      <c r="X68" s="43" t="n"/>
      <c r="Y68" s="379" t="n"/>
      <c r="Z68" s="379" t="n"/>
    </row>
    <row r="69" ht="16.5" customHeight="1">
      <c r="A69" s="19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8" t="n"/>
      <c r="Z69" s="198" t="n"/>
    </row>
    <row r="70" ht="14.25" customHeight="1">
      <c r="A70" s="18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7" t="n"/>
      <c r="Z70" s="18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8" t="n">
        <v>4607111034137</v>
      </c>
      <c r="E71" s="339" t="n"/>
      <c r="F71" s="371" t="n">
        <v>0.3</v>
      </c>
      <c r="G71" s="38" t="n">
        <v>12</v>
      </c>
      <c r="H71" s="371" t="n">
        <v>3.6</v>
      </c>
      <c r="I71" s="37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3" t="n"/>
      <c r="P71" s="373" t="n"/>
      <c r="Q71" s="373" t="n"/>
      <c r="R71" s="339" t="n"/>
      <c r="S71" s="40" t="inlineStr"/>
      <c r="T71" s="40" t="inlineStr"/>
      <c r="U71" s="41" t="inlineStr">
        <is>
          <t>кор</t>
        </is>
      </c>
      <c r="V71" s="374" t="n">
        <v>0</v>
      </c>
      <c r="W71" s="37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8" t="n">
        <v>4607111034120</v>
      </c>
      <c r="E72" s="339" t="n"/>
      <c r="F72" s="371" t="n">
        <v>0.3</v>
      </c>
      <c r="G72" s="38" t="n">
        <v>12</v>
      </c>
      <c r="H72" s="371" t="n">
        <v>3.6</v>
      </c>
      <c r="I72" s="37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3" t="n"/>
      <c r="P72" s="373" t="n"/>
      <c r="Q72" s="373" t="n"/>
      <c r="R72" s="339" t="n"/>
      <c r="S72" s="40" t="inlineStr"/>
      <c r="T72" s="40" t="inlineStr"/>
      <c r="U72" s="41" t="inlineStr">
        <is>
          <t>кор</t>
        </is>
      </c>
      <c r="V72" s="374" t="n">
        <v>0</v>
      </c>
      <c r="W72" s="37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6" t="n"/>
      <c r="N73" s="377" t="inlineStr">
        <is>
          <t>Итого</t>
        </is>
      </c>
      <c r="O73" s="347" t="n"/>
      <c r="P73" s="347" t="n"/>
      <c r="Q73" s="347" t="n"/>
      <c r="R73" s="347" t="n"/>
      <c r="S73" s="347" t="n"/>
      <c r="T73" s="348" t="n"/>
      <c r="U73" s="43" t="inlineStr">
        <is>
          <t>кор</t>
        </is>
      </c>
      <c r="V73" s="378">
        <f>IFERROR(SUM(V71:V72),"0")</f>
        <v/>
      </c>
      <c r="W73" s="378">
        <f>IFERROR(SUM(W71:W72),"0")</f>
        <v/>
      </c>
      <c r="X73" s="378">
        <f>IFERROR(IF(X71="",0,X71),"0")+IFERROR(IF(X72="",0,X72),"0")</f>
        <v/>
      </c>
      <c r="Y73" s="379" t="n"/>
      <c r="Z73" s="37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6" t="n"/>
      <c r="N74" s="377" t="inlineStr">
        <is>
          <t>Итого</t>
        </is>
      </c>
      <c r="O74" s="347" t="n"/>
      <c r="P74" s="347" t="n"/>
      <c r="Q74" s="347" t="n"/>
      <c r="R74" s="347" t="n"/>
      <c r="S74" s="347" t="n"/>
      <c r="T74" s="348" t="n"/>
      <c r="U74" s="43" t="inlineStr">
        <is>
          <t>кг</t>
        </is>
      </c>
      <c r="V74" s="378">
        <f>IFERROR(SUMPRODUCT(V71:V72*H71:H72),"0")</f>
        <v/>
      </c>
      <c r="W74" s="378">
        <f>IFERROR(SUMPRODUCT(W71:W72*H71:H72),"0")</f>
        <v/>
      </c>
      <c r="X74" s="43" t="n"/>
      <c r="Y74" s="379" t="n"/>
      <c r="Z74" s="379" t="n"/>
    </row>
    <row r="75" ht="16.5" customHeight="1">
      <c r="A75" s="19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8" t="n"/>
      <c r="Z75" s="198" t="n"/>
    </row>
    <row r="76" ht="14.25" customHeight="1">
      <c r="A76" s="18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7" t="n"/>
      <c r="Z76" s="18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8" t="n">
        <v>4607111036407</v>
      </c>
      <c r="E77" s="339" t="n"/>
      <c r="F77" s="371" t="n">
        <v>0.3</v>
      </c>
      <c r="G77" s="38" t="n">
        <v>14</v>
      </c>
      <c r="H77" s="371" t="n">
        <v>4.2</v>
      </c>
      <c r="I77" s="37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3" t="n"/>
      <c r="P77" s="373" t="n"/>
      <c r="Q77" s="373" t="n"/>
      <c r="R77" s="339" t="n"/>
      <c r="S77" s="40" t="inlineStr"/>
      <c r="T77" s="40" t="inlineStr"/>
      <c r="U77" s="41" t="inlineStr">
        <is>
          <t>кор</t>
        </is>
      </c>
      <c r="V77" s="374" t="n">
        <v>0</v>
      </c>
      <c r="W77" s="37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8" t="n">
        <v>4607111033628</v>
      </c>
      <c r="E78" s="339" t="n"/>
      <c r="F78" s="371" t="n">
        <v>0.3</v>
      </c>
      <c r="G78" s="38" t="n">
        <v>12</v>
      </c>
      <c r="H78" s="371" t="n">
        <v>3.6</v>
      </c>
      <c r="I78" s="37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3" t="n"/>
      <c r="P78" s="373" t="n"/>
      <c r="Q78" s="373" t="n"/>
      <c r="R78" s="339" t="n"/>
      <c r="S78" s="40" t="inlineStr"/>
      <c r="T78" s="40" t="inlineStr"/>
      <c r="U78" s="41" t="inlineStr">
        <is>
          <t>кор</t>
        </is>
      </c>
      <c r="V78" s="374" t="n">
        <v>0</v>
      </c>
      <c r="W78" s="37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8" t="n">
        <v>4607111033451</v>
      </c>
      <c r="E79" s="339" t="n"/>
      <c r="F79" s="371" t="n">
        <v>0.3</v>
      </c>
      <c r="G79" s="38" t="n">
        <v>12</v>
      </c>
      <c r="H79" s="371" t="n">
        <v>3.6</v>
      </c>
      <c r="I79" s="37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3" t="n"/>
      <c r="P79" s="373" t="n"/>
      <c r="Q79" s="373" t="n"/>
      <c r="R79" s="339" t="n"/>
      <c r="S79" s="40" t="inlineStr"/>
      <c r="T79" s="40" t="inlineStr"/>
      <c r="U79" s="41" t="inlineStr">
        <is>
          <t>кор</t>
        </is>
      </c>
      <c r="V79" s="374" t="n">
        <v>0</v>
      </c>
      <c r="W79" s="37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8" t="n">
        <v>4607111035141</v>
      </c>
      <c r="E80" s="339" t="n"/>
      <c r="F80" s="371" t="n">
        <v>0.3</v>
      </c>
      <c r="G80" s="38" t="n">
        <v>12</v>
      </c>
      <c r="H80" s="371" t="n">
        <v>3.6</v>
      </c>
      <c r="I80" s="37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3" t="n"/>
      <c r="P80" s="373" t="n"/>
      <c r="Q80" s="373" t="n"/>
      <c r="R80" s="339" t="n"/>
      <c r="S80" s="40" t="inlineStr"/>
      <c r="T80" s="40" t="inlineStr"/>
      <c r="U80" s="41" t="inlineStr">
        <is>
          <t>кор</t>
        </is>
      </c>
      <c r="V80" s="374" t="n">
        <v>0</v>
      </c>
      <c r="W80" s="37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8" t="n">
        <v>4607111035028</v>
      </c>
      <c r="E81" s="339" t="n"/>
      <c r="F81" s="371" t="n">
        <v>0.48</v>
      </c>
      <c r="G81" s="38" t="n">
        <v>8</v>
      </c>
      <c r="H81" s="371" t="n">
        <v>3.84</v>
      </c>
      <c r="I81" s="37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3" t="n"/>
      <c r="P81" s="373" t="n"/>
      <c r="Q81" s="373" t="n"/>
      <c r="R81" s="339" t="n"/>
      <c r="S81" s="40" t="inlineStr"/>
      <c r="T81" s="40" t="inlineStr"/>
      <c r="U81" s="41" t="inlineStr">
        <is>
          <t>кор</t>
        </is>
      </c>
      <c r="V81" s="374" t="n">
        <v>0</v>
      </c>
      <c r="W81" s="37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8" t="n">
        <v>4607111033444</v>
      </c>
      <c r="E82" s="339" t="n"/>
      <c r="F82" s="371" t="n">
        <v>0.3</v>
      </c>
      <c r="G82" s="38" t="n">
        <v>12</v>
      </c>
      <c r="H82" s="371" t="n">
        <v>3.6</v>
      </c>
      <c r="I82" s="37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3" t="n"/>
      <c r="P82" s="373" t="n"/>
      <c r="Q82" s="373" t="n"/>
      <c r="R82" s="339" t="n"/>
      <c r="S82" s="40" t="inlineStr"/>
      <c r="T82" s="40" t="inlineStr"/>
      <c r="U82" s="41" t="inlineStr">
        <is>
          <t>кор</t>
        </is>
      </c>
      <c r="V82" s="374" t="n">
        <v>0</v>
      </c>
      <c r="W82" s="37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6" t="n"/>
      <c r="N83" s="377" t="inlineStr">
        <is>
          <t>Итого</t>
        </is>
      </c>
      <c r="O83" s="347" t="n"/>
      <c r="P83" s="347" t="n"/>
      <c r="Q83" s="347" t="n"/>
      <c r="R83" s="347" t="n"/>
      <c r="S83" s="347" t="n"/>
      <c r="T83" s="348" t="n"/>
      <c r="U83" s="43" t="inlineStr">
        <is>
          <t>кор</t>
        </is>
      </c>
      <c r="V83" s="378">
        <f>IFERROR(SUM(V77:V82),"0")</f>
        <v/>
      </c>
      <c r="W83" s="378">
        <f>IFERROR(SUM(W77:W82),"0")</f>
        <v/>
      </c>
      <c r="X83" s="378">
        <f>IFERROR(IF(X77="",0,X77),"0")+IFERROR(IF(X78="",0,X78),"0")+IFERROR(IF(X79="",0,X79),"0")+IFERROR(IF(X80="",0,X80),"0")+IFERROR(IF(X81="",0,X81),"0")+IFERROR(IF(X82="",0,X82),"0")</f>
        <v/>
      </c>
      <c r="Y83" s="379" t="n"/>
      <c r="Z83" s="37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6" t="n"/>
      <c r="N84" s="377" t="inlineStr">
        <is>
          <t>Итого</t>
        </is>
      </c>
      <c r="O84" s="347" t="n"/>
      <c r="P84" s="347" t="n"/>
      <c r="Q84" s="347" t="n"/>
      <c r="R84" s="347" t="n"/>
      <c r="S84" s="347" t="n"/>
      <c r="T84" s="348" t="n"/>
      <c r="U84" s="43" t="inlineStr">
        <is>
          <t>кг</t>
        </is>
      </c>
      <c r="V84" s="378">
        <f>IFERROR(SUMPRODUCT(V77:V82*H77:H82),"0")</f>
        <v/>
      </c>
      <c r="W84" s="378">
        <f>IFERROR(SUMPRODUCT(W77:W82*H77:H82),"0")</f>
        <v/>
      </c>
      <c r="X84" s="43" t="n"/>
      <c r="Y84" s="379" t="n"/>
      <c r="Z84" s="379" t="n"/>
    </row>
    <row r="85" ht="16.5" customHeight="1">
      <c r="A85" s="19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8" t="n"/>
      <c r="Z85" s="198" t="n"/>
    </row>
    <row r="86" ht="14.25" customHeight="1">
      <c r="A86" s="18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7" t="n"/>
      <c r="Z86" s="18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8" t="n">
        <v>4607025784012</v>
      </c>
      <c r="E87" s="339" t="n"/>
      <c r="F87" s="371" t="n">
        <v>0.09</v>
      </c>
      <c r="G87" s="38" t="n">
        <v>24</v>
      </c>
      <c r="H87" s="371" t="n">
        <v>2.16</v>
      </c>
      <c r="I87" s="37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3" t="n"/>
      <c r="P87" s="373" t="n"/>
      <c r="Q87" s="373" t="n"/>
      <c r="R87" s="339" t="n"/>
      <c r="S87" s="40" t="inlineStr"/>
      <c r="T87" s="40" t="inlineStr"/>
      <c r="U87" s="41" t="inlineStr">
        <is>
          <t>кор</t>
        </is>
      </c>
      <c r="V87" s="374" t="n">
        <v>0</v>
      </c>
      <c r="W87" s="37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8" t="n">
        <v>4607025784319</v>
      </c>
      <c r="E88" s="339" t="n"/>
      <c r="F88" s="371" t="n">
        <v>0.36</v>
      </c>
      <c r="G88" s="38" t="n">
        <v>10</v>
      </c>
      <c r="H88" s="371" t="n">
        <v>3.6</v>
      </c>
      <c r="I88" s="37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3" t="n"/>
      <c r="P88" s="373" t="n"/>
      <c r="Q88" s="373" t="n"/>
      <c r="R88" s="339" t="n"/>
      <c r="S88" s="40" t="inlineStr"/>
      <c r="T88" s="40" t="inlineStr"/>
      <c r="U88" s="41" t="inlineStr">
        <is>
          <t>кор</t>
        </is>
      </c>
      <c r="V88" s="374" t="n">
        <v>0</v>
      </c>
      <c r="W88" s="37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8" t="n">
        <v>4607111035370</v>
      </c>
      <c r="E89" s="339" t="n"/>
      <c r="F89" s="371" t="n">
        <v>0.14</v>
      </c>
      <c r="G89" s="38" t="n">
        <v>22</v>
      </c>
      <c r="H89" s="371" t="n">
        <v>3.08</v>
      </c>
      <c r="I89" s="37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3" t="n"/>
      <c r="P89" s="373" t="n"/>
      <c r="Q89" s="373" t="n"/>
      <c r="R89" s="339" t="n"/>
      <c r="S89" s="40" t="inlineStr"/>
      <c r="T89" s="40" t="inlineStr"/>
      <c r="U89" s="41" t="inlineStr">
        <is>
          <t>кор</t>
        </is>
      </c>
      <c r="V89" s="374" t="n">
        <v>60</v>
      </c>
      <c r="W89" s="37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6" t="n"/>
      <c r="N90" s="377" t="inlineStr">
        <is>
          <t>Итого</t>
        </is>
      </c>
      <c r="O90" s="347" t="n"/>
      <c r="P90" s="347" t="n"/>
      <c r="Q90" s="347" t="n"/>
      <c r="R90" s="347" t="n"/>
      <c r="S90" s="347" t="n"/>
      <c r="T90" s="348" t="n"/>
      <c r="U90" s="43" t="inlineStr">
        <is>
          <t>кор</t>
        </is>
      </c>
      <c r="V90" s="378">
        <f>IFERROR(SUM(V87:V89),"0")</f>
        <v/>
      </c>
      <c r="W90" s="378">
        <f>IFERROR(SUM(W87:W89),"0")</f>
        <v/>
      </c>
      <c r="X90" s="378">
        <f>IFERROR(IF(X87="",0,X87),"0")+IFERROR(IF(X88="",0,X88),"0")+IFERROR(IF(X89="",0,X89),"0")</f>
        <v/>
      </c>
      <c r="Y90" s="379" t="n"/>
      <c r="Z90" s="37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6" t="n"/>
      <c r="N91" s="377" t="inlineStr">
        <is>
          <t>Итого</t>
        </is>
      </c>
      <c r="O91" s="347" t="n"/>
      <c r="P91" s="347" t="n"/>
      <c r="Q91" s="347" t="n"/>
      <c r="R91" s="347" t="n"/>
      <c r="S91" s="347" t="n"/>
      <c r="T91" s="348" t="n"/>
      <c r="U91" s="43" t="inlineStr">
        <is>
          <t>кг</t>
        </is>
      </c>
      <c r="V91" s="378">
        <f>IFERROR(SUMPRODUCT(V87:V89*H87:H89),"0")</f>
        <v/>
      </c>
      <c r="W91" s="378">
        <f>IFERROR(SUMPRODUCT(W87:W89*H87:H89),"0")</f>
        <v/>
      </c>
      <c r="X91" s="43" t="n"/>
      <c r="Y91" s="379" t="n"/>
      <c r="Z91" s="379" t="n"/>
    </row>
    <row r="92" ht="16.5" customHeight="1">
      <c r="A92" s="19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8" t="n"/>
      <c r="Z92" s="198" t="n"/>
    </row>
    <row r="93" ht="14.25" customHeight="1">
      <c r="A93" s="18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7" t="n"/>
      <c r="Z93" s="18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8" t="n">
        <v>4607111033970</v>
      </c>
      <c r="E94" s="339" t="n"/>
      <c r="F94" s="371" t="n">
        <v>0.43</v>
      </c>
      <c r="G94" s="38" t="n">
        <v>16</v>
      </c>
      <c r="H94" s="371" t="n">
        <v>6.88</v>
      </c>
      <c r="I94" s="37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0" t="inlineStr">
        <is>
          <t>Пельмени «Бульмени с говядиной и свининой» 0,43 Сфера ТМ «Горячая штучка»</t>
        </is>
      </c>
      <c r="O94" s="373" t="n"/>
      <c r="P94" s="373" t="n"/>
      <c r="Q94" s="373" t="n"/>
      <c r="R94" s="339" t="n"/>
      <c r="S94" s="40" t="inlineStr"/>
      <c r="T94" s="40" t="inlineStr"/>
      <c r="U94" s="41" t="inlineStr">
        <is>
          <t>кор</t>
        </is>
      </c>
      <c r="V94" s="374" t="n">
        <v>8</v>
      </c>
      <c r="W94" s="37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8" t="n">
        <v>4607111034144</v>
      </c>
      <c r="E95" s="339" t="n"/>
      <c r="F95" s="371" t="n">
        <v>0.9</v>
      </c>
      <c r="G95" s="38" t="n">
        <v>8</v>
      </c>
      <c r="H95" s="371" t="n">
        <v>7.2</v>
      </c>
      <c r="I95" s="37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1" t="inlineStr">
        <is>
          <t>Пельмени «Бульмени с говядиной и свининой» 0,9 Сфера ТМ «Горячая штучка»</t>
        </is>
      </c>
      <c r="O95" s="373" t="n"/>
      <c r="P95" s="373" t="n"/>
      <c r="Q95" s="373" t="n"/>
      <c r="R95" s="339" t="n"/>
      <c r="S95" s="40" t="inlineStr"/>
      <c r="T95" s="40" t="inlineStr"/>
      <c r="U95" s="41" t="inlineStr">
        <is>
          <t>кор</t>
        </is>
      </c>
      <c r="V95" s="374" t="n">
        <v>75</v>
      </c>
      <c r="W95" s="37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8" t="n">
        <v>4607111033987</v>
      </c>
      <c r="E96" s="339" t="n"/>
      <c r="F96" s="371" t="n">
        <v>0.43</v>
      </c>
      <c r="G96" s="38" t="n">
        <v>16</v>
      </c>
      <c r="H96" s="371" t="n">
        <v>6.88</v>
      </c>
      <c r="I96" s="37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2" t="inlineStr">
        <is>
          <t>Пельмени «Бульмени со сливочным маслом» 0,43 Сфера ТМ «Горячая штучка»</t>
        </is>
      </c>
      <c r="O96" s="373" t="n"/>
      <c r="P96" s="373" t="n"/>
      <c r="Q96" s="373" t="n"/>
      <c r="R96" s="339" t="n"/>
      <c r="S96" s="40" t="inlineStr"/>
      <c r="T96" s="40" t="inlineStr"/>
      <c r="U96" s="41" t="inlineStr">
        <is>
          <t>кор</t>
        </is>
      </c>
      <c r="V96" s="374" t="n">
        <v>0</v>
      </c>
      <c r="W96" s="37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8" t="n">
        <v>4607111034151</v>
      </c>
      <c r="E97" s="339" t="n"/>
      <c r="F97" s="371" t="n">
        <v>0.9</v>
      </c>
      <c r="G97" s="38" t="n">
        <v>8</v>
      </c>
      <c r="H97" s="371" t="n">
        <v>7.2</v>
      </c>
      <c r="I97" s="37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3" t="inlineStr">
        <is>
          <t>Пельмени «Бульмени со сливочным маслом» 0,9 Сфера ТМ «Горячая штучка»</t>
        </is>
      </c>
      <c r="O97" s="373" t="n"/>
      <c r="P97" s="373" t="n"/>
      <c r="Q97" s="373" t="n"/>
      <c r="R97" s="339" t="n"/>
      <c r="S97" s="40" t="inlineStr"/>
      <c r="T97" s="40" t="inlineStr"/>
      <c r="U97" s="41" t="inlineStr">
        <is>
          <t>кор</t>
        </is>
      </c>
      <c r="V97" s="374" t="n">
        <v>78</v>
      </c>
      <c r="W97" s="37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6" t="n"/>
      <c r="N98" s="377" t="inlineStr">
        <is>
          <t>Итого</t>
        </is>
      </c>
      <c r="O98" s="347" t="n"/>
      <c r="P98" s="347" t="n"/>
      <c r="Q98" s="347" t="n"/>
      <c r="R98" s="347" t="n"/>
      <c r="S98" s="347" t="n"/>
      <c r="T98" s="348" t="n"/>
      <c r="U98" s="43" t="inlineStr">
        <is>
          <t>кор</t>
        </is>
      </c>
      <c r="V98" s="378">
        <f>IFERROR(SUM(V94:V97),"0")</f>
        <v/>
      </c>
      <c r="W98" s="378">
        <f>IFERROR(SUM(W94:W97),"0")</f>
        <v/>
      </c>
      <c r="X98" s="378">
        <f>IFERROR(IF(X94="",0,X94),"0")+IFERROR(IF(X95="",0,X95),"0")+IFERROR(IF(X96="",0,X96),"0")+IFERROR(IF(X97="",0,X97),"0")</f>
        <v/>
      </c>
      <c r="Y98" s="379" t="n"/>
      <c r="Z98" s="37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6" t="n"/>
      <c r="N99" s="377" t="inlineStr">
        <is>
          <t>Итого</t>
        </is>
      </c>
      <c r="O99" s="347" t="n"/>
      <c r="P99" s="347" t="n"/>
      <c r="Q99" s="347" t="n"/>
      <c r="R99" s="347" t="n"/>
      <c r="S99" s="347" t="n"/>
      <c r="T99" s="348" t="n"/>
      <c r="U99" s="43" t="inlineStr">
        <is>
          <t>кг</t>
        </is>
      </c>
      <c r="V99" s="378">
        <f>IFERROR(SUMPRODUCT(V94:V97*H94:H97),"0")</f>
        <v/>
      </c>
      <c r="W99" s="378">
        <f>IFERROR(SUMPRODUCT(W94:W97*H94:H97),"0")</f>
        <v/>
      </c>
      <c r="X99" s="43" t="n"/>
      <c r="Y99" s="379" t="n"/>
      <c r="Z99" s="379" t="n"/>
    </row>
    <row r="100" ht="16.5" customHeight="1">
      <c r="A100" s="19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8" t="n"/>
      <c r="Z100" s="198" t="n"/>
    </row>
    <row r="101" ht="14.25" customHeight="1">
      <c r="A101" s="18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7" t="n"/>
      <c r="Z101" s="18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8" t="n">
        <v>4607111034014</v>
      </c>
      <c r="E102" s="339" t="n"/>
      <c r="F102" s="371" t="n">
        <v>0.25</v>
      </c>
      <c r="G102" s="38" t="n">
        <v>12</v>
      </c>
      <c r="H102" s="371" t="n">
        <v>3</v>
      </c>
      <c r="I102" s="37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3" t="n"/>
      <c r="P102" s="373" t="n"/>
      <c r="Q102" s="373" t="n"/>
      <c r="R102" s="339" t="n"/>
      <c r="S102" s="40" t="inlineStr"/>
      <c r="T102" s="40" t="inlineStr"/>
      <c r="U102" s="41" t="inlineStr">
        <is>
          <t>кор</t>
        </is>
      </c>
      <c r="V102" s="374" t="n">
        <v>0</v>
      </c>
      <c r="W102" s="37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8" t="n">
        <v>4607111033994</v>
      </c>
      <c r="E103" s="339" t="n"/>
      <c r="F103" s="371" t="n">
        <v>0.25</v>
      </c>
      <c r="G103" s="38" t="n">
        <v>12</v>
      </c>
      <c r="H103" s="371" t="n">
        <v>3</v>
      </c>
      <c r="I103" s="37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3" t="n"/>
      <c r="P103" s="373" t="n"/>
      <c r="Q103" s="373" t="n"/>
      <c r="R103" s="339" t="n"/>
      <c r="S103" s="40" t="inlineStr"/>
      <c r="T103" s="40" t="inlineStr"/>
      <c r="U103" s="41" t="inlineStr">
        <is>
          <t>кор</t>
        </is>
      </c>
      <c r="V103" s="374" t="n">
        <v>0</v>
      </c>
      <c r="W103" s="37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6" t="n"/>
      <c r="N104" s="377" t="inlineStr">
        <is>
          <t>Итого</t>
        </is>
      </c>
      <c r="O104" s="347" t="n"/>
      <c r="P104" s="347" t="n"/>
      <c r="Q104" s="347" t="n"/>
      <c r="R104" s="347" t="n"/>
      <c r="S104" s="347" t="n"/>
      <c r="T104" s="348" t="n"/>
      <c r="U104" s="43" t="inlineStr">
        <is>
          <t>кор</t>
        </is>
      </c>
      <c r="V104" s="378">
        <f>IFERROR(SUM(V102:V103),"0")</f>
        <v/>
      </c>
      <c r="W104" s="378">
        <f>IFERROR(SUM(W102:W103),"0")</f>
        <v/>
      </c>
      <c r="X104" s="378">
        <f>IFERROR(IF(X102="",0,X102),"0")+IFERROR(IF(X103="",0,X103),"0")</f>
        <v/>
      </c>
      <c r="Y104" s="379" t="n"/>
      <c r="Z104" s="37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6" t="n"/>
      <c r="N105" s="377" t="inlineStr">
        <is>
          <t>Итого</t>
        </is>
      </c>
      <c r="O105" s="347" t="n"/>
      <c r="P105" s="347" t="n"/>
      <c r="Q105" s="347" t="n"/>
      <c r="R105" s="347" t="n"/>
      <c r="S105" s="347" t="n"/>
      <c r="T105" s="348" t="n"/>
      <c r="U105" s="43" t="inlineStr">
        <is>
          <t>кг</t>
        </is>
      </c>
      <c r="V105" s="378">
        <f>IFERROR(SUMPRODUCT(V102:V103*H102:H103),"0")</f>
        <v/>
      </c>
      <c r="W105" s="378">
        <f>IFERROR(SUMPRODUCT(W102:W103*H102:H103),"0")</f>
        <v/>
      </c>
      <c r="X105" s="43" t="n"/>
      <c r="Y105" s="379" t="n"/>
      <c r="Z105" s="379" t="n"/>
    </row>
    <row r="106" ht="16.5" customHeight="1">
      <c r="A106" s="19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8" t="n"/>
      <c r="Z106" s="198" t="n"/>
    </row>
    <row r="107" ht="14.25" customHeight="1">
      <c r="A107" s="18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7" t="n"/>
      <c r="Z107" s="18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8" t="n">
        <v>4607111034199</v>
      </c>
      <c r="E108" s="339" t="n"/>
      <c r="F108" s="371" t="n">
        <v>0.25</v>
      </c>
      <c r="G108" s="38" t="n">
        <v>12</v>
      </c>
      <c r="H108" s="371" t="n">
        <v>3</v>
      </c>
      <c r="I108" s="37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3" t="n"/>
      <c r="P108" s="373" t="n"/>
      <c r="Q108" s="373" t="n"/>
      <c r="R108" s="339" t="n"/>
      <c r="S108" s="40" t="inlineStr"/>
      <c r="T108" s="40" t="inlineStr"/>
      <c r="U108" s="41" t="inlineStr">
        <is>
          <t>кор</t>
        </is>
      </c>
      <c r="V108" s="374" t="n">
        <v>10</v>
      </c>
      <c r="W108" s="37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6" t="n"/>
      <c r="N109" s="377" t="inlineStr">
        <is>
          <t>Итого</t>
        </is>
      </c>
      <c r="O109" s="347" t="n"/>
      <c r="P109" s="347" t="n"/>
      <c r="Q109" s="347" t="n"/>
      <c r="R109" s="347" t="n"/>
      <c r="S109" s="347" t="n"/>
      <c r="T109" s="348" t="n"/>
      <c r="U109" s="43" t="inlineStr">
        <is>
          <t>кор</t>
        </is>
      </c>
      <c r="V109" s="378">
        <f>IFERROR(SUM(V108:V108),"0")</f>
        <v/>
      </c>
      <c r="W109" s="378">
        <f>IFERROR(SUM(W108:W108),"0")</f>
        <v/>
      </c>
      <c r="X109" s="378">
        <f>IFERROR(IF(X108="",0,X108),"0")</f>
        <v/>
      </c>
      <c r="Y109" s="379" t="n"/>
      <c r="Z109" s="37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6" t="n"/>
      <c r="N110" s="377" t="inlineStr">
        <is>
          <t>Итого</t>
        </is>
      </c>
      <c r="O110" s="347" t="n"/>
      <c r="P110" s="347" t="n"/>
      <c r="Q110" s="347" t="n"/>
      <c r="R110" s="347" t="n"/>
      <c r="S110" s="347" t="n"/>
      <c r="T110" s="348" t="n"/>
      <c r="U110" s="43" t="inlineStr">
        <is>
          <t>кг</t>
        </is>
      </c>
      <c r="V110" s="378">
        <f>IFERROR(SUMPRODUCT(V108:V108*H108:H108),"0")</f>
        <v/>
      </c>
      <c r="W110" s="378">
        <f>IFERROR(SUMPRODUCT(W108:W108*H108:H108),"0")</f>
        <v/>
      </c>
      <c r="X110" s="43" t="n"/>
      <c r="Y110" s="379" t="n"/>
      <c r="Z110" s="379" t="n"/>
    </row>
    <row r="111" ht="16.5" customHeight="1">
      <c r="A111" s="19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8" t="n"/>
      <c r="Z111" s="198" t="n"/>
    </row>
    <row r="112" ht="14.25" customHeight="1">
      <c r="A112" s="18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7" t="n"/>
      <c r="Z112" s="18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8" t="n">
        <v>4607111034670</v>
      </c>
      <c r="E113" s="339" t="n"/>
      <c r="F113" s="371" t="n">
        <v>3</v>
      </c>
      <c r="G113" s="38" t="n">
        <v>1</v>
      </c>
      <c r="H113" s="371" t="n">
        <v>3</v>
      </c>
      <c r="I113" s="37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3" t="n"/>
      <c r="P113" s="373" t="n"/>
      <c r="Q113" s="373" t="n"/>
      <c r="R113" s="339" t="n"/>
      <c r="S113" s="40" t="inlineStr"/>
      <c r="T113" s="40" t="inlineStr"/>
      <c r="U113" s="41" t="inlineStr">
        <is>
          <t>кор</t>
        </is>
      </c>
      <c r="V113" s="374" t="n">
        <v>0</v>
      </c>
      <c r="W113" s="37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8" t="n">
        <v>4607111034687</v>
      </c>
      <c r="E114" s="339" t="n"/>
      <c r="F114" s="371" t="n">
        <v>3</v>
      </c>
      <c r="G114" s="38" t="n">
        <v>1</v>
      </c>
      <c r="H114" s="371" t="n">
        <v>3</v>
      </c>
      <c r="I114" s="37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8" t="inlineStr">
        <is>
          <t>Круггетсы сочные Хорека Весовые Пакет 3 кг Горячая штучка</t>
        </is>
      </c>
      <c r="O114" s="373" t="n"/>
      <c r="P114" s="373" t="n"/>
      <c r="Q114" s="373" t="n"/>
      <c r="R114" s="339" t="n"/>
      <c r="S114" s="40" t="inlineStr"/>
      <c r="T114" s="40" t="inlineStr"/>
      <c r="U114" s="41" t="inlineStr">
        <is>
          <t>кор</t>
        </is>
      </c>
      <c r="V114" s="374" t="n">
        <v>0</v>
      </c>
      <c r="W114" s="37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8" t="n">
        <v>4607111034380</v>
      </c>
      <c r="E115" s="339" t="n"/>
      <c r="F115" s="371" t="n">
        <v>0.25</v>
      </c>
      <c r="G115" s="38" t="n">
        <v>12</v>
      </c>
      <c r="H115" s="371" t="n">
        <v>3</v>
      </c>
      <c r="I115" s="371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9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3" t="n"/>
      <c r="P115" s="373" t="n"/>
      <c r="Q115" s="373" t="n"/>
      <c r="R115" s="339" t="n"/>
      <c r="S115" s="40" t="inlineStr"/>
      <c r="T115" s="40" t="inlineStr"/>
      <c r="U115" s="41" t="inlineStr">
        <is>
          <t>кор</t>
        </is>
      </c>
      <c r="V115" s="374" t="n">
        <v>0</v>
      </c>
      <c r="W115" s="37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8" t="n">
        <v>4607111034397</v>
      </c>
      <c r="E116" s="339" t="n"/>
      <c r="F116" s="371" t="n">
        <v>0.25</v>
      </c>
      <c r="G116" s="38" t="n">
        <v>12</v>
      </c>
      <c r="H116" s="371" t="n">
        <v>3</v>
      </c>
      <c r="I116" s="37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3" t="n"/>
      <c r="P116" s="373" t="n"/>
      <c r="Q116" s="373" t="n"/>
      <c r="R116" s="339" t="n"/>
      <c r="S116" s="40" t="inlineStr"/>
      <c r="T116" s="40" t="inlineStr"/>
      <c r="U116" s="41" t="inlineStr">
        <is>
          <t>кор</t>
        </is>
      </c>
      <c r="V116" s="374" t="n">
        <v>0</v>
      </c>
      <c r="W116" s="37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6" t="n"/>
      <c r="N117" s="377" t="inlineStr">
        <is>
          <t>Итого</t>
        </is>
      </c>
      <c r="O117" s="347" t="n"/>
      <c r="P117" s="347" t="n"/>
      <c r="Q117" s="347" t="n"/>
      <c r="R117" s="347" t="n"/>
      <c r="S117" s="347" t="n"/>
      <c r="T117" s="348" t="n"/>
      <c r="U117" s="43" t="inlineStr">
        <is>
          <t>кор</t>
        </is>
      </c>
      <c r="V117" s="378">
        <f>IFERROR(SUM(V113:V116),"0")</f>
        <v/>
      </c>
      <c r="W117" s="378">
        <f>IFERROR(SUM(W113:W116),"0")</f>
        <v/>
      </c>
      <c r="X117" s="378">
        <f>IFERROR(IF(X113="",0,X113),"0")+IFERROR(IF(X114="",0,X114),"0")+IFERROR(IF(X115="",0,X115),"0")+IFERROR(IF(X116="",0,X116),"0")</f>
        <v/>
      </c>
      <c r="Y117" s="379" t="n"/>
      <c r="Z117" s="37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6" t="n"/>
      <c r="N118" s="377" t="inlineStr">
        <is>
          <t>Итого</t>
        </is>
      </c>
      <c r="O118" s="347" t="n"/>
      <c r="P118" s="347" t="n"/>
      <c r="Q118" s="347" t="n"/>
      <c r="R118" s="347" t="n"/>
      <c r="S118" s="347" t="n"/>
      <c r="T118" s="348" t="n"/>
      <c r="U118" s="43" t="inlineStr">
        <is>
          <t>кг</t>
        </is>
      </c>
      <c r="V118" s="378">
        <f>IFERROR(SUMPRODUCT(V113:V116*H113:H116),"0")</f>
        <v/>
      </c>
      <c r="W118" s="378">
        <f>IFERROR(SUMPRODUCT(W113:W116*H113:H116),"0")</f>
        <v/>
      </c>
      <c r="X118" s="43" t="n"/>
      <c r="Y118" s="379" t="n"/>
      <c r="Z118" s="379" t="n"/>
    </row>
    <row r="119" ht="16.5" customHeight="1">
      <c r="A119" s="19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8" t="n"/>
      <c r="Z119" s="198" t="n"/>
    </row>
    <row r="120" ht="14.25" customHeight="1">
      <c r="A120" s="18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7" t="n"/>
      <c r="Z120" s="18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8" t="n">
        <v>4607111035806</v>
      </c>
      <c r="E121" s="339" t="n"/>
      <c r="F121" s="371" t="n">
        <v>0.25</v>
      </c>
      <c r="G121" s="38" t="n">
        <v>12</v>
      </c>
      <c r="H121" s="371" t="n">
        <v>3</v>
      </c>
      <c r="I121" s="37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3" t="n"/>
      <c r="P121" s="373" t="n"/>
      <c r="Q121" s="373" t="n"/>
      <c r="R121" s="339" t="n"/>
      <c r="S121" s="40" t="inlineStr"/>
      <c r="T121" s="40" t="inlineStr"/>
      <c r="U121" s="41" t="inlineStr">
        <is>
          <t>кор</t>
        </is>
      </c>
      <c r="V121" s="374" t="n">
        <v>0</v>
      </c>
      <c r="W121" s="37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6" t="n"/>
      <c r="N122" s="377" t="inlineStr">
        <is>
          <t>Итого</t>
        </is>
      </c>
      <c r="O122" s="347" t="n"/>
      <c r="P122" s="347" t="n"/>
      <c r="Q122" s="347" t="n"/>
      <c r="R122" s="347" t="n"/>
      <c r="S122" s="347" t="n"/>
      <c r="T122" s="348" t="n"/>
      <c r="U122" s="43" t="inlineStr">
        <is>
          <t>кор</t>
        </is>
      </c>
      <c r="V122" s="378">
        <f>IFERROR(SUM(V121:V121),"0")</f>
        <v/>
      </c>
      <c r="W122" s="378">
        <f>IFERROR(SUM(W121:W121),"0")</f>
        <v/>
      </c>
      <c r="X122" s="378">
        <f>IFERROR(IF(X121="",0,X121),"0")</f>
        <v/>
      </c>
      <c r="Y122" s="379" t="n"/>
      <c r="Z122" s="37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6" t="n"/>
      <c r="N123" s="377" t="inlineStr">
        <is>
          <t>Итого</t>
        </is>
      </c>
      <c r="O123" s="347" t="n"/>
      <c r="P123" s="347" t="n"/>
      <c r="Q123" s="347" t="n"/>
      <c r="R123" s="347" t="n"/>
      <c r="S123" s="347" t="n"/>
      <c r="T123" s="348" t="n"/>
      <c r="U123" s="43" t="inlineStr">
        <is>
          <t>кг</t>
        </is>
      </c>
      <c r="V123" s="378">
        <f>IFERROR(SUMPRODUCT(V121:V121*H121:H121),"0")</f>
        <v/>
      </c>
      <c r="W123" s="378">
        <f>IFERROR(SUMPRODUCT(W121:W121*H121:H121),"0")</f>
        <v/>
      </c>
      <c r="X123" s="43" t="n"/>
      <c r="Y123" s="379" t="n"/>
      <c r="Z123" s="379" t="n"/>
    </row>
    <row r="124" ht="16.5" customHeight="1">
      <c r="A124" s="19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8" t="n"/>
      <c r="Z124" s="198" t="n"/>
    </row>
    <row r="125" ht="14.25" customHeight="1">
      <c r="A125" s="18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7" t="n"/>
      <c r="Z125" s="18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8" t="n">
        <v>4607111035639</v>
      </c>
      <c r="E126" s="339" t="n"/>
      <c r="F126" s="371" t="n">
        <v>0.2</v>
      </c>
      <c r="G126" s="38" t="n">
        <v>12</v>
      </c>
      <c r="H126" s="371" t="n">
        <v>2.4</v>
      </c>
      <c r="I126" s="37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3" t="n"/>
      <c r="P126" s="373" t="n"/>
      <c r="Q126" s="373" t="n"/>
      <c r="R126" s="339" t="n"/>
      <c r="S126" s="40" t="inlineStr"/>
      <c r="T126" s="40" t="inlineStr"/>
      <c r="U126" s="41" t="inlineStr">
        <is>
          <t>кор</t>
        </is>
      </c>
      <c r="V126" s="374" t="n">
        <v>2</v>
      </c>
      <c r="W126" s="37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8" t="n">
        <v>4607111035646</v>
      </c>
      <c r="E127" s="339" t="n"/>
      <c r="F127" s="371" t="n">
        <v>0.2</v>
      </c>
      <c r="G127" s="38" t="n">
        <v>8</v>
      </c>
      <c r="H127" s="371" t="n">
        <v>1.6</v>
      </c>
      <c r="I127" s="37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3" t="n"/>
      <c r="P127" s="373" t="n"/>
      <c r="Q127" s="373" t="n"/>
      <c r="R127" s="339" t="n"/>
      <c r="S127" s="40" t="inlineStr"/>
      <c r="T127" s="40" t="inlineStr"/>
      <c r="U127" s="41" t="inlineStr">
        <is>
          <t>кор</t>
        </is>
      </c>
      <c r="V127" s="374" t="n">
        <v>0</v>
      </c>
      <c r="W127" s="37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6" t="n"/>
      <c r="N128" s="377" t="inlineStr">
        <is>
          <t>Итого</t>
        </is>
      </c>
      <c r="O128" s="347" t="n"/>
      <c r="P128" s="347" t="n"/>
      <c r="Q128" s="347" t="n"/>
      <c r="R128" s="347" t="n"/>
      <c r="S128" s="347" t="n"/>
      <c r="T128" s="348" t="n"/>
      <c r="U128" s="43" t="inlineStr">
        <is>
          <t>кор</t>
        </is>
      </c>
      <c r="V128" s="378">
        <f>IFERROR(SUM(V126:V127),"0")</f>
        <v/>
      </c>
      <c r="W128" s="378">
        <f>IFERROR(SUM(W126:W127),"0")</f>
        <v/>
      </c>
      <c r="X128" s="378">
        <f>IFERROR(IF(X126="",0,X126),"0")+IFERROR(IF(X127="",0,X127),"0")</f>
        <v/>
      </c>
      <c r="Y128" s="379" t="n"/>
      <c r="Z128" s="37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6" t="n"/>
      <c r="N129" s="377" t="inlineStr">
        <is>
          <t>Итого</t>
        </is>
      </c>
      <c r="O129" s="347" t="n"/>
      <c r="P129" s="347" t="n"/>
      <c r="Q129" s="347" t="n"/>
      <c r="R129" s="347" t="n"/>
      <c r="S129" s="347" t="n"/>
      <c r="T129" s="348" t="n"/>
      <c r="U129" s="43" t="inlineStr">
        <is>
          <t>кг</t>
        </is>
      </c>
      <c r="V129" s="378">
        <f>IFERROR(SUMPRODUCT(V126:V127*H126:H127),"0")</f>
        <v/>
      </c>
      <c r="W129" s="378">
        <f>IFERROR(SUMPRODUCT(W126:W127*H126:H127),"0")</f>
        <v/>
      </c>
      <c r="X129" s="43" t="n"/>
      <c r="Y129" s="379" t="n"/>
      <c r="Z129" s="379" t="n"/>
    </row>
    <row r="130" ht="16.5" customHeight="1">
      <c r="A130" s="19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8" t="n"/>
      <c r="Z130" s="198" t="n"/>
    </row>
    <row r="131" ht="14.25" customHeight="1">
      <c r="A131" s="18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7" t="n"/>
      <c r="Z131" s="187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8" t="n">
        <v>4607111036568</v>
      </c>
      <c r="E132" s="339" t="n"/>
      <c r="F132" s="371" t="n">
        <v>0.28</v>
      </c>
      <c r="G132" s="38" t="n">
        <v>6</v>
      </c>
      <c r="H132" s="371" t="n">
        <v>1.68</v>
      </c>
      <c r="I132" s="37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3" t="n"/>
      <c r="P132" s="373" t="n"/>
      <c r="Q132" s="373" t="n"/>
      <c r="R132" s="339" t="n"/>
      <c r="S132" s="40" t="inlineStr"/>
      <c r="T132" s="40" t="inlineStr"/>
      <c r="U132" s="41" t="inlineStr">
        <is>
          <t>кор</t>
        </is>
      </c>
      <c r="V132" s="374" t="n">
        <v>0</v>
      </c>
      <c r="W132" s="37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6" t="n"/>
      <c r="N133" s="377" t="inlineStr">
        <is>
          <t>Итого</t>
        </is>
      </c>
      <c r="O133" s="347" t="n"/>
      <c r="P133" s="347" t="n"/>
      <c r="Q133" s="347" t="n"/>
      <c r="R133" s="347" t="n"/>
      <c r="S133" s="347" t="n"/>
      <c r="T133" s="348" t="n"/>
      <c r="U133" s="43" t="inlineStr">
        <is>
          <t>кор</t>
        </is>
      </c>
      <c r="V133" s="378">
        <f>IFERROR(SUM(V132:V132),"0")</f>
        <v/>
      </c>
      <c r="W133" s="378">
        <f>IFERROR(SUM(W132:W132),"0")</f>
        <v/>
      </c>
      <c r="X133" s="378">
        <f>IFERROR(IF(X132="",0,X132),"0")</f>
        <v/>
      </c>
      <c r="Y133" s="379" t="n"/>
      <c r="Z133" s="37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6" t="n"/>
      <c r="N134" s="377" t="inlineStr">
        <is>
          <t>Итого</t>
        </is>
      </c>
      <c r="O134" s="347" t="n"/>
      <c r="P134" s="347" t="n"/>
      <c r="Q134" s="347" t="n"/>
      <c r="R134" s="347" t="n"/>
      <c r="S134" s="347" t="n"/>
      <c r="T134" s="348" t="n"/>
      <c r="U134" s="43" t="inlineStr">
        <is>
          <t>кг</t>
        </is>
      </c>
      <c r="V134" s="378">
        <f>IFERROR(SUMPRODUCT(V132:V132*H132:H132),"0")</f>
        <v/>
      </c>
      <c r="W134" s="378">
        <f>IFERROR(SUMPRODUCT(W132:W132*H132:H132),"0")</f>
        <v/>
      </c>
      <c r="X134" s="43" t="n"/>
      <c r="Y134" s="379" t="n"/>
      <c r="Z134" s="379" t="n"/>
    </row>
    <row r="135" ht="27.75" customHeight="1">
      <c r="A135" s="197" t="inlineStr">
        <is>
          <t>No Name</t>
        </is>
      </c>
      <c r="B135" s="370" t="n"/>
      <c r="C135" s="370" t="n"/>
      <c r="D135" s="370" t="n"/>
      <c r="E135" s="370" t="n"/>
      <c r="F135" s="370" t="n"/>
      <c r="G135" s="370" t="n"/>
      <c r="H135" s="370" t="n"/>
      <c r="I135" s="370" t="n"/>
      <c r="J135" s="370" t="n"/>
      <c r="K135" s="370" t="n"/>
      <c r="L135" s="370" t="n"/>
      <c r="M135" s="370" t="n"/>
      <c r="N135" s="370" t="n"/>
      <c r="O135" s="370" t="n"/>
      <c r="P135" s="370" t="n"/>
      <c r="Q135" s="370" t="n"/>
      <c r="R135" s="370" t="n"/>
      <c r="S135" s="370" t="n"/>
      <c r="T135" s="370" t="n"/>
      <c r="U135" s="370" t="n"/>
      <c r="V135" s="370" t="n"/>
      <c r="W135" s="370" t="n"/>
      <c r="X135" s="370" t="n"/>
      <c r="Y135" s="55" t="n"/>
      <c r="Z135" s="55" t="n"/>
    </row>
    <row r="136" ht="16.5" customHeight="1">
      <c r="A136" s="198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8" t="n"/>
      <c r="Z136" s="198" t="n"/>
    </row>
    <row r="137" ht="14.25" customHeight="1">
      <c r="A137" s="187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7" t="n"/>
      <c r="Z137" s="187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8" t="n">
        <v>4607111037701</v>
      </c>
      <c r="E138" s="339" t="n"/>
      <c r="F138" s="371" t="n">
        <v>5</v>
      </c>
      <c r="G138" s="38" t="n">
        <v>1</v>
      </c>
      <c r="H138" s="371" t="n">
        <v>5</v>
      </c>
      <c r="I138" s="37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5">
        <f>HYPERLINK("https://abi.ru/products/Замороженные/No Name/Стародворье ПГП/Пельмени ПГП/P003301/","Пельмени «Быстромени» Весовой ТМ «No Name» 5")</f>
        <v/>
      </c>
      <c r="O138" s="373" t="n"/>
      <c r="P138" s="373" t="n"/>
      <c r="Q138" s="373" t="n"/>
      <c r="R138" s="339" t="n"/>
      <c r="S138" s="40" t="inlineStr"/>
      <c r="T138" s="40" t="inlineStr"/>
      <c r="U138" s="41" t="inlineStr">
        <is>
          <t>кор</t>
        </is>
      </c>
      <c r="V138" s="374" t="n">
        <v>0</v>
      </c>
      <c r="W138" s="37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6" t="n"/>
      <c r="N139" s="377" t="inlineStr">
        <is>
          <t>Итого</t>
        </is>
      </c>
      <c r="O139" s="347" t="n"/>
      <c r="P139" s="347" t="n"/>
      <c r="Q139" s="347" t="n"/>
      <c r="R139" s="347" t="n"/>
      <c r="S139" s="347" t="n"/>
      <c r="T139" s="348" t="n"/>
      <c r="U139" s="43" t="inlineStr">
        <is>
          <t>кор</t>
        </is>
      </c>
      <c r="V139" s="378">
        <f>IFERROR(SUM(V138:V138),"0")</f>
        <v/>
      </c>
      <c r="W139" s="378">
        <f>IFERROR(SUM(W138:W138),"0")</f>
        <v/>
      </c>
      <c r="X139" s="378">
        <f>IFERROR(IF(X138="",0,X138),"0")</f>
        <v/>
      </c>
      <c r="Y139" s="379" t="n"/>
      <c r="Z139" s="37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6" t="n"/>
      <c r="N140" s="377" t="inlineStr">
        <is>
          <t>Итого</t>
        </is>
      </c>
      <c r="O140" s="347" t="n"/>
      <c r="P140" s="347" t="n"/>
      <c r="Q140" s="347" t="n"/>
      <c r="R140" s="347" t="n"/>
      <c r="S140" s="347" t="n"/>
      <c r="T140" s="348" t="n"/>
      <c r="U140" s="43" t="inlineStr">
        <is>
          <t>кг</t>
        </is>
      </c>
      <c r="V140" s="378">
        <f>IFERROR(SUMPRODUCT(V138:V138*H138:H138),"0")</f>
        <v/>
      </c>
      <c r="W140" s="378">
        <f>IFERROR(SUMPRODUCT(W138:W138*H138:H138),"0")</f>
        <v/>
      </c>
      <c r="X140" s="43" t="n"/>
      <c r="Y140" s="379" t="n"/>
      <c r="Z140" s="379" t="n"/>
    </row>
    <row r="141" ht="16.5" customHeight="1">
      <c r="A141" s="198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8" t="n"/>
      <c r="Z141" s="198" t="n"/>
    </row>
    <row r="142" ht="14.25" customHeight="1">
      <c r="A142" s="187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7" t="n"/>
      <c r="Z142" s="187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68" t="n">
        <v>4607111036384</v>
      </c>
      <c r="E143" s="339" t="n"/>
      <c r="F143" s="371" t="n">
        <v>1</v>
      </c>
      <c r="G143" s="38" t="n">
        <v>5</v>
      </c>
      <c r="H143" s="371" t="n">
        <v>5</v>
      </c>
      <c r="I143" s="37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6" t="inlineStr">
        <is>
          <t>Пельмени Зареченские No name Весовые Сфера No name 5 кг</t>
        </is>
      </c>
      <c r="O143" s="373" t="n"/>
      <c r="P143" s="373" t="n"/>
      <c r="Q143" s="373" t="n"/>
      <c r="R143" s="339" t="n"/>
      <c r="S143" s="40" t="inlineStr"/>
      <c r="T143" s="40" t="inlineStr"/>
      <c r="U143" s="41" t="inlineStr">
        <is>
          <t>кор</t>
        </is>
      </c>
      <c r="V143" s="374" t="n">
        <v>0</v>
      </c>
      <c r="W143" s="37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8" t="n">
        <v>4640242180250</v>
      </c>
      <c r="E144" s="339" t="n"/>
      <c r="F144" s="371" t="n">
        <v>5</v>
      </c>
      <c r="G144" s="38" t="n">
        <v>1</v>
      </c>
      <c r="H144" s="371" t="n">
        <v>5</v>
      </c>
      <c r="I144" s="37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7" t="inlineStr">
        <is>
          <t>Пельмени «Хинкали Классические» Весовые Хинкали ТМ «Зареченские» 5 кг</t>
        </is>
      </c>
      <c r="O144" s="373" t="n"/>
      <c r="P144" s="373" t="n"/>
      <c r="Q144" s="373" t="n"/>
      <c r="R144" s="339" t="n"/>
      <c r="S144" s="40" t="inlineStr"/>
      <c r="T144" s="40" t="inlineStr"/>
      <c r="U144" s="41" t="inlineStr">
        <is>
          <t>кор</t>
        </is>
      </c>
      <c r="V144" s="374" t="n">
        <v>0</v>
      </c>
      <c r="W144" s="37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68" t="n">
        <v>4607111036216</v>
      </c>
      <c r="E145" s="339" t="n"/>
      <c r="F145" s="371" t="n">
        <v>1</v>
      </c>
      <c r="G145" s="38" t="n">
        <v>5</v>
      </c>
      <c r="H145" s="371" t="n">
        <v>5</v>
      </c>
      <c r="I145" s="37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8" t="inlineStr">
        <is>
          <t>Пельмени Пуговки с говядиной и свининой No Name Весовые Сфера No Name 5 кг</t>
        </is>
      </c>
      <c r="O145" s="373" t="n"/>
      <c r="P145" s="373" t="n"/>
      <c r="Q145" s="373" t="n"/>
      <c r="R145" s="339" t="n"/>
      <c r="S145" s="40" t="inlineStr"/>
      <c r="T145" s="40" t="inlineStr"/>
      <c r="U145" s="41" t="inlineStr">
        <is>
          <t>кор</t>
        </is>
      </c>
      <c r="V145" s="374" t="n">
        <v>113</v>
      </c>
      <c r="W145" s="37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68" t="n">
        <v>4607111036278</v>
      </c>
      <c r="E146" s="339" t="n"/>
      <c r="F146" s="371" t="n">
        <v>1</v>
      </c>
      <c r="G146" s="38" t="n">
        <v>5</v>
      </c>
      <c r="H146" s="371" t="n">
        <v>5</v>
      </c>
      <c r="I146" s="37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9" t="inlineStr">
        <is>
          <t>Пельмени Умелый повар No name Весовые Равиоли No name 5 кг</t>
        </is>
      </c>
      <c r="O146" s="373" t="n"/>
      <c r="P146" s="373" t="n"/>
      <c r="Q146" s="373" t="n"/>
      <c r="R146" s="339" t="n"/>
      <c r="S146" s="40" t="inlineStr"/>
      <c r="T146" s="40" t="inlineStr"/>
      <c r="U146" s="41" t="inlineStr">
        <is>
          <t>кор</t>
        </is>
      </c>
      <c r="V146" s="374" t="n">
        <v>0</v>
      </c>
      <c r="W146" s="37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6" t="n"/>
      <c r="N147" s="377" t="inlineStr">
        <is>
          <t>Итого</t>
        </is>
      </c>
      <c r="O147" s="347" t="n"/>
      <c r="P147" s="347" t="n"/>
      <c r="Q147" s="347" t="n"/>
      <c r="R147" s="347" t="n"/>
      <c r="S147" s="347" t="n"/>
      <c r="T147" s="348" t="n"/>
      <c r="U147" s="43" t="inlineStr">
        <is>
          <t>кор</t>
        </is>
      </c>
      <c r="V147" s="378">
        <f>IFERROR(SUM(V143:V146),"0")</f>
        <v/>
      </c>
      <c r="W147" s="378">
        <f>IFERROR(SUM(W143:W146),"0")</f>
        <v/>
      </c>
      <c r="X147" s="378">
        <f>IFERROR(IF(X143="",0,X143),"0")+IFERROR(IF(X144="",0,X144),"0")+IFERROR(IF(X145="",0,X145),"0")+IFERROR(IF(X146="",0,X146),"0")</f>
        <v/>
      </c>
      <c r="Y147" s="379" t="n"/>
      <c r="Z147" s="37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6" t="n"/>
      <c r="N148" s="377" t="inlineStr">
        <is>
          <t>Итого</t>
        </is>
      </c>
      <c r="O148" s="347" t="n"/>
      <c r="P148" s="347" t="n"/>
      <c r="Q148" s="347" t="n"/>
      <c r="R148" s="347" t="n"/>
      <c r="S148" s="347" t="n"/>
      <c r="T148" s="348" t="n"/>
      <c r="U148" s="43" t="inlineStr">
        <is>
          <t>кг</t>
        </is>
      </c>
      <c r="V148" s="378">
        <f>IFERROR(SUMPRODUCT(V143:V146*H143:H146),"0")</f>
        <v/>
      </c>
      <c r="W148" s="378">
        <f>IFERROR(SUMPRODUCT(W143:W146*H143:H146),"0")</f>
        <v/>
      </c>
      <c r="X148" s="43" t="n"/>
      <c r="Y148" s="379" t="n"/>
      <c r="Z148" s="379" t="n"/>
    </row>
    <row r="149" ht="14.25" customHeight="1">
      <c r="A149" s="187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7" t="n"/>
      <c r="Z149" s="187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8" t="n">
        <v>4607111036827</v>
      </c>
      <c r="E150" s="339" t="n"/>
      <c r="F150" s="371" t="n">
        <v>1</v>
      </c>
      <c r="G150" s="38" t="n">
        <v>5</v>
      </c>
      <c r="H150" s="371" t="n">
        <v>5</v>
      </c>
      <c r="I150" s="37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3" t="n"/>
      <c r="P150" s="373" t="n"/>
      <c r="Q150" s="373" t="n"/>
      <c r="R150" s="339" t="n"/>
      <c r="S150" s="40" t="inlineStr"/>
      <c r="T150" s="40" t="inlineStr"/>
      <c r="U150" s="41" t="inlineStr">
        <is>
          <t>кор</t>
        </is>
      </c>
      <c r="V150" s="374" t="n">
        <v>0</v>
      </c>
      <c r="W150" s="37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8" t="n">
        <v>4607111036834</v>
      </c>
      <c r="E151" s="339" t="n"/>
      <c r="F151" s="371" t="n">
        <v>1</v>
      </c>
      <c r="G151" s="38" t="n">
        <v>5</v>
      </c>
      <c r="H151" s="371" t="n">
        <v>5</v>
      </c>
      <c r="I151" s="37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3" t="n"/>
      <c r="P151" s="373" t="n"/>
      <c r="Q151" s="373" t="n"/>
      <c r="R151" s="339" t="n"/>
      <c r="S151" s="40" t="inlineStr"/>
      <c r="T151" s="40" t="inlineStr"/>
      <c r="U151" s="41" t="inlineStr">
        <is>
          <t>кор</t>
        </is>
      </c>
      <c r="V151" s="374" t="n">
        <v>0</v>
      </c>
      <c r="W151" s="37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6" t="n"/>
      <c r="N152" s="377" t="inlineStr">
        <is>
          <t>Итого</t>
        </is>
      </c>
      <c r="O152" s="347" t="n"/>
      <c r="P152" s="347" t="n"/>
      <c r="Q152" s="347" t="n"/>
      <c r="R152" s="347" t="n"/>
      <c r="S152" s="347" t="n"/>
      <c r="T152" s="348" t="n"/>
      <c r="U152" s="43" t="inlineStr">
        <is>
          <t>кор</t>
        </is>
      </c>
      <c r="V152" s="378">
        <f>IFERROR(SUM(V150:V151),"0")</f>
        <v/>
      </c>
      <c r="W152" s="378">
        <f>IFERROR(SUM(W150:W151),"0")</f>
        <v/>
      </c>
      <c r="X152" s="378">
        <f>IFERROR(IF(X150="",0,X150),"0")+IFERROR(IF(X151="",0,X151),"0")</f>
        <v/>
      </c>
      <c r="Y152" s="379" t="n"/>
      <c r="Z152" s="37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6" t="n"/>
      <c r="N153" s="377" t="inlineStr">
        <is>
          <t>Итого</t>
        </is>
      </c>
      <c r="O153" s="347" t="n"/>
      <c r="P153" s="347" t="n"/>
      <c r="Q153" s="347" t="n"/>
      <c r="R153" s="347" t="n"/>
      <c r="S153" s="347" t="n"/>
      <c r="T153" s="348" t="n"/>
      <c r="U153" s="43" t="inlineStr">
        <is>
          <t>кг</t>
        </is>
      </c>
      <c r="V153" s="378">
        <f>IFERROR(SUMPRODUCT(V150:V151*H150:H151),"0")</f>
        <v/>
      </c>
      <c r="W153" s="378">
        <f>IFERROR(SUMPRODUCT(W150:W151*H150:H151),"0")</f>
        <v/>
      </c>
      <c r="X153" s="43" t="n"/>
      <c r="Y153" s="379" t="n"/>
      <c r="Z153" s="379" t="n"/>
    </row>
    <row r="154" ht="27.75" customHeight="1">
      <c r="A154" s="197" t="inlineStr">
        <is>
          <t>Вязанка</t>
        </is>
      </c>
      <c r="B154" s="370" t="n"/>
      <c r="C154" s="370" t="n"/>
      <c r="D154" s="370" t="n"/>
      <c r="E154" s="370" t="n"/>
      <c r="F154" s="370" t="n"/>
      <c r="G154" s="370" t="n"/>
      <c r="H154" s="370" t="n"/>
      <c r="I154" s="370" t="n"/>
      <c r="J154" s="370" t="n"/>
      <c r="K154" s="370" t="n"/>
      <c r="L154" s="370" t="n"/>
      <c r="M154" s="370" t="n"/>
      <c r="N154" s="370" t="n"/>
      <c r="O154" s="370" t="n"/>
      <c r="P154" s="370" t="n"/>
      <c r="Q154" s="370" t="n"/>
      <c r="R154" s="370" t="n"/>
      <c r="S154" s="370" t="n"/>
      <c r="T154" s="370" t="n"/>
      <c r="U154" s="370" t="n"/>
      <c r="V154" s="370" t="n"/>
      <c r="W154" s="370" t="n"/>
      <c r="X154" s="370" t="n"/>
      <c r="Y154" s="55" t="n"/>
      <c r="Z154" s="55" t="n"/>
    </row>
    <row r="155" ht="16.5" customHeight="1">
      <c r="A155" s="198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8" t="n"/>
      <c r="Z155" s="198" t="n"/>
    </row>
    <row r="156" ht="14.25" customHeight="1">
      <c r="A156" s="187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7" t="n"/>
      <c r="Z156" s="187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8" t="n">
        <v>4607111035721</v>
      </c>
      <c r="E157" s="339" t="n"/>
      <c r="F157" s="371" t="n">
        <v>0.25</v>
      </c>
      <c r="G157" s="38" t="n">
        <v>12</v>
      </c>
      <c r="H157" s="371" t="n">
        <v>3</v>
      </c>
      <c r="I157" s="37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3" t="n"/>
      <c r="P157" s="373" t="n"/>
      <c r="Q157" s="373" t="n"/>
      <c r="R157" s="339" t="n"/>
      <c r="S157" s="40" t="inlineStr"/>
      <c r="T157" s="40" t="inlineStr"/>
      <c r="U157" s="41" t="inlineStr">
        <is>
          <t>кор</t>
        </is>
      </c>
      <c r="V157" s="374" t="n">
        <v>0</v>
      </c>
      <c r="W157" s="37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8" t="n">
        <v>4607111035691</v>
      </c>
      <c r="E158" s="339" t="n"/>
      <c r="F158" s="371" t="n">
        <v>0.25</v>
      </c>
      <c r="G158" s="38" t="n">
        <v>12</v>
      </c>
      <c r="H158" s="371" t="n">
        <v>3</v>
      </c>
      <c r="I158" s="37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3" t="n"/>
      <c r="P158" s="373" t="n"/>
      <c r="Q158" s="373" t="n"/>
      <c r="R158" s="339" t="n"/>
      <c r="S158" s="40" t="inlineStr"/>
      <c r="T158" s="40" t="inlineStr"/>
      <c r="U158" s="41" t="inlineStr">
        <is>
          <t>кор</t>
        </is>
      </c>
      <c r="V158" s="374" t="n">
        <v>0</v>
      </c>
      <c r="W158" s="37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6" t="n"/>
      <c r="N159" s="377" t="inlineStr">
        <is>
          <t>Итого</t>
        </is>
      </c>
      <c r="O159" s="347" t="n"/>
      <c r="P159" s="347" t="n"/>
      <c r="Q159" s="347" t="n"/>
      <c r="R159" s="347" t="n"/>
      <c r="S159" s="347" t="n"/>
      <c r="T159" s="348" t="n"/>
      <c r="U159" s="43" t="inlineStr">
        <is>
          <t>кор</t>
        </is>
      </c>
      <c r="V159" s="378">
        <f>IFERROR(SUM(V157:V158),"0")</f>
        <v/>
      </c>
      <c r="W159" s="378">
        <f>IFERROR(SUM(W157:W158),"0")</f>
        <v/>
      </c>
      <c r="X159" s="378">
        <f>IFERROR(IF(X157="",0,X157),"0")+IFERROR(IF(X158="",0,X158),"0")</f>
        <v/>
      </c>
      <c r="Y159" s="379" t="n"/>
      <c r="Z159" s="37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6" t="n"/>
      <c r="N160" s="377" t="inlineStr">
        <is>
          <t>Итого</t>
        </is>
      </c>
      <c r="O160" s="347" t="n"/>
      <c r="P160" s="347" t="n"/>
      <c r="Q160" s="347" t="n"/>
      <c r="R160" s="347" t="n"/>
      <c r="S160" s="347" t="n"/>
      <c r="T160" s="348" t="n"/>
      <c r="U160" s="43" t="inlineStr">
        <is>
          <t>кг</t>
        </is>
      </c>
      <c r="V160" s="378">
        <f>IFERROR(SUMPRODUCT(V157:V158*H157:H158),"0")</f>
        <v/>
      </c>
      <c r="W160" s="378">
        <f>IFERROR(SUMPRODUCT(W157:W158*H157:H158),"0")</f>
        <v/>
      </c>
      <c r="X160" s="43" t="n"/>
      <c r="Y160" s="379" t="n"/>
      <c r="Z160" s="379" t="n"/>
    </row>
    <row r="161" ht="16.5" customHeight="1">
      <c r="A161" s="198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8" t="n"/>
      <c r="Z161" s="198" t="n"/>
    </row>
    <row r="162" ht="14.25" customHeight="1">
      <c r="A162" s="18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7" t="n"/>
      <c r="Z162" s="187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8" t="n">
        <v>4607111035783</v>
      </c>
      <c r="E163" s="339" t="n"/>
      <c r="F163" s="371" t="n">
        <v>0.2</v>
      </c>
      <c r="G163" s="38" t="n">
        <v>8</v>
      </c>
      <c r="H163" s="371" t="n">
        <v>1.6</v>
      </c>
      <c r="I163" s="37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3" t="n"/>
      <c r="P163" s="373" t="n"/>
      <c r="Q163" s="373" t="n"/>
      <c r="R163" s="339" t="n"/>
      <c r="S163" s="40" t="inlineStr"/>
      <c r="T163" s="40" t="inlineStr"/>
      <c r="U163" s="41" t="inlineStr">
        <is>
          <t>кор</t>
        </is>
      </c>
      <c r="V163" s="374" t="n">
        <v>0</v>
      </c>
      <c r="W163" s="37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6" t="n"/>
      <c r="N164" s="377" t="inlineStr">
        <is>
          <t>Итого</t>
        </is>
      </c>
      <c r="O164" s="347" t="n"/>
      <c r="P164" s="347" t="n"/>
      <c r="Q164" s="347" t="n"/>
      <c r="R164" s="347" t="n"/>
      <c r="S164" s="347" t="n"/>
      <c r="T164" s="348" t="n"/>
      <c r="U164" s="43" t="inlineStr">
        <is>
          <t>кор</t>
        </is>
      </c>
      <c r="V164" s="378">
        <f>IFERROR(SUM(V163:V163),"0")</f>
        <v/>
      </c>
      <c r="W164" s="378">
        <f>IFERROR(SUM(W163:W163),"0")</f>
        <v/>
      </c>
      <c r="X164" s="378">
        <f>IFERROR(IF(X163="",0,X163),"0")</f>
        <v/>
      </c>
      <c r="Y164" s="379" t="n"/>
      <c r="Z164" s="37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6" t="n"/>
      <c r="N165" s="377" t="inlineStr">
        <is>
          <t>Итого</t>
        </is>
      </c>
      <c r="O165" s="347" t="n"/>
      <c r="P165" s="347" t="n"/>
      <c r="Q165" s="347" t="n"/>
      <c r="R165" s="347" t="n"/>
      <c r="S165" s="347" t="n"/>
      <c r="T165" s="348" t="n"/>
      <c r="U165" s="43" t="inlineStr">
        <is>
          <t>кг</t>
        </is>
      </c>
      <c r="V165" s="378">
        <f>IFERROR(SUMPRODUCT(V163:V163*H163:H163),"0")</f>
        <v/>
      </c>
      <c r="W165" s="378">
        <f>IFERROR(SUMPRODUCT(W163:W163*H163:H163),"0")</f>
        <v/>
      </c>
      <c r="X165" s="43" t="n"/>
      <c r="Y165" s="379" t="n"/>
      <c r="Z165" s="379" t="n"/>
    </row>
    <row r="166" ht="16.5" customHeight="1">
      <c r="A166" s="198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8" t="n"/>
      <c r="Z166" s="198" t="n"/>
    </row>
    <row r="167" ht="14.25" customHeight="1">
      <c r="A167" s="187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7" t="n"/>
      <c r="Z167" s="187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8" t="n">
        <v>4680115881204</v>
      </c>
      <c r="E168" s="339" t="n"/>
      <c r="F168" s="371" t="n">
        <v>0.33</v>
      </c>
      <c r="G168" s="38" t="n">
        <v>6</v>
      </c>
      <c r="H168" s="371" t="n">
        <v>1.98</v>
      </c>
      <c r="I168" s="37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5" t="inlineStr">
        <is>
          <t>Сосиски «Сливушки #нежнушки» замороженные Фикс.вес 0,33 п/а ТМ «Вязанка»</t>
        </is>
      </c>
      <c r="O168" s="373" t="n"/>
      <c r="P168" s="373" t="n"/>
      <c r="Q168" s="373" t="n"/>
      <c r="R168" s="339" t="n"/>
      <c r="S168" s="40" t="inlineStr"/>
      <c r="T168" s="40" t="inlineStr"/>
      <c r="U168" s="41" t="inlineStr">
        <is>
          <t>кор</t>
        </is>
      </c>
      <c r="V168" s="374" t="n">
        <v>0</v>
      </c>
      <c r="W168" s="37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6" t="n"/>
      <c r="N169" s="377" t="inlineStr">
        <is>
          <t>Итого</t>
        </is>
      </c>
      <c r="O169" s="347" t="n"/>
      <c r="P169" s="347" t="n"/>
      <c r="Q169" s="347" t="n"/>
      <c r="R169" s="347" t="n"/>
      <c r="S169" s="347" t="n"/>
      <c r="T169" s="348" t="n"/>
      <c r="U169" s="43" t="inlineStr">
        <is>
          <t>кор</t>
        </is>
      </c>
      <c r="V169" s="378">
        <f>IFERROR(SUM(V168:V168),"0")</f>
        <v/>
      </c>
      <c r="W169" s="378">
        <f>IFERROR(SUM(W168:W168),"0")</f>
        <v/>
      </c>
      <c r="X169" s="378">
        <f>IFERROR(IF(X168="",0,X168),"0")</f>
        <v/>
      </c>
      <c r="Y169" s="379" t="n"/>
      <c r="Z169" s="37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6" t="n"/>
      <c r="N170" s="377" t="inlineStr">
        <is>
          <t>Итого</t>
        </is>
      </c>
      <c r="O170" s="347" t="n"/>
      <c r="P170" s="347" t="n"/>
      <c r="Q170" s="347" t="n"/>
      <c r="R170" s="347" t="n"/>
      <c r="S170" s="347" t="n"/>
      <c r="T170" s="348" t="n"/>
      <c r="U170" s="43" t="inlineStr">
        <is>
          <t>кг</t>
        </is>
      </c>
      <c r="V170" s="378">
        <f>IFERROR(SUMPRODUCT(V168:V168*H168:H168),"0")</f>
        <v/>
      </c>
      <c r="W170" s="378">
        <f>IFERROR(SUMPRODUCT(W168:W168*H168:H168),"0")</f>
        <v/>
      </c>
      <c r="X170" s="43" t="n"/>
      <c r="Y170" s="379" t="n"/>
      <c r="Z170" s="379" t="n"/>
    </row>
    <row r="171" ht="16.5" customHeight="1">
      <c r="A171" s="198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8" t="n"/>
      <c r="Z171" s="198" t="n"/>
    </row>
    <row r="172" ht="14.25" customHeight="1">
      <c r="A172" s="187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7" t="n"/>
      <c r="Z172" s="187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8" t="n">
        <v>4607111038487</v>
      </c>
      <c r="E173" s="339" t="n"/>
      <c r="F173" s="371" t="n">
        <v>0.25</v>
      </c>
      <c r="G173" s="38" t="n">
        <v>12</v>
      </c>
      <c r="H173" s="371" t="n">
        <v>3</v>
      </c>
      <c r="I173" s="371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6" t="inlineStr">
        <is>
          <t>Наггетсы «с куриным филе и сыром» ф/в 0,25 ТМ «Вязанка»</t>
        </is>
      </c>
      <c r="O173" s="373" t="n"/>
      <c r="P173" s="373" t="n"/>
      <c r="Q173" s="373" t="n"/>
      <c r="R173" s="339" t="n"/>
      <c r="S173" s="40" t="inlineStr"/>
      <c r="T173" s="40" t="inlineStr"/>
      <c r="U173" s="41" t="inlineStr">
        <is>
          <t>кор</t>
        </is>
      </c>
      <c r="V173" s="374" t="n">
        <v>2</v>
      </c>
      <c r="W173" s="37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7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6" t="n"/>
      <c r="N174" s="377" t="inlineStr">
        <is>
          <t>Итого</t>
        </is>
      </c>
      <c r="O174" s="347" t="n"/>
      <c r="P174" s="347" t="n"/>
      <c r="Q174" s="347" t="n"/>
      <c r="R174" s="347" t="n"/>
      <c r="S174" s="347" t="n"/>
      <c r="T174" s="348" t="n"/>
      <c r="U174" s="43" t="inlineStr">
        <is>
          <t>кор</t>
        </is>
      </c>
      <c r="V174" s="378">
        <f>IFERROR(SUM(V173:V173),"0")</f>
        <v/>
      </c>
      <c r="W174" s="378">
        <f>IFERROR(SUM(W173:W173),"0")</f>
        <v/>
      </c>
      <c r="X174" s="378">
        <f>IFERROR(IF(X173="",0,X173),"0")</f>
        <v/>
      </c>
      <c r="Y174" s="379" t="n"/>
      <c r="Z174" s="379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6" t="n"/>
      <c r="N175" s="377" t="inlineStr">
        <is>
          <t>Итого</t>
        </is>
      </c>
      <c r="O175" s="347" t="n"/>
      <c r="P175" s="347" t="n"/>
      <c r="Q175" s="347" t="n"/>
      <c r="R175" s="347" t="n"/>
      <c r="S175" s="347" t="n"/>
      <c r="T175" s="348" t="n"/>
      <c r="U175" s="43" t="inlineStr">
        <is>
          <t>кг</t>
        </is>
      </c>
      <c r="V175" s="378">
        <f>IFERROR(SUMPRODUCT(V173:V173*H173:H173),"0")</f>
        <v/>
      </c>
      <c r="W175" s="378">
        <f>IFERROR(SUMPRODUCT(W173:W173*H173:H173),"0")</f>
        <v/>
      </c>
      <c r="X175" s="43" t="n"/>
      <c r="Y175" s="379" t="n"/>
      <c r="Z175" s="379" t="n"/>
    </row>
    <row r="176" ht="27.75" customHeight="1">
      <c r="A176" s="197" t="inlineStr">
        <is>
          <t>Стародворье</t>
        </is>
      </c>
      <c r="B176" s="370" t="n"/>
      <c r="C176" s="370" t="n"/>
      <c r="D176" s="370" t="n"/>
      <c r="E176" s="370" t="n"/>
      <c r="F176" s="370" t="n"/>
      <c r="G176" s="370" t="n"/>
      <c r="H176" s="370" t="n"/>
      <c r="I176" s="370" t="n"/>
      <c r="J176" s="370" t="n"/>
      <c r="K176" s="370" t="n"/>
      <c r="L176" s="370" t="n"/>
      <c r="M176" s="370" t="n"/>
      <c r="N176" s="370" t="n"/>
      <c r="O176" s="370" t="n"/>
      <c r="P176" s="370" t="n"/>
      <c r="Q176" s="370" t="n"/>
      <c r="R176" s="370" t="n"/>
      <c r="S176" s="370" t="n"/>
      <c r="T176" s="370" t="n"/>
      <c r="U176" s="370" t="n"/>
      <c r="V176" s="370" t="n"/>
      <c r="W176" s="370" t="n"/>
      <c r="X176" s="370" t="n"/>
      <c r="Y176" s="55" t="n"/>
      <c r="Z176" s="55" t="n"/>
    </row>
    <row r="177" ht="16.5" customHeight="1">
      <c r="A177" s="198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8" t="n"/>
      <c r="Z177" s="198" t="n"/>
    </row>
    <row r="178" ht="14.25" customHeight="1">
      <c r="A178" s="187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7" t="n"/>
      <c r="Z178" s="187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8" t="n">
        <v>4607111037022</v>
      </c>
      <c r="E179" s="339" t="n"/>
      <c r="F179" s="371" t="n">
        <v>0.7</v>
      </c>
      <c r="G179" s="38" t="n">
        <v>8</v>
      </c>
      <c r="H179" s="371" t="n">
        <v>5.6</v>
      </c>
      <c r="I179" s="371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73" t="n"/>
      <c r="P179" s="373" t="n"/>
      <c r="Q179" s="373" t="n"/>
      <c r="R179" s="339" t="n"/>
      <c r="S179" s="40" t="inlineStr"/>
      <c r="T179" s="40" t="inlineStr"/>
      <c r="U179" s="41" t="inlineStr">
        <is>
          <t>кор</t>
        </is>
      </c>
      <c r="V179" s="374" t="n">
        <v>0</v>
      </c>
      <c r="W179" s="375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7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6" t="n"/>
      <c r="N180" s="377" t="inlineStr">
        <is>
          <t>Итого</t>
        </is>
      </c>
      <c r="O180" s="347" t="n"/>
      <c r="P180" s="347" t="n"/>
      <c r="Q180" s="347" t="n"/>
      <c r="R180" s="347" t="n"/>
      <c r="S180" s="347" t="n"/>
      <c r="T180" s="348" t="n"/>
      <c r="U180" s="43" t="inlineStr">
        <is>
          <t>кор</t>
        </is>
      </c>
      <c r="V180" s="378">
        <f>IFERROR(SUM(V179:V179),"0")</f>
        <v/>
      </c>
      <c r="W180" s="378">
        <f>IFERROR(SUM(W179:W179),"0")</f>
        <v/>
      </c>
      <c r="X180" s="378">
        <f>IFERROR(IF(X179="",0,X179),"0")</f>
        <v/>
      </c>
      <c r="Y180" s="379" t="n"/>
      <c r="Z180" s="379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6" t="n"/>
      <c r="N181" s="377" t="inlineStr">
        <is>
          <t>Итого</t>
        </is>
      </c>
      <c r="O181" s="347" t="n"/>
      <c r="P181" s="347" t="n"/>
      <c r="Q181" s="347" t="n"/>
      <c r="R181" s="347" t="n"/>
      <c r="S181" s="347" t="n"/>
      <c r="T181" s="348" t="n"/>
      <c r="U181" s="43" t="inlineStr">
        <is>
          <t>кг</t>
        </is>
      </c>
      <c r="V181" s="378">
        <f>IFERROR(SUMPRODUCT(V179:V179*H179:H179),"0")</f>
        <v/>
      </c>
      <c r="W181" s="378">
        <f>IFERROR(SUMPRODUCT(W179:W179*H179:H179),"0")</f>
        <v/>
      </c>
      <c r="X181" s="43" t="n"/>
      <c r="Y181" s="379" t="n"/>
      <c r="Z181" s="379" t="n"/>
    </row>
    <row r="182" ht="16.5" customHeight="1">
      <c r="A182" s="198" t="inlineStr">
        <is>
          <t>Первая цена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8" t="n"/>
      <c r="Z182" s="198" t="n"/>
    </row>
    <row r="183" ht="14.25" customHeight="1">
      <c r="A183" s="187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7" t="n"/>
      <c r="Z183" s="187" t="n"/>
    </row>
    <row r="184" ht="16.5" customHeight="1">
      <c r="A184" s="64" t="inlineStr">
        <is>
          <t>SU002637</t>
        </is>
      </c>
      <c r="B184" s="64" t="inlineStr">
        <is>
          <t>P002985</t>
        </is>
      </c>
      <c r="C184" s="37" t="n">
        <v>4301070913</v>
      </c>
      <c r="D184" s="168" t="n">
        <v>4607111036957</v>
      </c>
      <c r="E184" s="339" t="n"/>
      <c r="F184" s="371" t="n">
        <v>0.4</v>
      </c>
      <c r="G184" s="38" t="n">
        <v>8</v>
      </c>
      <c r="H184" s="371" t="n">
        <v>3.2</v>
      </c>
      <c r="I184" s="371" t="n">
        <v>3.44</v>
      </c>
      <c r="J184" s="38" t="n">
        <v>144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8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4" s="373" t="n"/>
      <c r="P184" s="373" t="n"/>
      <c r="Q184" s="373" t="n"/>
      <c r="R184" s="339" t="n"/>
      <c r="S184" s="40" t="inlineStr">
        <is>
          <t>22.01.2024</t>
        </is>
      </c>
      <c r="T184" s="40" t="inlineStr"/>
      <c r="U184" s="41" t="inlineStr">
        <is>
          <t>кор</t>
        </is>
      </c>
      <c r="V184" s="374" t="n">
        <v>0</v>
      </c>
      <c r="W184" s="375">
        <f>IFERROR(IF(V184="","",V184),"")</f>
        <v/>
      </c>
      <c r="X184" s="42">
        <f>IFERROR(IF(V184="","",V184*0.00866),"")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16.5" customHeight="1">
      <c r="A185" s="64" t="inlineStr">
        <is>
          <t>SU002638</t>
        </is>
      </c>
      <c r="B185" s="64" t="inlineStr">
        <is>
          <t>P002986</t>
        </is>
      </c>
      <c r="C185" s="37" t="n">
        <v>4301070912</v>
      </c>
      <c r="D185" s="168" t="n">
        <v>4607111037213</v>
      </c>
      <c r="E185" s="339" t="n"/>
      <c r="F185" s="371" t="n">
        <v>0.4</v>
      </c>
      <c r="G185" s="38" t="n">
        <v>8</v>
      </c>
      <c r="H185" s="371" t="n">
        <v>3.2</v>
      </c>
      <c r="I185" s="371" t="n">
        <v>3.44</v>
      </c>
      <c r="J185" s="38" t="n">
        <v>144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9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5" s="373" t="n"/>
      <c r="P185" s="373" t="n"/>
      <c r="Q185" s="373" t="n"/>
      <c r="R185" s="339" t="n"/>
      <c r="S185" s="40" t="inlineStr">
        <is>
          <t>22.01.2024</t>
        </is>
      </c>
      <c r="T185" s="40" t="inlineStr"/>
      <c r="U185" s="41" t="inlineStr">
        <is>
          <t>кор</t>
        </is>
      </c>
      <c r="V185" s="374" t="n">
        <v>0</v>
      </c>
      <c r="W185" s="375">
        <f>IFERROR(IF(V185="","",V185),"")</f>
        <v/>
      </c>
      <c r="X185" s="42">
        <f>IFERROR(IF(V185="","",V185*0.00866),"")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7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6" t="n"/>
      <c r="N186" s="377" t="inlineStr">
        <is>
          <t>Итого</t>
        </is>
      </c>
      <c r="O186" s="347" t="n"/>
      <c r="P186" s="347" t="n"/>
      <c r="Q186" s="347" t="n"/>
      <c r="R186" s="347" t="n"/>
      <c r="S186" s="347" t="n"/>
      <c r="T186" s="348" t="n"/>
      <c r="U186" s="43" t="inlineStr">
        <is>
          <t>кор</t>
        </is>
      </c>
      <c r="V186" s="378">
        <f>IFERROR(SUM(V184:V185),"0")</f>
        <v/>
      </c>
      <c r="W186" s="378">
        <f>IFERROR(SUM(W184:W185),"0")</f>
        <v/>
      </c>
      <c r="X186" s="378">
        <f>IFERROR(IF(X184="",0,X184),"0")+IFERROR(IF(X185="",0,X185),"0")</f>
        <v/>
      </c>
      <c r="Y186" s="379" t="n"/>
      <c r="Z186" s="379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6" t="n"/>
      <c r="N187" s="377" t="inlineStr">
        <is>
          <t>Итого</t>
        </is>
      </c>
      <c r="O187" s="347" t="n"/>
      <c r="P187" s="347" t="n"/>
      <c r="Q187" s="347" t="n"/>
      <c r="R187" s="347" t="n"/>
      <c r="S187" s="347" t="n"/>
      <c r="T187" s="348" t="n"/>
      <c r="U187" s="43" t="inlineStr">
        <is>
          <t>кг</t>
        </is>
      </c>
      <c r="V187" s="378">
        <f>IFERROR(SUMPRODUCT(V184:V185*H184:H185),"0")</f>
        <v/>
      </c>
      <c r="W187" s="378">
        <f>IFERROR(SUMPRODUCT(W184:W185*H184:H185),"0")</f>
        <v/>
      </c>
      <c r="X187" s="43" t="n"/>
      <c r="Y187" s="379" t="n"/>
      <c r="Z187" s="379" t="n"/>
    </row>
    <row r="188" ht="16.5" customHeight="1">
      <c r="A188" s="198" t="inlineStr">
        <is>
          <t>Мясорубская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8" t="n"/>
      <c r="Z188" s="198" t="n"/>
    </row>
    <row r="189" ht="14.25" customHeight="1">
      <c r="A189" s="187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7" t="n"/>
      <c r="Z189" s="187" t="n"/>
    </row>
    <row r="190" ht="27" customHeight="1">
      <c r="A190" s="64" t="inlineStr">
        <is>
          <t>SU003145</t>
        </is>
      </c>
      <c r="B190" s="64" t="inlineStr">
        <is>
          <t>P003731</t>
        </is>
      </c>
      <c r="C190" s="37" t="n">
        <v>4301070990</v>
      </c>
      <c r="D190" s="168" t="n">
        <v>4607111038494</v>
      </c>
      <c r="E190" s="339" t="n"/>
      <c r="F190" s="371" t="n">
        <v>0.7</v>
      </c>
      <c r="G190" s="38" t="n">
        <v>8</v>
      </c>
      <c r="H190" s="371" t="n">
        <v>5.6</v>
      </c>
      <c r="I190" s="371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0" t="inlineStr">
        <is>
          <t>Пельмени «Мясорубские с рубленой говядиной» 0,7 сфера ТМ «Стародворье»</t>
        </is>
      </c>
      <c r="O190" s="373" t="n"/>
      <c r="P190" s="373" t="n"/>
      <c r="Q190" s="373" t="n"/>
      <c r="R190" s="339" t="n"/>
      <c r="S190" s="40" t="inlineStr"/>
      <c r="T190" s="40" t="inlineStr"/>
      <c r="U190" s="41" t="inlineStr">
        <is>
          <t>кор</t>
        </is>
      </c>
      <c r="V190" s="374" t="n">
        <v>0</v>
      </c>
      <c r="W190" s="375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SU003077</t>
        </is>
      </c>
      <c r="B191" s="64" t="inlineStr">
        <is>
          <t>P003648</t>
        </is>
      </c>
      <c r="C191" s="37" t="n">
        <v>4301070966</v>
      </c>
      <c r="D191" s="168" t="n">
        <v>4607111038135</v>
      </c>
      <c r="E191" s="339" t="n"/>
      <c r="F191" s="371" t="n">
        <v>0.7</v>
      </c>
      <c r="G191" s="38" t="n">
        <v>8</v>
      </c>
      <c r="H191" s="371" t="n">
        <v>5.6</v>
      </c>
      <c r="I191" s="371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1" t="inlineStr">
        <is>
          <t>Пельмени «Мясорубские с рубленой грудинкой» 0,7 Классическая форма ТМ «Стародворье»</t>
        </is>
      </c>
      <c r="O191" s="373" t="n"/>
      <c r="P191" s="373" t="n"/>
      <c r="Q191" s="373" t="n"/>
      <c r="R191" s="339" t="n"/>
      <c r="S191" s="40" t="inlineStr"/>
      <c r="T191" s="40" t="inlineStr"/>
      <c r="U191" s="41" t="inlineStr">
        <is>
          <t>кор</t>
        </is>
      </c>
      <c r="V191" s="374" t="n">
        <v>5</v>
      </c>
      <c r="W191" s="375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>
      <c r="A192" s="177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6" t="n"/>
      <c r="N192" s="377" t="inlineStr">
        <is>
          <t>Итого</t>
        </is>
      </c>
      <c r="O192" s="347" t="n"/>
      <c r="P192" s="347" t="n"/>
      <c r="Q192" s="347" t="n"/>
      <c r="R192" s="347" t="n"/>
      <c r="S192" s="347" t="n"/>
      <c r="T192" s="348" t="n"/>
      <c r="U192" s="43" t="inlineStr">
        <is>
          <t>кор</t>
        </is>
      </c>
      <c r="V192" s="378">
        <f>IFERROR(SUM(V190:V191),"0")</f>
        <v/>
      </c>
      <c r="W192" s="378">
        <f>IFERROR(SUM(W190:W191),"0")</f>
        <v/>
      </c>
      <c r="X192" s="378">
        <f>IFERROR(IF(X190="",0,X190),"0")+IFERROR(IF(X191="",0,X191),"0")</f>
        <v/>
      </c>
      <c r="Y192" s="379" t="n"/>
      <c r="Z192" s="379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76" t="n"/>
      <c r="N193" s="377" t="inlineStr">
        <is>
          <t>Итого</t>
        </is>
      </c>
      <c r="O193" s="347" t="n"/>
      <c r="P193" s="347" t="n"/>
      <c r="Q193" s="347" t="n"/>
      <c r="R193" s="347" t="n"/>
      <c r="S193" s="347" t="n"/>
      <c r="T193" s="348" t="n"/>
      <c r="U193" s="43" t="inlineStr">
        <is>
          <t>кг</t>
        </is>
      </c>
      <c r="V193" s="378">
        <f>IFERROR(SUMPRODUCT(V190:V191*H190:H191),"0")</f>
        <v/>
      </c>
      <c r="W193" s="378">
        <f>IFERROR(SUMPRODUCT(W190:W191*H190:H191),"0")</f>
        <v/>
      </c>
      <c r="X193" s="43" t="n"/>
      <c r="Y193" s="379" t="n"/>
      <c r="Z193" s="379" t="n"/>
    </row>
    <row r="194" ht="16.5" customHeight="1">
      <c r="A194" s="198" t="inlineStr">
        <is>
          <t>Медвежье ушко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8" t="n"/>
      <c r="Z194" s="198" t="n"/>
    </row>
    <row r="195" ht="14.25" customHeight="1">
      <c r="A195" s="187" t="inlineStr">
        <is>
          <t>Пельмени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87" t="n"/>
      <c r="Z195" s="187" t="n"/>
    </row>
    <row r="196" ht="27" customHeight="1">
      <c r="A196" s="64" t="inlineStr">
        <is>
          <t>SU002067</t>
        </is>
      </c>
      <c r="B196" s="64" t="inlineStr">
        <is>
          <t>P002999</t>
        </is>
      </c>
      <c r="C196" s="37" t="n">
        <v>4301070915</v>
      </c>
      <c r="D196" s="168" t="n">
        <v>4607111035882</v>
      </c>
      <c r="E196" s="339" t="n"/>
      <c r="F196" s="371" t="n">
        <v>0.43</v>
      </c>
      <c r="G196" s="38" t="n">
        <v>16</v>
      </c>
      <c r="H196" s="371" t="n">
        <v>6.88</v>
      </c>
      <c r="I196" s="37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6" s="373" t="n"/>
      <c r="P196" s="373" t="n"/>
      <c r="Q196" s="373" t="n"/>
      <c r="R196" s="339" t="n"/>
      <c r="S196" s="40" t="inlineStr"/>
      <c r="T196" s="40" t="inlineStr"/>
      <c r="U196" s="41" t="inlineStr">
        <is>
          <t>кор</t>
        </is>
      </c>
      <c r="V196" s="374" t="n">
        <v>0</v>
      </c>
      <c r="W196" s="37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SU002068</t>
        </is>
      </c>
      <c r="B197" s="64" t="inlineStr">
        <is>
          <t>P003005</t>
        </is>
      </c>
      <c r="C197" s="37" t="n">
        <v>4301070921</v>
      </c>
      <c r="D197" s="168" t="n">
        <v>4607111035905</v>
      </c>
      <c r="E197" s="339" t="n"/>
      <c r="F197" s="371" t="n">
        <v>0.9</v>
      </c>
      <c r="G197" s="38" t="n">
        <v>8</v>
      </c>
      <c r="H197" s="371" t="n">
        <v>7.2</v>
      </c>
      <c r="I197" s="37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7" s="373" t="n"/>
      <c r="P197" s="373" t="n"/>
      <c r="Q197" s="373" t="n"/>
      <c r="R197" s="339" t="n"/>
      <c r="S197" s="40" t="inlineStr"/>
      <c r="T197" s="40" t="inlineStr"/>
      <c r="U197" s="41" t="inlineStr">
        <is>
          <t>кор</t>
        </is>
      </c>
      <c r="V197" s="374" t="n">
        <v>0</v>
      </c>
      <c r="W197" s="37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SU002069</t>
        </is>
      </c>
      <c r="B198" s="64" t="inlineStr">
        <is>
          <t>P003001</t>
        </is>
      </c>
      <c r="C198" s="37" t="n">
        <v>4301070917</v>
      </c>
      <c r="D198" s="168" t="n">
        <v>4607111035912</v>
      </c>
      <c r="E198" s="339" t="n"/>
      <c r="F198" s="371" t="n">
        <v>0.43</v>
      </c>
      <c r="G198" s="38" t="n">
        <v>16</v>
      </c>
      <c r="H198" s="371" t="n">
        <v>6.88</v>
      </c>
      <c r="I198" s="371" t="n">
        <v>7.19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4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8" s="373" t="n"/>
      <c r="P198" s="373" t="n"/>
      <c r="Q198" s="373" t="n"/>
      <c r="R198" s="339" t="n"/>
      <c r="S198" s="40" t="inlineStr"/>
      <c r="T198" s="40" t="inlineStr"/>
      <c r="U198" s="41" t="inlineStr">
        <is>
          <t>кор</t>
        </is>
      </c>
      <c r="V198" s="374" t="n">
        <v>0</v>
      </c>
      <c r="W198" s="375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 ht="27" customHeight="1">
      <c r="A199" s="64" t="inlineStr">
        <is>
          <t>SU002066</t>
        </is>
      </c>
      <c r="B199" s="64" t="inlineStr">
        <is>
          <t>P003004</t>
        </is>
      </c>
      <c r="C199" s="37" t="n">
        <v>4301070920</v>
      </c>
      <c r="D199" s="168" t="n">
        <v>4607111035929</v>
      </c>
      <c r="E199" s="339" t="n"/>
      <c r="F199" s="371" t="n">
        <v>0.9</v>
      </c>
      <c r="G199" s="38" t="n">
        <v>8</v>
      </c>
      <c r="H199" s="371" t="n">
        <v>7.2</v>
      </c>
      <c r="I199" s="371" t="n">
        <v>7.47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5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9" s="373" t="n"/>
      <c r="P199" s="373" t="n"/>
      <c r="Q199" s="373" t="n"/>
      <c r="R199" s="339" t="n"/>
      <c r="S199" s="40" t="inlineStr"/>
      <c r="T199" s="40" t="inlineStr"/>
      <c r="U199" s="41" t="inlineStr">
        <is>
          <t>кор</t>
        </is>
      </c>
      <c r="V199" s="374" t="n">
        <v>0</v>
      </c>
      <c r="W199" s="375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>
      <c r="A200" s="177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6" t="n"/>
      <c r="N200" s="377" t="inlineStr">
        <is>
          <t>Итого</t>
        </is>
      </c>
      <c r="O200" s="347" t="n"/>
      <c r="P200" s="347" t="n"/>
      <c r="Q200" s="347" t="n"/>
      <c r="R200" s="347" t="n"/>
      <c r="S200" s="347" t="n"/>
      <c r="T200" s="348" t="n"/>
      <c r="U200" s="43" t="inlineStr">
        <is>
          <t>кор</t>
        </is>
      </c>
      <c r="V200" s="378">
        <f>IFERROR(SUM(V196:V199),"0")</f>
        <v/>
      </c>
      <c r="W200" s="378">
        <f>IFERROR(SUM(W196:W199),"0")</f>
        <v/>
      </c>
      <c r="X200" s="378">
        <f>IFERROR(IF(X196="",0,X196),"0")+IFERROR(IF(X197="",0,X197),"0")+IFERROR(IF(X198="",0,X198),"0")+IFERROR(IF(X199="",0,X199),"0")</f>
        <v/>
      </c>
      <c r="Y200" s="379" t="n"/>
      <c r="Z200" s="379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6" t="n"/>
      <c r="N201" s="377" t="inlineStr">
        <is>
          <t>Итого</t>
        </is>
      </c>
      <c r="O201" s="347" t="n"/>
      <c r="P201" s="347" t="n"/>
      <c r="Q201" s="347" t="n"/>
      <c r="R201" s="347" t="n"/>
      <c r="S201" s="347" t="n"/>
      <c r="T201" s="348" t="n"/>
      <c r="U201" s="43" t="inlineStr">
        <is>
          <t>кг</t>
        </is>
      </c>
      <c r="V201" s="378">
        <f>IFERROR(SUMPRODUCT(V196:V199*H196:H199),"0")</f>
        <v/>
      </c>
      <c r="W201" s="378">
        <f>IFERROR(SUMPRODUCT(W196:W199*H196:H199),"0")</f>
        <v/>
      </c>
      <c r="X201" s="43" t="n"/>
      <c r="Y201" s="379" t="n"/>
      <c r="Z201" s="379" t="n"/>
    </row>
    <row r="202" ht="16.5" customHeight="1">
      <c r="A202" s="198" t="inlineStr">
        <is>
          <t>Бордо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8" t="n"/>
      <c r="Z202" s="198" t="n"/>
    </row>
    <row r="203" ht="14.25" customHeight="1">
      <c r="A203" s="187" t="inlineStr">
        <is>
          <t>Сосиски замороженные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87" t="n"/>
      <c r="Z203" s="187" t="n"/>
    </row>
    <row r="204" ht="27" customHeight="1">
      <c r="A204" s="64" t="inlineStr">
        <is>
          <t>SU002678</t>
        </is>
      </c>
      <c r="B204" s="64" t="inlineStr">
        <is>
          <t>P003054</t>
        </is>
      </c>
      <c r="C204" s="37" t="n">
        <v>4301051320</v>
      </c>
      <c r="D204" s="168" t="n">
        <v>4680115881334</v>
      </c>
      <c r="E204" s="339" t="n"/>
      <c r="F204" s="371" t="n">
        <v>0.33</v>
      </c>
      <c r="G204" s="38" t="n">
        <v>6</v>
      </c>
      <c r="H204" s="371" t="n">
        <v>1.98</v>
      </c>
      <c r="I204" s="371" t="n">
        <v>2.27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8" t="n">
        <v>365</v>
      </c>
      <c r="N204" s="446" t="inlineStr">
        <is>
          <t>Сосиски «Оригинальные» замороженные Фикс.вес 0,33 п/а ТМ «Стародворье»</t>
        </is>
      </c>
      <c r="O204" s="373" t="n"/>
      <c r="P204" s="373" t="n"/>
      <c r="Q204" s="373" t="n"/>
      <c r="R204" s="339" t="n"/>
      <c r="S204" s="40" t="inlineStr"/>
      <c r="T204" s="40" t="inlineStr"/>
      <c r="U204" s="41" t="inlineStr">
        <is>
          <t>кор</t>
        </is>
      </c>
      <c r="V204" s="374" t="n">
        <v>0</v>
      </c>
      <c r="W204" s="375">
        <f>IFERROR(IF(V204="","",V204),"")</f>
        <v/>
      </c>
      <c r="X204" s="42">
        <f>IFERROR(IF(V204="","",V204*0.00753),"")</f>
        <v/>
      </c>
      <c r="Y204" s="69" t="inlineStr"/>
      <c r="Z204" s="70" t="inlineStr"/>
      <c r="AD204" s="74" t="n"/>
      <c r="BA204" s="143" t="inlineStr">
        <is>
          <t>КИЗ</t>
        </is>
      </c>
    </row>
    <row r="205">
      <c r="A205" s="17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6" t="n"/>
      <c r="N205" s="377" t="inlineStr">
        <is>
          <t>Итого</t>
        </is>
      </c>
      <c r="O205" s="347" t="n"/>
      <c r="P205" s="347" t="n"/>
      <c r="Q205" s="347" t="n"/>
      <c r="R205" s="347" t="n"/>
      <c r="S205" s="347" t="n"/>
      <c r="T205" s="348" t="n"/>
      <c r="U205" s="43" t="inlineStr">
        <is>
          <t>кор</t>
        </is>
      </c>
      <c r="V205" s="378">
        <f>IFERROR(SUM(V204:V204),"0")</f>
        <v/>
      </c>
      <c r="W205" s="378">
        <f>IFERROR(SUM(W204:W204),"0")</f>
        <v/>
      </c>
      <c r="X205" s="378">
        <f>IFERROR(IF(X204="",0,X204),"0")</f>
        <v/>
      </c>
      <c r="Y205" s="379" t="n"/>
      <c r="Z205" s="37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6" t="n"/>
      <c r="N206" s="377" t="inlineStr">
        <is>
          <t>Итого</t>
        </is>
      </c>
      <c r="O206" s="347" t="n"/>
      <c r="P206" s="347" t="n"/>
      <c r="Q206" s="347" t="n"/>
      <c r="R206" s="347" t="n"/>
      <c r="S206" s="347" t="n"/>
      <c r="T206" s="348" t="n"/>
      <c r="U206" s="43" t="inlineStr">
        <is>
          <t>кг</t>
        </is>
      </c>
      <c r="V206" s="378">
        <f>IFERROR(SUMPRODUCT(V204:V204*H204:H204),"0")</f>
        <v/>
      </c>
      <c r="W206" s="378">
        <f>IFERROR(SUMPRODUCT(W204:W204*H204:H204),"0")</f>
        <v/>
      </c>
      <c r="X206" s="43" t="n"/>
      <c r="Y206" s="379" t="n"/>
      <c r="Z206" s="379" t="n"/>
    </row>
    <row r="207" ht="16.5" customHeight="1">
      <c r="A207" s="198" t="inlineStr">
        <is>
          <t>Сочные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8" t="n"/>
      <c r="Z207" s="198" t="n"/>
    </row>
    <row r="208" ht="14.25" customHeight="1">
      <c r="A208" s="18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87" t="n"/>
      <c r="Z208" s="187" t="n"/>
    </row>
    <row r="209" ht="16.5" customHeight="1">
      <c r="A209" s="64" t="inlineStr">
        <is>
          <t>SU001859</t>
        </is>
      </c>
      <c r="B209" s="64" t="inlineStr">
        <is>
          <t>P002720</t>
        </is>
      </c>
      <c r="C209" s="37" t="n">
        <v>4301070874</v>
      </c>
      <c r="D209" s="168" t="n">
        <v>4607111035332</v>
      </c>
      <c r="E209" s="339" t="n"/>
      <c r="F209" s="371" t="n">
        <v>0.43</v>
      </c>
      <c r="G209" s="38" t="n">
        <v>16</v>
      </c>
      <c r="H209" s="371" t="n">
        <v>6.88</v>
      </c>
      <c r="I209" s="371" t="n">
        <v>7.206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7">
        <f>HYPERLINK("https://abi.ru/products/Замороженные/Стародворье/Сочные/Пельмени/P002720/","Пельмени Сочные Сочные 0,43 Сфера Стародворье")</f>
        <v/>
      </c>
      <c r="O209" s="373" t="n"/>
      <c r="P209" s="373" t="n"/>
      <c r="Q209" s="373" t="n"/>
      <c r="R209" s="339" t="n"/>
      <c r="S209" s="40" t="inlineStr"/>
      <c r="T209" s="40" t="inlineStr"/>
      <c r="U209" s="41" t="inlineStr">
        <is>
          <t>кор</t>
        </is>
      </c>
      <c r="V209" s="374" t="n">
        <v>0</v>
      </c>
      <c r="W209" s="375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 ht="16.5" customHeight="1">
      <c r="A210" s="64" t="inlineStr">
        <is>
          <t>SU001776</t>
        </is>
      </c>
      <c r="B210" s="64" t="inlineStr">
        <is>
          <t>P002719</t>
        </is>
      </c>
      <c r="C210" s="37" t="n">
        <v>4301070873</v>
      </c>
      <c r="D210" s="168" t="n">
        <v>4607111035080</v>
      </c>
      <c r="E210" s="339" t="n"/>
      <c r="F210" s="371" t="n">
        <v>0.9</v>
      </c>
      <c r="G210" s="38" t="n">
        <v>8</v>
      </c>
      <c r="H210" s="371" t="n">
        <v>7.2</v>
      </c>
      <c r="I210" s="371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48">
        <f>HYPERLINK("https://abi.ru/products/Замороженные/Стародворье/Сочные/Пельмени/P002719/","Пельмени Сочные Сочные 0,9 Сфера Стародворье")</f>
        <v/>
      </c>
      <c r="O210" s="373" t="n"/>
      <c r="P210" s="373" t="n"/>
      <c r="Q210" s="373" t="n"/>
      <c r="R210" s="339" t="n"/>
      <c r="S210" s="40" t="inlineStr"/>
      <c r="T210" s="40" t="inlineStr"/>
      <c r="U210" s="41" t="inlineStr">
        <is>
          <t>кор</t>
        </is>
      </c>
      <c r="V210" s="374" t="n">
        <v>0</v>
      </c>
      <c r="W210" s="375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5" t="inlineStr">
        <is>
          <t>ЗПФ</t>
        </is>
      </c>
    </row>
    <row r="211">
      <c r="A211" s="177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6" t="n"/>
      <c r="N211" s="377" t="inlineStr">
        <is>
          <t>Итого</t>
        </is>
      </c>
      <c r="O211" s="347" t="n"/>
      <c r="P211" s="347" t="n"/>
      <c r="Q211" s="347" t="n"/>
      <c r="R211" s="347" t="n"/>
      <c r="S211" s="347" t="n"/>
      <c r="T211" s="348" t="n"/>
      <c r="U211" s="43" t="inlineStr">
        <is>
          <t>кор</t>
        </is>
      </c>
      <c r="V211" s="378">
        <f>IFERROR(SUM(V209:V210),"0")</f>
        <v/>
      </c>
      <c r="W211" s="378">
        <f>IFERROR(SUM(W209:W210),"0")</f>
        <v/>
      </c>
      <c r="X211" s="378">
        <f>IFERROR(IF(X209="",0,X209),"0")+IFERROR(IF(X210="",0,X210),"0")</f>
        <v/>
      </c>
      <c r="Y211" s="379" t="n"/>
      <c r="Z211" s="379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6" t="n"/>
      <c r="N212" s="377" t="inlineStr">
        <is>
          <t>Итого</t>
        </is>
      </c>
      <c r="O212" s="347" t="n"/>
      <c r="P212" s="347" t="n"/>
      <c r="Q212" s="347" t="n"/>
      <c r="R212" s="347" t="n"/>
      <c r="S212" s="347" t="n"/>
      <c r="T212" s="348" t="n"/>
      <c r="U212" s="43" t="inlineStr">
        <is>
          <t>кг</t>
        </is>
      </c>
      <c r="V212" s="378">
        <f>IFERROR(SUMPRODUCT(V209:V210*H209:H210),"0")</f>
        <v/>
      </c>
      <c r="W212" s="378">
        <f>IFERROR(SUMPRODUCT(W209:W210*H209:H210),"0")</f>
        <v/>
      </c>
      <c r="X212" s="43" t="n"/>
      <c r="Y212" s="379" t="n"/>
      <c r="Z212" s="379" t="n"/>
    </row>
    <row r="213" ht="27.75" customHeight="1">
      <c r="A213" s="197" t="inlineStr">
        <is>
          <t>Колбасный стандарт</t>
        </is>
      </c>
      <c r="B213" s="370" t="n"/>
      <c r="C213" s="370" t="n"/>
      <c r="D213" s="370" t="n"/>
      <c r="E213" s="370" t="n"/>
      <c r="F213" s="370" t="n"/>
      <c r="G213" s="370" t="n"/>
      <c r="H213" s="370" t="n"/>
      <c r="I213" s="370" t="n"/>
      <c r="J213" s="370" t="n"/>
      <c r="K213" s="370" t="n"/>
      <c r="L213" s="370" t="n"/>
      <c r="M213" s="370" t="n"/>
      <c r="N213" s="370" t="n"/>
      <c r="O213" s="370" t="n"/>
      <c r="P213" s="370" t="n"/>
      <c r="Q213" s="370" t="n"/>
      <c r="R213" s="370" t="n"/>
      <c r="S213" s="370" t="n"/>
      <c r="T213" s="370" t="n"/>
      <c r="U213" s="370" t="n"/>
      <c r="V213" s="370" t="n"/>
      <c r="W213" s="370" t="n"/>
      <c r="X213" s="370" t="n"/>
      <c r="Y213" s="55" t="n"/>
      <c r="Z213" s="55" t="n"/>
    </row>
    <row r="214" ht="16.5" customHeight="1">
      <c r="A214" s="198" t="inlineStr">
        <is>
          <t>Владимирский Стандарт ЗПФ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8" t="n"/>
      <c r="Z214" s="198" t="n"/>
    </row>
    <row r="215" ht="14.25" customHeight="1">
      <c r="A215" s="187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7" t="n"/>
      <c r="Z215" s="187" t="n"/>
    </row>
    <row r="216" ht="27" customHeight="1">
      <c r="A216" s="64" t="inlineStr">
        <is>
          <t>SU002267</t>
        </is>
      </c>
      <c r="B216" s="64" t="inlineStr">
        <is>
          <t>P003223</t>
        </is>
      </c>
      <c r="C216" s="37" t="n">
        <v>4301070941</v>
      </c>
      <c r="D216" s="168" t="n">
        <v>4607111036162</v>
      </c>
      <c r="E216" s="339" t="n"/>
      <c r="F216" s="371" t="n">
        <v>0.8</v>
      </c>
      <c r="G216" s="38" t="n">
        <v>8</v>
      </c>
      <c r="H216" s="371" t="n">
        <v>6.4</v>
      </c>
      <c r="I216" s="371" t="n">
        <v>6.6812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90</v>
      </c>
      <c r="N216" s="449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6" s="373" t="n"/>
      <c r="P216" s="373" t="n"/>
      <c r="Q216" s="373" t="n"/>
      <c r="R216" s="339" t="n"/>
      <c r="S216" s="40" t="inlineStr"/>
      <c r="T216" s="40" t="inlineStr"/>
      <c r="U216" s="41" t="inlineStr">
        <is>
          <t>кор</t>
        </is>
      </c>
      <c r="V216" s="374" t="n">
        <v>0</v>
      </c>
      <c r="W216" s="375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6" t="inlineStr">
        <is>
          <t>ЗПФ</t>
        </is>
      </c>
    </row>
    <row r="217">
      <c r="A217" s="177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6" t="n"/>
      <c r="N217" s="377" t="inlineStr">
        <is>
          <t>Итого</t>
        </is>
      </c>
      <c r="O217" s="347" t="n"/>
      <c r="P217" s="347" t="n"/>
      <c r="Q217" s="347" t="n"/>
      <c r="R217" s="347" t="n"/>
      <c r="S217" s="347" t="n"/>
      <c r="T217" s="348" t="n"/>
      <c r="U217" s="43" t="inlineStr">
        <is>
          <t>кор</t>
        </is>
      </c>
      <c r="V217" s="378">
        <f>IFERROR(SUM(V216:V216),"0")</f>
        <v/>
      </c>
      <c r="W217" s="378">
        <f>IFERROR(SUM(W216:W216),"0")</f>
        <v/>
      </c>
      <c r="X217" s="378">
        <f>IFERROR(IF(X216="",0,X216),"0")</f>
        <v/>
      </c>
      <c r="Y217" s="379" t="n"/>
      <c r="Z217" s="379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6" t="n"/>
      <c r="N218" s="377" t="inlineStr">
        <is>
          <t>Итого</t>
        </is>
      </c>
      <c r="O218" s="347" t="n"/>
      <c r="P218" s="347" t="n"/>
      <c r="Q218" s="347" t="n"/>
      <c r="R218" s="347" t="n"/>
      <c r="S218" s="347" t="n"/>
      <c r="T218" s="348" t="n"/>
      <c r="U218" s="43" t="inlineStr">
        <is>
          <t>кг</t>
        </is>
      </c>
      <c r="V218" s="378">
        <f>IFERROR(SUMPRODUCT(V216:V216*H216:H216),"0")</f>
        <v/>
      </c>
      <c r="W218" s="378">
        <f>IFERROR(SUMPRODUCT(W216:W216*H216:H216),"0")</f>
        <v/>
      </c>
      <c r="X218" s="43" t="n"/>
      <c r="Y218" s="379" t="n"/>
      <c r="Z218" s="379" t="n"/>
    </row>
    <row r="219" ht="27.75" customHeight="1">
      <c r="A219" s="197" t="inlineStr">
        <is>
          <t>Особый рецепт</t>
        </is>
      </c>
      <c r="B219" s="370" t="n"/>
      <c r="C219" s="370" t="n"/>
      <c r="D219" s="370" t="n"/>
      <c r="E219" s="370" t="n"/>
      <c r="F219" s="370" t="n"/>
      <c r="G219" s="370" t="n"/>
      <c r="H219" s="370" t="n"/>
      <c r="I219" s="370" t="n"/>
      <c r="J219" s="370" t="n"/>
      <c r="K219" s="370" t="n"/>
      <c r="L219" s="370" t="n"/>
      <c r="M219" s="370" t="n"/>
      <c r="N219" s="370" t="n"/>
      <c r="O219" s="370" t="n"/>
      <c r="P219" s="370" t="n"/>
      <c r="Q219" s="370" t="n"/>
      <c r="R219" s="370" t="n"/>
      <c r="S219" s="370" t="n"/>
      <c r="T219" s="370" t="n"/>
      <c r="U219" s="370" t="n"/>
      <c r="V219" s="370" t="n"/>
      <c r="W219" s="370" t="n"/>
      <c r="X219" s="370" t="n"/>
      <c r="Y219" s="55" t="n"/>
      <c r="Z219" s="55" t="n"/>
    </row>
    <row r="220" ht="16.5" customHeight="1">
      <c r="A220" s="198" t="inlineStr">
        <is>
          <t>Любимая ложка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8" t="n"/>
      <c r="Z220" s="198" t="n"/>
    </row>
    <row r="221" ht="14.25" customHeight="1">
      <c r="A221" s="18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87" t="n"/>
      <c r="Z221" s="187" t="n"/>
    </row>
    <row r="222" ht="27" customHeight="1">
      <c r="A222" s="64" t="inlineStr">
        <is>
          <t>SU002268</t>
        </is>
      </c>
      <c r="B222" s="64" t="inlineStr">
        <is>
          <t>P003642</t>
        </is>
      </c>
      <c r="C222" s="37" t="n">
        <v>4301070965</v>
      </c>
      <c r="D222" s="168" t="n">
        <v>4607111035899</v>
      </c>
      <c r="E222" s="339" t="n"/>
      <c r="F222" s="371" t="n">
        <v>1</v>
      </c>
      <c r="G222" s="38" t="n">
        <v>5</v>
      </c>
      <c r="H222" s="371" t="n">
        <v>5</v>
      </c>
      <c r="I222" s="371" t="n">
        <v>5.262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180</v>
      </c>
      <c r="N222" s="450" t="inlineStr">
        <is>
          <t>Пельмени Со свининой и говядиной Любимая ложка 1,0 Равиоли Особый рецепт</t>
        </is>
      </c>
      <c r="O222" s="373" t="n"/>
      <c r="P222" s="373" t="n"/>
      <c r="Q222" s="373" t="n"/>
      <c r="R222" s="339" t="n"/>
      <c r="S222" s="40" t="inlineStr"/>
      <c r="T222" s="40" t="inlineStr"/>
      <c r="U222" s="41" t="inlineStr">
        <is>
          <t>кор</t>
        </is>
      </c>
      <c r="V222" s="374" t="n">
        <v>0</v>
      </c>
      <c r="W222" s="375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17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6" t="n"/>
      <c r="N223" s="377" t="inlineStr">
        <is>
          <t>Итого</t>
        </is>
      </c>
      <c r="O223" s="347" t="n"/>
      <c r="P223" s="347" t="n"/>
      <c r="Q223" s="347" t="n"/>
      <c r="R223" s="347" t="n"/>
      <c r="S223" s="347" t="n"/>
      <c r="T223" s="348" t="n"/>
      <c r="U223" s="43" t="inlineStr">
        <is>
          <t>кор</t>
        </is>
      </c>
      <c r="V223" s="378">
        <f>IFERROR(SUM(V222:V222),"0")</f>
        <v/>
      </c>
      <c r="W223" s="378">
        <f>IFERROR(SUM(W222:W222),"0")</f>
        <v/>
      </c>
      <c r="X223" s="378">
        <f>IFERROR(IF(X222="",0,X222),"0")</f>
        <v/>
      </c>
      <c r="Y223" s="379" t="n"/>
      <c r="Z223" s="37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6" t="n"/>
      <c r="N224" s="377" t="inlineStr">
        <is>
          <t>Итого</t>
        </is>
      </c>
      <c r="O224" s="347" t="n"/>
      <c r="P224" s="347" t="n"/>
      <c r="Q224" s="347" t="n"/>
      <c r="R224" s="347" t="n"/>
      <c r="S224" s="347" t="n"/>
      <c r="T224" s="348" t="n"/>
      <c r="U224" s="43" t="inlineStr">
        <is>
          <t>кг</t>
        </is>
      </c>
      <c r="V224" s="378">
        <f>IFERROR(SUMPRODUCT(V222:V222*H222:H222),"0")</f>
        <v/>
      </c>
      <c r="W224" s="378">
        <f>IFERROR(SUMPRODUCT(W222:W222*H222:H222),"0")</f>
        <v/>
      </c>
      <c r="X224" s="43" t="n"/>
      <c r="Y224" s="379" t="n"/>
      <c r="Z224" s="379" t="n"/>
    </row>
    <row r="225" ht="16.5" customHeight="1">
      <c r="A225" s="198" t="inlineStr">
        <is>
          <t>Особая Без свинины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8" t="n"/>
      <c r="Z225" s="198" t="n"/>
    </row>
    <row r="226" ht="14.25" customHeight="1">
      <c r="A226" s="187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7" t="n"/>
      <c r="Z226" s="187" t="n"/>
    </row>
    <row r="227" ht="27" customHeight="1">
      <c r="A227" s="64" t="inlineStr">
        <is>
          <t>SU002408</t>
        </is>
      </c>
      <c r="B227" s="64" t="inlineStr">
        <is>
          <t>P002686</t>
        </is>
      </c>
      <c r="C227" s="37" t="n">
        <v>4301070870</v>
      </c>
      <c r="D227" s="168" t="n">
        <v>4607111036711</v>
      </c>
      <c r="E227" s="339" t="n"/>
      <c r="F227" s="371" t="n">
        <v>0.8</v>
      </c>
      <c r="G227" s="38" t="n">
        <v>8</v>
      </c>
      <c r="H227" s="371" t="n">
        <v>6.4</v>
      </c>
      <c r="I227" s="371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90</v>
      </c>
      <c r="N227" s="451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7" s="373" t="n"/>
      <c r="P227" s="373" t="n"/>
      <c r="Q227" s="373" t="n"/>
      <c r="R227" s="339" t="n"/>
      <c r="S227" s="40" t="inlineStr"/>
      <c r="T227" s="40" t="inlineStr"/>
      <c r="U227" s="41" t="inlineStr">
        <is>
          <t>кор</t>
        </is>
      </c>
      <c r="V227" s="374" t="n">
        <v>0</v>
      </c>
      <c r="W227" s="375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ЗПФ</t>
        </is>
      </c>
    </row>
    <row r="228">
      <c r="A228" s="17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6" t="n"/>
      <c r="N228" s="377" t="inlineStr">
        <is>
          <t>Итого</t>
        </is>
      </c>
      <c r="O228" s="347" t="n"/>
      <c r="P228" s="347" t="n"/>
      <c r="Q228" s="347" t="n"/>
      <c r="R228" s="347" t="n"/>
      <c r="S228" s="347" t="n"/>
      <c r="T228" s="348" t="n"/>
      <c r="U228" s="43" t="inlineStr">
        <is>
          <t>кор</t>
        </is>
      </c>
      <c r="V228" s="378">
        <f>IFERROR(SUM(V227:V227),"0")</f>
        <v/>
      </c>
      <c r="W228" s="378">
        <f>IFERROR(SUM(W227:W227),"0")</f>
        <v/>
      </c>
      <c r="X228" s="378">
        <f>IFERROR(IF(X227="",0,X227),"0")</f>
        <v/>
      </c>
      <c r="Y228" s="379" t="n"/>
      <c r="Z228" s="379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6" t="n"/>
      <c r="N229" s="377" t="inlineStr">
        <is>
          <t>Итого</t>
        </is>
      </c>
      <c r="O229" s="347" t="n"/>
      <c r="P229" s="347" t="n"/>
      <c r="Q229" s="347" t="n"/>
      <c r="R229" s="347" t="n"/>
      <c r="S229" s="347" t="n"/>
      <c r="T229" s="348" t="n"/>
      <c r="U229" s="43" t="inlineStr">
        <is>
          <t>кг</t>
        </is>
      </c>
      <c r="V229" s="378">
        <f>IFERROR(SUMPRODUCT(V227:V227*H227:H227),"0")</f>
        <v/>
      </c>
      <c r="W229" s="378">
        <f>IFERROR(SUMPRODUCT(W227:W227*H227:H227),"0")</f>
        <v/>
      </c>
      <c r="X229" s="43" t="n"/>
      <c r="Y229" s="379" t="n"/>
      <c r="Z229" s="379" t="n"/>
    </row>
    <row r="230" ht="27.75" customHeight="1">
      <c r="A230" s="197" t="inlineStr">
        <is>
          <t>Зареченские</t>
        </is>
      </c>
      <c r="B230" s="370" t="n"/>
      <c r="C230" s="370" t="n"/>
      <c r="D230" s="370" t="n"/>
      <c r="E230" s="370" t="n"/>
      <c r="F230" s="370" t="n"/>
      <c r="G230" s="370" t="n"/>
      <c r="H230" s="370" t="n"/>
      <c r="I230" s="370" t="n"/>
      <c r="J230" s="370" t="n"/>
      <c r="K230" s="370" t="n"/>
      <c r="L230" s="370" t="n"/>
      <c r="M230" s="370" t="n"/>
      <c r="N230" s="370" t="n"/>
      <c r="O230" s="370" t="n"/>
      <c r="P230" s="370" t="n"/>
      <c r="Q230" s="370" t="n"/>
      <c r="R230" s="370" t="n"/>
      <c r="S230" s="370" t="n"/>
      <c r="T230" s="370" t="n"/>
      <c r="U230" s="370" t="n"/>
      <c r="V230" s="370" t="n"/>
      <c r="W230" s="370" t="n"/>
      <c r="X230" s="370" t="n"/>
      <c r="Y230" s="55" t="n"/>
      <c r="Z230" s="55" t="n"/>
    </row>
    <row r="231" ht="16.5" customHeight="1">
      <c r="A231" s="198" t="inlineStr">
        <is>
          <t>Зареченские продукты ПГП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8" t="n"/>
      <c r="Z231" s="198" t="n"/>
    </row>
    <row r="232" ht="14.25" customHeight="1">
      <c r="A232" s="187" t="inlineStr">
        <is>
          <t>Крылья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87" t="n"/>
      <c r="Z232" s="187" t="n"/>
    </row>
    <row r="233" ht="27" customHeight="1">
      <c r="A233" s="64" t="inlineStr">
        <is>
          <t>SU003024</t>
        </is>
      </c>
      <c r="B233" s="64" t="inlineStr">
        <is>
          <t>P003488</t>
        </is>
      </c>
      <c r="C233" s="37" t="n">
        <v>4301131019</v>
      </c>
      <c r="D233" s="168" t="n">
        <v>4640242180427</v>
      </c>
      <c r="E233" s="339" t="n"/>
      <c r="F233" s="371" t="n">
        <v>1.8</v>
      </c>
      <c r="G233" s="38" t="n">
        <v>1</v>
      </c>
      <c r="H233" s="371" t="n">
        <v>1.8</v>
      </c>
      <c r="I233" s="371" t="n">
        <v>1.915</v>
      </c>
      <c r="J233" s="38" t="n">
        <v>234</v>
      </c>
      <c r="K233" s="38" t="inlineStr">
        <is>
          <t>18</t>
        </is>
      </c>
      <c r="L233" s="39" t="inlineStr">
        <is>
          <t>МГ</t>
        </is>
      </c>
      <c r="M233" s="38" t="n">
        <v>180</v>
      </c>
      <c r="N233" s="452" t="inlineStr">
        <is>
          <t>Крылья «Хрустящие крылышки» Весовой ТМ «Зареченские» 1,8 кг</t>
        </is>
      </c>
      <c r="O233" s="373" t="n"/>
      <c r="P233" s="373" t="n"/>
      <c r="Q233" s="373" t="n"/>
      <c r="R233" s="339" t="n"/>
      <c r="S233" s="40" t="inlineStr"/>
      <c r="T233" s="40" t="inlineStr"/>
      <c r="U233" s="41" t="inlineStr">
        <is>
          <t>кор</t>
        </is>
      </c>
      <c r="V233" s="374" t="n">
        <v>0</v>
      </c>
      <c r="W233" s="375">
        <f>IFERROR(IF(V233="","",V233),"")</f>
        <v/>
      </c>
      <c r="X233" s="42">
        <f>IFERROR(IF(V233="","",V233*0.00502),"")</f>
        <v/>
      </c>
      <c r="Y233" s="69" t="inlineStr"/>
      <c r="Z233" s="70" t="inlineStr"/>
      <c r="AD233" s="74" t="n"/>
      <c r="BA233" s="149" t="inlineStr">
        <is>
          <t>ПГП</t>
        </is>
      </c>
    </row>
    <row r="234">
      <c r="A234" s="17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6" t="n"/>
      <c r="N234" s="377" t="inlineStr">
        <is>
          <t>Итого</t>
        </is>
      </c>
      <c r="O234" s="347" t="n"/>
      <c r="P234" s="347" t="n"/>
      <c r="Q234" s="347" t="n"/>
      <c r="R234" s="347" t="n"/>
      <c r="S234" s="347" t="n"/>
      <c r="T234" s="348" t="n"/>
      <c r="U234" s="43" t="inlineStr">
        <is>
          <t>кор</t>
        </is>
      </c>
      <c r="V234" s="378">
        <f>IFERROR(SUM(V233:V233),"0")</f>
        <v/>
      </c>
      <c r="W234" s="378">
        <f>IFERROR(SUM(W233:W233),"0")</f>
        <v/>
      </c>
      <c r="X234" s="378">
        <f>IFERROR(IF(X233="",0,X233),"0")</f>
        <v/>
      </c>
      <c r="Y234" s="379" t="n"/>
      <c r="Z234" s="37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6" t="n"/>
      <c r="N235" s="377" t="inlineStr">
        <is>
          <t>Итого</t>
        </is>
      </c>
      <c r="O235" s="347" t="n"/>
      <c r="P235" s="347" t="n"/>
      <c r="Q235" s="347" t="n"/>
      <c r="R235" s="347" t="n"/>
      <c r="S235" s="347" t="n"/>
      <c r="T235" s="348" t="n"/>
      <c r="U235" s="43" t="inlineStr">
        <is>
          <t>кг</t>
        </is>
      </c>
      <c r="V235" s="378">
        <f>IFERROR(SUMPRODUCT(V233:V233*H233:H233),"0")</f>
        <v/>
      </c>
      <c r="W235" s="378">
        <f>IFERROR(SUMPRODUCT(W233:W233*H233:H233),"0")</f>
        <v/>
      </c>
      <c r="X235" s="43" t="n"/>
      <c r="Y235" s="379" t="n"/>
      <c r="Z235" s="379" t="n"/>
    </row>
    <row r="236" ht="14.25" customHeight="1">
      <c r="A236" s="187" t="inlineStr">
        <is>
          <t>Наггетсы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87" t="n"/>
      <c r="Z236" s="187" t="n"/>
    </row>
    <row r="237" ht="27" customHeight="1">
      <c r="A237" s="64" t="inlineStr">
        <is>
          <t>SU003020</t>
        </is>
      </c>
      <c r="B237" s="64" t="inlineStr">
        <is>
          <t>P003486</t>
        </is>
      </c>
      <c r="C237" s="37" t="n">
        <v>4301132080</v>
      </c>
      <c r="D237" s="168" t="n">
        <v>4640242180397</v>
      </c>
      <c r="E237" s="339" t="n"/>
      <c r="F237" s="371" t="n">
        <v>1</v>
      </c>
      <c r="G237" s="38" t="n">
        <v>6</v>
      </c>
      <c r="H237" s="371" t="n">
        <v>6</v>
      </c>
      <c r="I237" s="371" t="n">
        <v>6.26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3" t="inlineStr">
        <is>
          <t>Наггетсы «Хрустящие» Весовые ТМ «Зареченские» 6 кг</t>
        </is>
      </c>
      <c r="O237" s="373" t="n"/>
      <c r="P237" s="373" t="n"/>
      <c r="Q237" s="373" t="n"/>
      <c r="R237" s="339" t="n"/>
      <c r="S237" s="40" t="inlineStr"/>
      <c r="T237" s="40" t="inlineStr"/>
      <c r="U237" s="41" t="inlineStr">
        <is>
          <t>кор</t>
        </is>
      </c>
      <c r="V237" s="374" t="n">
        <v>49</v>
      </c>
      <c r="W237" s="375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0" t="inlineStr">
        <is>
          <t>ПГП</t>
        </is>
      </c>
    </row>
    <row r="238">
      <c r="A238" s="177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6" t="n"/>
      <c r="N238" s="377" t="inlineStr">
        <is>
          <t>Итого</t>
        </is>
      </c>
      <c r="O238" s="347" t="n"/>
      <c r="P238" s="347" t="n"/>
      <c r="Q238" s="347" t="n"/>
      <c r="R238" s="347" t="n"/>
      <c r="S238" s="347" t="n"/>
      <c r="T238" s="348" t="n"/>
      <c r="U238" s="43" t="inlineStr">
        <is>
          <t>кор</t>
        </is>
      </c>
      <c r="V238" s="378">
        <f>IFERROR(SUM(V237:V237),"0")</f>
        <v/>
      </c>
      <c r="W238" s="378">
        <f>IFERROR(SUM(W237:W237),"0")</f>
        <v/>
      </c>
      <c r="X238" s="378">
        <f>IFERROR(IF(X237="",0,X237),"0")</f>
        <v/>
      </c>
      <c r="Y238" s="379" t="n"/>
      <c r="Z238" s="379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6" t="n"/>
      <c r="N239" s="377" t="inlineStr">
        <is>
          <t>Итого</t>
        </is>
      </c>
      <c r="O239" s="347" t="n"/>
      <c r="P239" s="347" t="n"/>
      <c r="Q239" s="347" t="n"/>
      <c r="R239" s="347" t="n"/>
      <c r="S239" s="347" t="n"/>
      <c r="T239" s="348" t="n"/>
      <c r="U239" s="43" t="inlineStr">
        <is>
          <t>кг</t>
        </is>
      </c>
      <c r="V239" s="378">
        <f>IFERROR(SUMPRODUCT(V237:V237*H237:H237),"0")</f>
        <v/>
      </c>
      <c r="W239" s="378">
        <f>IFERROR(SUMPRODUCT(W237:W237*H237:H237),"0")</f>
        <v/>
      </c>
      <c r="X239" s="43" t="n"/>
      <c r="Y239" s="379" t="n"/>
      <c r="Z239" s="379" t="n"/>
    </row>
    <row r="240" ht="14.25" customHeight="1">
      <c r="A240" s="187" t="inlineStr">
        <is>
          <t>Чебуреки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87" t="n"/>
      <c r="Z240" s="187" t="n"/>
    </row>
    <row r="241" ht="27" customHeight="1">
      <c r="A241" s="64" t="inlineStr">
        <is>
          <t>SU003012</t>
        </is>
      </c>
      <c r="B241" s="64" t="inlineStr">
        <is>
          <t>P003478</t>
        </is>
      </c>
      <c r="C241" s="37" t="n">
        <v>4301136028</v>
      </c>
      <c r="D241" s="168" t="n">
        <v>4640242180304</v>
      </c>
      <c r="E241" s="339" t="n"/>
      <c r="F241" s="371" t="n">
        <v>2.7</v>
      </c>
      <c r="G241" s="38" t="n">
        <v>1</v>
      </c>
      <c r="H241" s="371" t="n">
        <v>2.7</v>
      </c>
      <c r="I241" s="371" t="n">
        <v>2.8906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4" t="inlineStr">
        <is>
          <t>Чебуреки «Мясные» Весовые ТМ «Зареченские» 2,7 кг</t>
        </is>
      </c>
      <c r="O241" s="373" t="n"/>
      <c r="P241" s="373" t="n"/>
      <c r="Q241" s="373" t="n"/>
      <c r="R241" s="339" t="n"/>
      <c r="S241" s="40" t="inlineStr"/>
      <c r="T241" s="40" t="inlineStr"/>
      <c r="U241" s="41" t="inlineStr">
        <is>
          <t>кор</t>
        </is>
      </c>
      <c r="V241" s="374" t="n">
        <v>0</v>
      </c>
      <c r="W241" s="375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37.5" customHeight="1">
      <c r="A242" s="64" t="inlineStr">
        <is>
          <t>SU003011</t>
        </is>
      </c>
      <c r="B242" s="64" t="inlineStr">
        <is>
          <t>P003477</t>
        </is>
      </c>
      <c r="C242" s="37" t="n">
        <v>4301136027</v>
      </c>
      <c r="D242" s="168" t="n">
        <v>4640242180298</v>
      </c>
      <c r="E242" s="339" t="n"/>
      <c r="F242" s="371" t="n">
        <v>2.7</v>
      </c>
      <c r="G242" s="38" t="n">
        <v>1</v>
      </c>
      <c r="H242" s="371" t="n">
        <v>2.7</v>
      </c>
      <c r="I242" s="371" t="n">
        <v>2.892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5" t="inlineStr">
        <is>
          <t>Чебуреки «с мясом, грибами и картофелем» Весовые ТМ «Зареченские» 2,7 кг</t>
        </is>
      </c>
      <c r="O242" s="373" t="n"/>
      <c r="P242" s="373" t="n"/>
      <c r="Q242" s="373" t="n"/>
      <c r="R242" s="339" t="n"/>
      <c r="S242" s="40" t="inlineStr"/>
      <c r="T242" s="40" t="inlineStr"/>
      <c r="U242" s="41" t="inlineStr">
        <is>
          <t>кор</t>
        </is>
      </c>
      <c r="V242" s="374" t="n">
        <v>0</v>
      </c>
      <c r="W242" s="37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SU003010</t>
        </is>
      </c>
      <c r="B243" s="64" t="inlineStr">
        <is>
          <t>P003476</t>
        </is>
      </c>
      <c r="C243" s="37" t="n">
        <v>4301136026</v>
      </c>
      <c r="D243" s="168" t="n">
        <v>4640242180236</v>
      </c>
      <c r="E243" s="339" t="n"/>
      <c r="F243" s="371" t="n">
        <v>5</v>
      </c>
      <c r="G243" s="38" t="n">
        <v>1</v>
      </c>
      <c r="H243" s="371" t="n">
        <v>5</v>
      </c>
      <c r="I243" s="371" t="n">
        <v>5.235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8" t="n">
        <v>180</v>
      </c>
      <c r="N243" s="456" t="inlineStr">
        <is>
          <t>Чебуреки «Сочные» Весовые ТМ «Зареченские» 5 кг</t>
        </is>
      </c>
      <c r="O243" s="373" t="n"/>
      <c r="P243" s="373" t="n"/>
      <c r="Q243" s="373" t="n"/>
      <c r="R243" s="339" t="n"/>
      <c r="S243" s="40" t="inlineStr"/>
      <c r="T243" s="40" t="inlineStr"/>
      <c r="U243" s="41" t="inlineStr">
        <is>
          <t>кор</t>
        </is>
      </c>
      <c r="V243" s="374" t="n">
        <v>113</v>
      </c>
      <c r="W243" s="375">
        <f>IFERROR(IF(V243="","",V243),"")</f>
        <v/>
      </c>
      <c r="X243" s="42">
        <f>IFERROR(IF(V243="","",V243*0.0155),"")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 ht="27" customHeight="1">
      <c r="A244" s="64" t="inlineStr">
        <is>
          <t>SU003025</t>
        </is>
      </c>
      <c r="B244" s="64" t="inlineStr">
        <is>
          <t>P003495</t>
        </is>
      </c>
      <c r="C244" s="37" t="n">
        <v>4301136029</v>
      </c>
      <c r="D244" s="168" t="n">
        <v>4640242180410</v>
      </c>
      <c r="E244" s="339" t="n"/>
      <c r="F244" s="371" t="n">
        <v>2.24</v>
      </c>
      <c r="G244" s="38" t="n">
        <v>1</v>
      </c>
      <c r="H244" s="371" t="n">
        <v>2.24</v>
      </c>
      <c r="I244" s="371" t="n">
        <v>2.432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7" t="inlineStr">
        <is>
          <t>Чебуреки «Сочный мегачебурек» Весовой ТМ «Зареченские» 2,24 кг</t>
        </is>
      </c>
      <c r="O244" s="373" t="n"/>
      <c r="P244" s="373" t="n"/>
      <c r="Q244" s="373" t="n"/>
      <c r="R244" s="339" t="n"/>
      <c r="S244" s="40" t="inlineStr"/>
      <c r="T244" s="40" t="inlineStr"/>
      <c r="U244" s="41" t="inlineStr">
        <is>
          <t>кор</t>
        </is>
      </c>
      <c r="V244" s="374" t="n">
        <v>0</v>
      </c>
      <c r="W244" s="375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4" t="inlineStr">
        <is>
          <t>ПГП</t>
        </is>
      </c>
    </row>
    <row r="245">
      <c r="A245" s="17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6" t="n"/>
      <c r="N245" s="377" t="inlineStr">
        <is>
          <t>Итого</t>
        </is>
      </c>
      <c r="O245" s="347" t="n"/>
      <c r="P245" s="347" t="n"/>
      <c r="Q245" s="347" t="n"/>
      <c r="R245" s="347" t="n"/>
      <c r="S245" s="347" t="n"/>
      <c r="T245" s="348" t="n"/>
      <c r="U245" s="43" t="inlineStr">
        <is>
          <t>кор</t>
        </is>
      </c>
      <c r="V245" s="378">
        <f>IFERROR(SUM(V241:V244),"0")</f>
        <v/>
      </c>
      <c r="W245" s="378">
        <f>IFERROR(SUM(W241:W244),"0")</f>
        <v/>
      </c>
      <c r="X245" s="378">
        <f>IFERROR(IF(X241="",0,X241),"0")+IFERROR(IF(X242="",0,X242),"0")+IFERROR(IF(X243="",0,X243),"0")+IFERROR(IF(X244="",0,X244),"0")</f>
        <v/>
      </c>
      <c r="Y245" s="379" t="n"/>
      <c r="Z245" s="37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76" t="n"/>
      <c r="N246" s="377" t="inlineStr">
        <is>
          <t>Итого</t>
        </is>
      </c>
      <c r="O246" s="347" t="n"/>
      <c r="P246" s="347" t="n"/>
      <c r="Q246" s="347" t="n"/>
      <c r="R246" s="347" t="n"/>
      <c r="S246" s="347" t="n"/>
      <c r="T246" s="348" t="n"/>
      <c r="U246" s="43" t="inlineStr">
        <is>
          <t>кг</t>
        </is>
      </c>
      <c r="V246" s="378">
        <f>IFERROR(SUMPRODUCT(V241:V244*H241:H244),"0")</f>
        <v/>
      </c>
      <c r="W246" s="378">
        <f>IFERROR(SUMPRODUCT(W241:W244*H241:H244),"0")</f>
        <v/>
      </c>
      <c r="X246" s="43" t="n"/>
      <c r="Y246" s="379" t="n"/>
      <c r="Z246" s="379" t="n"/>
    </row>
    <row r="247" ht="14.25" customHeight="1">
      <c r="A247" s="187" t="inlineStr">
        <is>
          <t>Снеки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87" t="n"/>
      <c r="Z247" s="187" t="n"/>
    </row>
    <row r="248" ht="27" customHeight="1">
      <c r="A248" s="64" t="inlineStr">
        <is>
          <t>SU003018</t>
        </is>
      </c>
      <c r="B248" s="64" t="inlineStr">
        <is>
          <t>P003484</t>
        </is>
      </c>
      <c r="C248" s="37" t="n">
        <v>4301135191</v>
      </c>
      <c r="D248" s="168" t="n">
        <v>4640242180373</v>
      </c>
      <c r="E248" s="339" t="n"/>
      <c r="F248" s="371" t="n">
        <v>3</v>
      </c>
      <c r="G248" s="38" t="n">
        <v>1</v>
      </c>
      <c r="H248" s="371" t="n">
        <v>3</v>
      </c>
      <c r="I248" s="371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«Жар-боллы с курочкой и сыром» Весовой ТМ «Зареченские» 3 кг</t>
        </is>
      </c>
      <c r="O248" s="373" t="n"/>
      <c r="P248" s="373" t="n"/>
      <c r="Q248" s="373" t="n"/>
      <c r="R248" s="339" t="n"/>
      <c r="S248" s="40" t="inlineStr"/>
      <c r="T248" s="40" t="inlineStr"/>
      <c r="U248" s="41" t="inlineStr">
        <is>
          <t>кор</t>
        </is>
      </c>
      <c r="V248" s="374" t="n">
        <v>50</v>
      </c>
      <c r="W248" s="37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SU003023</t>
        </is>
      </c>
      <c r="B249" s="64" t="inlineStr">
        <is>
          <t>P003490</t>
        </is>
      </c>
      <c r="C249" s="37" t="n">
        <v>4301135195</v>
      </c>
      <c r="D249" s="168" t="n">
        <v>4640242180366</v>
      </c>
      <c r="E249" s="339" t="n"/>
      <c r="F249" s="371" t="n">
        <v>3.7</v>
      </c>
      <c r="G249" s="38" t="n">
        <v>1</v>
      </c>
      <c r="H249" s="371" t="n">
        <v>3.7</v>
      </c>
      <c r="I249" s="37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«Жар-ладушки с клубникой и вишней» Весовые ТМ «Зареченские» 3,7 кг</t>
        </is>
      </c>
      <c r="O249" s="373" t="n"/>
      <c r="P249" s="373" t="n"/>
      <c r="Q249" s="373" t="n"/>
      <c r="R249" s="339" t="n"/>
      <c r="S249" s="40" t="inlineStr"/>
      <c r="T249" s="40" t="inlineStr"/>
      <c r="U249" s="41" t="inlineStr">
        <is>
          <t>кор</t>
        </is>
      </c>
      <c r="V249" s="374" t="n">
        <v>0</v>
      </c>
      <c r="W249" s="37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27" customHeight="1">
      <c r="A250" s="64" t="inlineStr">
        <is>
          <t>SU003015</t>
        </is>
      </c>
      <c r="B250" s="64" t="inlineStr">
        <is>
          <t>P003481</t>
        </is>
      </c>
      <c r="C250" s="37" t="n">
        <v>4301135188</v>
      </c>
      <c r="D250" s="168" t="n">
        <v>4640242180335</v>
      </c>
      <c r="E250" s="339" t="n"/>
      <c r="F250" s="371" t="n">
        <v>3.7</v>
      </c>
      <c r="G250" s="38" t="n">
        <v>1</v>
      </c>
      <c r="H250" s="371" t="n">
        <v>3.7</v>
      </c>
      <c r="I250" s="37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0" t="inlineStr">
        <is>
          <t>Снеки «Жар-ладушки с мясом» Весовые ТМ «Зареченские» 3,7 кг</t>
        </is>
      </c>
      <c r="O250" s="373" t="n"/>
      <c r="P250" s="373" t="n"/>
      <c r="Q250" s="373" t="n"/>
      <c r="R250" s="339" t="n"/>
      <c r="S250" s="40" t="inlineStr"/>
      <c r="T250" s="40" t="inlineStr"/>
      <c r="U250" s="41" t="inlineStr">
        <is>
          <t>кор</t>
        </is>
      </c>
      <c r="V250" s="374" t="n">
        <v>310</v>
      </c>
      <c r="W250" s="37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37.5" customHeight="1">
      <c r="A251" s="64" t="inlineStr">
        <is>
          <t>SU003016</t>
        </is>
      </c>
      <c r="B251" s="64" t="inlineStr">
        <is>
          <t>P003482</t>
        </is>
      </c>
      <c r="C251" s="37" t="n">
        <v>4301135189</v>
      </c>
      <c r="D251" s="168" t="n">
        <v>4640242180342</v>
      </c>
      <c r="E251" s="339" t="n"/>
      <c r="F251" s="371" t="n">
        <v>3.7</v>
      </c>
      <c r="G251" s="38" t="n">
        <v>1</v>
      </c>
      <c r="H251" s="371" t="n">
        <v>3.7</v>
      </c>
      <c r="I251" s="371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«Жар-ладушки с мясом, картофелем и грибами» Весовые ТМ «Зареченские» 3,7 кг</t>
        </is>
      </c>
      <c r="O251" s="373" t="n"/>
      <c r="P251" s="373" t="n"/>
      <c r="Q251" s="373" t="n"/>
      <c r="R251" s="339" t="n"/>
      <c r="S251" s="40" t="inlineStr"/>
      <c r="T251" s="40" t="inlineStr"/>
      <c r="U251" s="41" t="inlineStr">
        <is>
          <t>кор</t>
        </is>
      </c>
      <c r="V251" s="374" t="n">
        <v>0</v>
      </c>
      <c r="W251" s="375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SU003017</t>
        </is>
      </c>
      <c r="B252" s="64" t="inlineStr">
        <is>
          <t>P003483</t>
        </is>
      </c>
      <c r="C252" s="37" t="n">
        <v>4301135190</v>
      </c>
      <c r="D252" s="168" t="n">
        <v>4640242180359</v>
      </c>
      <c r="E252" s="339" t="n"/>
      <c r="F252" s="371" t="n">
        <v>3.7</v>
      </c>
      <c r="G252" s="38" t="n">
        <v>1</v>
      </c>
      <c r="H252" s="371" t="n">
        <v>3.7</v>
      </c>
      <c r="I252" s="37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2" t="inlineStr">
        <is>
          <t>Снеки «Жар-ладушки с яблоком и грушей» Весовые ТМ «Зареченские» 3,7 кг</t>
        </is>
      </c>
      <c r="O252" s="373" t="n"/>
      <c r="P252" s="373" t="n"/>
      <c r="Q252" s="373" t="n"/>
      <c r="R252" s="339" t="n"/>
      <c r="S252" s="40" t="inlineStr"/>
      <c r="T252" s="40" t="inlineStr"/>
      <c r="U252" s="41" t="inlineStr">
        <is>
          <t>кор</t>
        </is>
      </c>
      <c r="V252" s="374" t="n">
        <v>0</v>
      </c>
      <c r="W252" s="37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68" t="n">
        <v>4640242180380</v>
      </c>
      <c r="E253" s="339" t="n"/>
      <c r="F253" s="371" t="n">
        <v>3.7</v>
      </c>
      <c r="G253" s="38" t="n">
        <v>1</v>
      </c>
      <c r="H253" s="371" t="n">
        <v>3.7</v>
      </c>
      <c r="I253" s="371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3" t="inlineStr">
        <is>
          <t>Снеки «Мини-сосиски в тесте Фрайпики» Весовые ТМ «Зареченские» 3,7 кг</t>
        </is>
      </c>
      <c r="O253" s="373" t="n"/>
      <c r="P253" s="373" t="n"/>
      <c r="Q253" s="373" t="n"/>
      <c r="R253" s="339" t="n"/>
      <c r="S253" s="40" t="inlineStr"/>
      <c r="T253" s="40" t="inlineStr"/>
      <c r="U253" s="41" t="inlineStr">
        <is>
          <t>кор</t>
        </is>
      </c>
      <c r="V253" s="374" t="n">
        <v>0</v>
      </c>
      <c r="W253" s="375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68" t="n">
        <v>4640242180311</v>
      </c>
      <c r="E254" s="339" t="n"/>
      <c r="F254" s="371" t="n">
        <v>5.5</v>
      </c>
      <c r="G254" s="38" t="n">
        <v>1</v>
      </c>
      <c r="H254" s="371" t="n">
        <v>5.5</v>
      </c>
      <c r="I254" s="371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64" t="inlineStr">
        <is>
          <t>Снеки «Жар-мени» Весовые ТМ «Зареченские» 5,5 кг</t>
        </is>
      </c>
      <c r="O254" s="373" t="n"/>
      <c r="P254" s="373" t="n"/>
      <c r="Q254" s="373" t="n"/>
      <c r="R254" s="339" t="n"/>
      <c r="S254" s="40" t="inlineStr"/>
      <c r="T254" s="40" t="inlineStr"/>
      <c r="U254" s="41" t="inlineStr">
        <is>
          <t>кор</t>
        </is>
      </c>
      <c r="V254" s="374" t="n">
        <v>0</v>
      </c>
      <c r="W254" s="375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68" t="n">
        <v>4640242180328</v>
      </c>
      <c r="E255" s="339" t="n"/>
      <c r="F255" s="371" t="n">
        <v>3.5</v>
      </c>
      <c r="G255" s="38" t="n">
        <v>1</v>
      </c>
      <c r="H255" s="371" t="n">
        <v>3.5</v>
      </c>
      <c r="I255" s="371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65" t="inlineStr">
        <is>
          <t>Снеки «Жар-мени с картофелем и сочной грудинкой» Весовые ТМ «Зареченские» 3,5 кг</t>
        </is>
      </c>
      <c r="O255" s="373" t="n"/>
      <c r="P255" s="373" t="n"/>
      <c r="Q255" s="373" t="n"/>
      <c r="R255" s="339" t="n"/>
      <c r="S255" s="40" t="inlineStr"/>
      <c r="T255" s="40" t="inlineStr"/>
      <c r="U255" s="41" t="inlineStr">
        <is>
          <t>кор</t>
        </is>
      </c>
      <c r="V255" s="374" t="n">
        <v>0</v>
      </c>
      <c r="W255" s="37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SU003022</t>
        </is>
      </c>
      <c r="B256" s="64" t="inlineStr">
        <is>
          <t>P003487</t>
        </is>
      </c>
      <c r="C256" s="37" t="n">
        <v>4301135194</v>
      </c>
      <c r="D256" s="168" t="n">
        <v>4640242180380</v>
      </c>
      <c r="E256" s="339" t="n"/>
      <c r="F256" s="371" t="n">
        <v>1.8</v>
      </c>
      <c r="G256" s="38" t="n">
        <v>1</v>
      </c>
      <c r="H256" s="371" t="n">
        <v>1.8</v>
      </c>
      <c r="I256" s="371" t="n">
        <v>1.912</v>
      </c>
      <c r="J256" s="38" t="n">
        <v>234</v>
      </c>
      <c r="K256" s="38" t="inlineStr">
        <is>
          <t>18</t>
        </is>
      </c>
      <c r="L256" s="39" t="inlineStr">
        <is>
          <t>МГ</t>
        </is>
      </c>
      <c r="M256" s="38" t="n">
        <v>180</v>
      </c>
      <c r="N256" s="466" t="inlineStr">
        <is>
          <t>Снеки «Мини-сосиски в тесте Фрайпики» Весовые ТМ «Зареченские» 1,8 кг</t>
        </is>
      </c>
      <c r="O256" s="373" t="n"/>
      <c r="P256" s="373" t="n"/>
      <c r="Q256" s="373" t="n"/>
      <c r="R256" s="339" t="n"/>
      <c r="S256" s="40" t="inlineStr"/>
      <c r="T256" s="40" t="inlineStr"/>
      <c r="U256" s="41" t="inlineStr">
        <is>
          <t>кор</t>
        </is>
      </c>
      <c r="V256" s="374" t="n">
        <v>25</v>
      </c>
      <c r="W256" s="375">
        <f>IFERROR(IF(V256="","",V256),"")</f>
        <v/>
      </c>
      <c r="X256" s="42">
        <f>IFERROR(IF(V256="","",V256*0.00502),"")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SU003021</t>
        </is>
      </c>
      <c r="B257" s="64" t="inlineStr">
        <is>
          <t>P003489</t>
        </is>
      </c>
      <c r="C257" s="37" t="n">
        <v>4301135193</v>
      </c>
      <c r="D257" s="168" t="n">
        <v>4640242180403</v>
      </c>
      <c r="E257" s="339" t="n"/>
      <c r="F257" s="371" t="n">
        <v>3</v>
      </c>
      <c r="G257" s="38" t="n">
        <v>1</v>
      </c>
      <c r="H257" s="371" t="n">
        <v>3</v>
      </c>
      <c r="I257" s="371" t="n">
        <v>3.192</v>
      </c>
      <c r="J257" s="38" t="n">
        <v>126</v>
      </c>
      <c r="K257" s="38" t="inlineStr">
        <is>
          <t>14</t>
        </is>
      </c>
      <c r="L257" s="39" t="inlineStr">
        <is>
          <t>МГ</t>
        </is>
      </c>
      <c r="M257" s="38" t="n">
        <v>180</v>
      </c>
      <c r="N257" s="467" t="inlineStr">
        <is>
          <t>Снеки «Фрай-пицца с ветчиной и грибами» Весовые ТМ «Зареченские» 3 кг</t>
        </is>
      </c>
      <c r="O257" s="373" t="n"/>
      <c r="P257" s="373" t="n"/>
      <c r="Q257" s="373" t="n"/>
      <c r="R257" s="339" t="n"/>
      <c r="S257" s="40" t="inlineStr"/>
      <c r="T257" s="40" t="inlineStr"/>
      <c r="U257" s="41" t="inlineStr">
        <is>
          <t>кор</t>
        </is>
      </c>
      <c r="V257" s="374" t="n">
        <v>0</v>
      </c>
      <c r="W257" s="375">
        <f>IFERROR(IF(V257="","",V257),"")</f>
        <v/>
      </c>
      <c r="X257" s="42">
        <f>IFERROR(IF(V257="","",V257*0.00936),"")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>
      <c r="A258" s="17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6" t="n"/>
      <c r="N258" s="377" t="inlineStr">
        <is>
          <t>Итого</t>
        </is>
      </c>
      <c r="O258" s="347" t="n"/>
      <c r="P258" s="347" t="n"/>
      <c r="Q258" s="347" t="n"/>
      <c r="R258" s="347" t="n"/>
      <c r="S258" s="347" t="n"/>
      <c r="T258" s="348" t="n"/>
      <c r="U258" s="43" t="inlineStr">
        <is>
          <t>кор</t>
        </is>
      </c>
      <c r="V258" s="378">
        <f>IFERROR(SUM(V248:V257),"0")</f>
        <v/>
      </c>
      <c r="W258" s="378">
        <f>IFERROR(SUM(W248:W257),"0")</f>
        <v/>
      </c>
      <c r="X258" s="378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379" t="n"/>
      <c r="Z258" s="379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76" t="n"/>
      <c r="N259" s="377" t="inlineStr">
        <is>
          <t>Итого</t>
        </is>
      </c>
      <c r="O259" s="347" t="n"/>
      <c r="P259" s="347" t="n"/>
      <c r="Q259" s="347" t="n"/>
      <c r="R259" s="347" t="n"/>
      <c r="S259" s="347" t="n"/>
      <c r="T259" s="348" t="n"/>
      <c r="U259" s="43" t="inlineStr">
        <is>
          <t>кг</t>
        </is>
      </c>
      <c r="V259" s="378">
        <f>IFERROR(SUMPRODUCT(V248:V257*H248:H257),"0")</f>
        <v/>
      </c>
      <c r="W259" s="378">
        <f>IFERROR(SUMPRODUCT(W248:W257*H248:H257),"0")</f>
        <v/>
      </c>
      <c r="X259" s="43" t="n"/>
      <c r="Y259" s="379" t="n"/>
      <c r="Z259" s="379" t="n"/>
    </row>
    <row r="260" ht="15" customHeight="1">
      <c r="A260" s="18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6" t="n"/>
      <c r="N260" s="468" t="inlineStr">
        <is>
          <t>ИТОГО НЕТТО</t>
        </is>
      </c>
      <c r="O260" s="330" t="n"/>
      <c r="P260" s="330" t="n"/>
      <c r="Q260" s="330" t="n"/>
      <c r="R260" s="330" t="n"/>
      <c r="S260" s="330" t="n"/>
      <c r="T260" s="331" t="n"/>
      <c r="U260" s="43" t="inlineStr">
        <is>
          <t>кг</t>
        </is>
      </c>
      <c r="V260" s="378">
        <f>IFERROR(V24+V33+V41+V47+V57+V63+V68+V74+V84+V91+V99+V105+V110+V118+V123+V129+V134+V140+V148+V153+V160+V165+V170+V175+V181+V187+V193+V201+V206+V212+V218+V224+V229+V235+V239+V246+V259,"0")</f>
        <v/>
      </c>
      <c r="W260" s="378">
        <f>IFERROR(W24+W33+W41+W47+W57+W63+W68+W74+W84+W91+W99+W105+W110+W118+W123+W129+W134+W140+W148+W153+W160+W165+W170+W175+W181+W187+W193+W201+W206+W212+W218+W224+W229+W235+W239+W246+W259,"0")</f>
        <v/>
      </c>
      <c r="X260" s="43" t="n"/>
      <c r="Y260" s="379" t="n"/>
      <c r="Z260" s="379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6" t="n"/>
      <c r="N261" s="468" t="inlineStr">
        <is>
          <t>ИТОГО БРУТТО</t>
        </is>
      </c>
      <c r="O261" s="330" t="n"/>
      <c r="P261" s="330" t="n"/>
      <c r="Q261" s="330" t="n"/>
      <c r="R261" s="330" t="n"/>
      <c r="S261" s="330" t="n"/>
      <c r="T261" s="331" t="n"/>
      <c r="U261" s="43" t="inlineStr">
        <is>
          <t>кг</t>
        </is>
      </c>
      <c r="V261" s="37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/>
      </c>
      <c r="W261" s="37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/>
      </c>
      <c r="X261" s="43" t="n"/>
      <c r="Y261" s="379" t="n"/>
      <c r="Z261" s="37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6" t="n"/>
      <c r="N262" s="468" t="inlineStr">
        <is>
          <t>Кол-во паллет</t>
        </is>
      </c>
      <c r="O262" s="330" t="n"/>
      <c r="P262" s="330" t="n"/>
      <c r="Q262" s="330" t="n"/>
      <c r="R262" s="330" t="n"/>
      <c r="S262" s="330" t="n"/>
      <c r="T262" s="331" t="n"/>
      <c r="U262" s="43" t="inlineStr">
        <is>
          <t>шт</t>
        </is>
      </c>
      <c r="V26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/>
      </c>
      <c r="W26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/>
      </c>
      <c r="X262" s="43" t="n"/>
      <c r="Y262" s="379" t="n"/>
      <c r="Z262" s="37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6" t="n"/>
      <c r="N263" s="468" t="inlineStr">
        <is>
          <t>Вес брутто  с паллетами</t>
        </is>
      </c>
      <c r="O263" s="330" t="n"/>
      <c r="P263" s="330" t="n"/>
      <c r="Q263" s="330" t="n"/>
      <c r="R263" s="330" t="n"/>
      <c r="S263" s="330" t="n"/>
      <c r="T263" s="331" t="n"/>
      <c r="U263" s="43" t="inlineStr">
        <is>
          <t>кг</t>
        </is>
      </c>
      <c r="V263" s="378">
        <f>GrossWeightTotal+PalletQtyTotal*25</f>
        <v/>
      </c>
      <c r="W263" s="378">
        <f>GrossWeightTotalR+PalletQtyTotalR*25</f>
        <v/>
      </c>
      <c r="X263" s="43" t="n"/>
      <c r="Y263" s="379" t="n"/>
      <c r="Z263" s="37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6" t="n"/>
      <c r="N264" s="468" t="inlineStr">
        <is>
          <t>Кол-во коробок</t>
        </is>
      </c>
      <c r="O264" s="330" t="n"/>
      <c r="P264" s="330" t="n"/>
      <c r="Q264" s="330" t="n"/>
      <c r="R264" s="330" t="n"/>
      <c r="S264" s="330" t="n"/>
      <c r="T264" s="331" t="n"/>
      <c r="U264" s="43" t="inlineStr">
        <is>
          <t>шт</t>
        </is>
      </c>
      <c r="V264" s="378">
        <f>IFERROR(V23+V32+V40+V46+V56+V62+V67+V73+V83+V90+V98+V104+V109+V117+V122+V128+V133+V139+V147+V152+V159+V164+V169+V174+V180+V186+V192+V200+V205+V211+V217+V223+V228+V234+V238+V245+V258,"0")</f>
        <v/>
      </c>
      <c r="W264" s="378">
        <f>IFERROR(W23+W32+W40+W46+W56+W62+W67+W73+W83+W90+W98+W104+W109+W117+W122+W128+W133+W139+W147+W152+W159+W164+W169+W174+W180+W186+W192+W200+W205+W211+W217+W223+W228+W234+W238+W245+W258,"0")</f>
        <v/>
      </c>
      <c r="X264" s="43" t="n"/>
      <c r="Y264" s="379" t="n"/>
      <c r="Z264" s="379" t="n"/>
    </row>
    <row r="265" ht="14.2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36" t="n"/>
      <c r="N265" s="468" t="inlineStr">
        <is>
          <t>Объем заказа</t>
        </is>
      </c>
      <c r="O265" s="330" t="n"/>
      <c r="P265" s="330" t="n"/>
      <c r="Q265" s="330" t="n"/>
      <c r="R265" s="330" t="n"/>
      <c r="S265" s="330" t="n"/>
      <c r="T265" s="331" t="n"/>
      <c r="U265" s="46" t="inlineStr">
        <is>
          <t>м3</t>
        </is>
      </c>
      <c r="V265" s="43" t="n"/>
      <c r="W265" s="43" t="n"/>
      <c r="X265" s="43">
        <f>IFERROR(X23+X32+X40+X46+X56+X62+X67+X73+X83+X90+X98+X104+X109+X117+X122+X128+X133+X139+X147+X152+X159+X164+X169+X174+X180+X186+X192+X200+X205+X211+X217+X223+X228+X234+X238+X245+X258,"0")</f>
        <v/>
      </c>
      <c r="Y265" s="379" t="n"/>
      <c r="Z265" s="379" t="n"/>
    </row>
    <row r="266" ht="13.5" customHeight="1" thickBot="1"/>
    <row r="267" ht="27" customHeight="1" thickBot="1" thickTop="1">
      <c r="A267" s="47" t="inlineStr">
        <is>
          <t>ТОРГОВАЯ МАРКА</t>
        </is>
      </c>
      <c r="B267" s="165" t="inlineStr">
        <is>
          <t>Ядрена копоть</t>
        </is>
      </c>
      <c r="C267" s="165" t="inlineStr">
        <is>
          <t>Горячая штучка</t>
        </is>
      </c>
      <c r="D267" s="469" t="n"/>
      <c r="E267" s="469" t="n"/>
      <c r="F267" s="469" t="n"/>
      <c r="G267" s="469" t="n"/>
      <c r="H267" s="469" t="n"/>
      <c r="I267" s="469" t="n"/>
      <c r="J267" s="469" t="n"/>
      <c r="K267" s="469" t="n"/>
      <c r="L267" s="469" t="n"/>
      <c r="M267" s="469" t="n"/>
      <c r="N267" s="469" t="n"/>
      <c r="O267" s="469" t="n"/>
      <c r="P267" s="469" t="n"/>
      <c r="Q267" s="469" t="n"/>
      <c r="R267" s="470" t="n"/>
      <c r="S267" s="165" t="inlineStr">
        <is>
          <t>No Name</t>
        </is>
      </c>
      <c r="T267" s="470" t="n"/>
      <c r="U267" s="165" t="inlineStr">
        <is>
          <t>Вязанка</t>
        </is>
      </c>
      <c r="V267" s="469" t="n"/>
      <c r="W267" s="469" t="n"/>
      <c r="X267" s="470" t="n"/>
      <c r="Y267" s="165" t="inlineStr">
        <is>
          <t>Стародворье</t>
        </is>
      </c>
      <c r="Z267" s="469" t="n"/>
      <c r="AA267" s="469" t="n"/>
      <c r="AB267" s="469" t="n"/>
      <c r="AC267" s="469" t="n"/>
      <c r="AD267" s="470" t="n"/>
      <c r="AE267" s="165" t="inlineStr">
        <is>
          <t>Колбасный стандарт</t>
        </is>
      </c>
      <c r="AF267" s="165" t="inlineStr">
        <is>
          <t>Особый рецепт</t>
        </is>
      </c>
      <c r="AG267" s="470" t="n"/>
      <c r="AH267" s="165" t="inlineStr">
        <is>
          <t>Зареченские</t>
        </is>
      </c>
    </row>
    <row r="268" ht="14.25" customHeight="1" thickTop="1">
      <c r="A268" s="166" t="inlineStr">
        <is>
          <t>СЕРИЯ</t>
        </is>
      </c>
      <c r="B268" s="165" t="inlineStr">
        <is>
          <t>Ядрена копоть</t>
        </is>
      </c>
      <c r="C268" s="165" t="inlineStr">
        <is>
          <t>Наггетсы ГШ</t>
        </is>
      </c>
      <c r="D268" s="165" t="inlineStr">
        <is>
          <t>Grandmeni</t>
        </is>
      </c>
      <c r="E268" s="165" t="inlineStr">
        <is>
          <t>Чебупай</t>
        </is>
      </c>
      <c r="F268" s="165" t="inlineStr">
        <is>
          <t>Бигбули ГШ</t>
        </is>
      </c>
      <c r="G268" s="165" t="inlineStr">
        <is>
          <t>Бульмени вес ГШ</t>
        </is>
      </c>
      <c r="H268" s="165" t="inlineStr">
        <is>
          <t>Бельмеши</t>
        </is>
      </c>
      <c r="I268" s="165" t="inlineStr">
        <is>
          <t>Крылышки ГШ</t>
        </is>
      </c>
      <c r="J268" s="165" t="inlineStr">
        <is>
          <t>Чебупели</t>
        </is>
      </c>
      <c r="K268" s="165" t="inlineStr">
        <is>
          <t>Чебуреки</t>
        </is>
      </c>
      <c r="L268" s="165" t="inlineStr">
        <is>
          <t>Бульмени ГШ</t>
        </is>
      </c>
      <c r="M268" s="165" t="inlineStr">
        <is>
          <t>Чебупицца</t>
        </is>
      </c>
      <c r="N268" s="165" t="inlineStr">
        <is>
          <t>Хотстеры</t>
        </is>
      </c>
      <c r="O268" s="165" t="inlineStr">
        <is>
          <t>Круггетсы</t>
        </is>
      </c>
      <c r="P268" s="165" t="inlineStr">
        <is>
          <t>Пекерсы</t>
        </is>
      </c>
      <c r="Q268" s="165" t="inlineStr">
        <is>
          <t>Супермени</t>
        </is>
      </c>
      <c r="R268" s="165" t="inlineStr">
        <is>
          <t>Чебуманы</t>
        </is>
      </c>
      <c r="S268" s="165" t="inlineStr">
        <is>
          <t>Стародворье ПГП</t>
        </is>
      </c>
      <c r="T268" s="165" t="inlineStr">
        <is>
          <t>No Name ЗПФ</t>
        </is>
      </c>
      <c r="U268" s="165" t="inlineStr">
        <is>
          <t>Няняггетсы Сливушки</t>
        </is>
      </c>
      <c r="V268" s="165" t="inlineStr">
        <is>
          <t>Печеные пельмени</t>
        </is>
      </c>
      <c r="W268" s="165" t="inlineStr">
        <is>
          <t>Вязанка</t>
        </is>
      </c>
      <c r="X268" s="165" t="inlineStr">
        <is>
          <t>Сливушки</t>
        </is>
      </c>
      <c r="Y268" s="165" t="inlineStr">
        <is>
          <t>Стародворье ЗПФ</t>
        </is>
      </c>
      <c r="Z268" s="165" t="inlineStr">
        <is>
          <t>Первая цена</t>
        </is>
      </c>
      <c r="AA268" s="165" t="inlineStr">
        <is>
          <t>Мясорубская</t>
        </is>
      </c>
      <c r="AB268" s="165" t="inlineStr">
        <is>
          <t>Медвежье ушко</t>
        </is>
      </c>
      <c r="AC268" s="165" t="inlineStr">
        <is>
          <t>Бордо</t>
        </is>
      </c>
      <c r="AD268" s="165" t="inlineStr">
        <is>
          <t>Сочные</t>
        </is>
      </c>
      <c r="AE268" s="165" t="inlineStr">
        <is>
          <t>Владимирский Стандарт ЗПФ</t>
        </is>
      </c>
      <c r="AF268" s="165" t="inlineStr">
        <is>
          <t>Любимая ложка</t>
        </is>
      </c>
      <c r="AG268" s="165" t="inlineStr">
        <is>
          <t>Особая Без свинины</t>
        </is>
      </c>
      <c r="AH268" s="165" t="inlineStr">
        <is>
          <t>Зареченские продукты ПГП</t>
        </is>
      </c>
    </row>
    <row r="269" ht="13.5" customHeight="1" thickBot="1">
      <c r="A269" s="471" t="n"/>
      <c r="B269" s="472" t="n"/>
      <c r="C269" s="472" t="n"/>
      <c r="D269" s="472" t="n"/>
      <c r="E269" s="472" t="n"/>
      <c r="F269" s="472" t="n"/>
      <c r="G269" s="472" t="n"/>
      <c r="H269" s="472" t="n"/>
      <c r="I269" s="472" t="n"/>
      <c r="J269" s="472" t="n"/>
      <c r="K269" s="472" t="n"/>
      <c r="L269" s="472" t="n"/>
      <c r="M269" s="472" t="n"/>
      <c r="N269" s="472" t="n"/>
      <c r="O269" s="472" t="n"/>
      <c r="P269" s="472" t="n"/>
      <c r="Q269" s="472" t="n"/>
      <c r="R269" s="472" t="n"/>
      <c r="S269" s="472" t="n"/>
      <c r="T269" s="472" t="n"/>
      <c r="U269" s="472" t="n"/>
      <c r="V269" s="472" t="n"/>
      <c r="W269" s="472" t="n"/>
      <c r="X269" s="472" t="n"/>
      <c r="Y269" s="472" t="n"/>
      <c r="Z269" s="472" t="n"/>
      <c r="AA269" s="472" t="n"/>
      <c r="AB269" s="472" t="n"/>
      <c r="AC269" s="472" t="n"/>
      <c r="AD269" s="472" t="n"/>
      <c r="AE269" s="472" t="n"/>
      <c r="AF269" s="472" t="n"/>
      <c r="AG269" s="472" t="n"/>
      <c r="AH269" s="472" t="n"/>
    </row>
    <row r="270" ht="18" customHeight="1" thickBot="1" thickTop="1">
      <c r="A270" s="47" t="inlineStr">
        <is>
          <t>ИТОГО, кг</t>
        </is>
      </c>
      <c r="B270" s="53">
        <f>IFERROR(V22*H22,"0")</f>
        <v/>
      </c>
      <c r="C270" s="53">
        <f>IFERROR(V28*H28,"0")+IFERROR(V29*H29,"0")+IFERROR(V30*H30,"0")+IFERROR(V31*H31,"0")</f>
        <v/>
      </c>
      <c r="D270" s="53">
        <f>IFERROR(V36*H36,"0")+IFERROR(V37*H37,"0")+IFERROR(V38*H38,"0")+IFERROR(V39*H39,"0")</f>
        <v/>
      </c>
      <c r="E270" s="53">
        <f>IFERROR(V44*H44,"0")+IFERROR(V45*H45,"0")</f>
        <v/>
      </c>
      <c r="F270" s="53">
        <f>IFERROR(V50*H50,"0")+IFERROR(V51*H51,"0")+IFERROR(V52*H52,"0")+IFERROR(V53*H53,"0")+IFERROR(V54*H54,"0")+IFERROR(V55*H55,"0")</f>
        <v/>
      </c>
      <c r="G270" s="53">
        <f>IFERROR(V60*H60,"0")+IFERROR(V61*H61,"0")</f>
        <v/>
      </c>
      <c r="H270" s="53">
        <f>IFERROR(V66*H66,"0")</f>
        <v/>
      </c>
      <c r="I270" s="53">
        <f>IFERROR(V71*H71,"0")+IFERROR(V72*H72,"0")</f>
        <v/>
      </c>
      <c r="J270" s="53">
        <f>IFERROR(V77*H77,"0")+IFERROR(V78*H78,"0")+IFERROR(V79*H79,"0")+IFERROR(V80*H80,"0")+IFERROR(V81*H81,"0")+IFERROR(V82*H82,"0")</f>
        <v/>
      </c>
      <c r="K270" s="53">
        <f>IFERROR(V87*H87,"0")+IFERROR(V88*H88,"0")+IFERROR(V89*H89,"0")</f>
        <v/>
      </c>
      <c r="L270" s="53">
        <f>IFERROR(V94*H94,"0")+IFERROR(V95*H95,"0")+IFERROR(V96*H96,"0")+IFERROR(V97*H97,"0")</f>
        <v/>
      </c>
      <c r="M270" s="53">
        <f>IFERROR(V102*H102,"0")+IFERROR(V103*H103,"0")</f>
        <v/>
      </c>
      <c r="N270" s="53">
        <f>IFERROR(V108*H108,"0")</f>
        <v/>
      </c>
      <c r="O270" s="53">
        <f>IFERROR(V113*H113,"0")+IFERROR(V114*H114,"0")+IFERROR(V115*H115,"0")+IFERROR(V116*H116,"0")</f>
        <v/>
      </c>
      <c r="P270" s="53">
        <f>IFERROR(V121*H121,"0")</f>
        <v/>
      </c>
      <c r="Q270" s="53">
        <f>IFERROR(V126*H126,"0")+IFERROR(V127*H127,"0")</f>
        <v/>
      </c>
      <c r="R270" s="53">
        <f>IFERROR(V132*H132,"0")</f>
        <v/>
      </c>
      <c r="S270" s="53">
        <f>IFERROR(V138*H138,"0")</f>
        <v/>
      </c>
      <c r="T270" s="53">
        <f>IFERROR(V143*H143,"0")+IFERROR(V144*H144,"0")+IFERROR(V145*H145,"0")+IFERROR(V146*H146,"0")+IFERROR(V150*H150,"0")+IFERROR(V151*H151,"0")</f>
        <v/>
      </c>
      <c r="U270" s="53">
        <f>IFERROR(V157*H157,"0")+IFERROR(V158*H158,"0")</f>
        <v/>
      </c>
      <c r="V270" s="53">
        <f>IFERROR(V163*H163,"0")</f>
        <v/>
      </c>
      <c r="W270" s="53">
        <f>IFERROR(V168*H168,"0")</f>
        <v/>
      </c>
      <c r="X270" s="53">
        <f>IFERROR(V173*H173,"0")</f>
        <v/>
      </c>
      <c r="Y270" s="53">
        <f>IFERROR(V179*H179,"0")</f>
        <v/>
      </c>
      <c r="Z270" s="53">
        <f>IFERROR(V184*H184,"0")+IFERROR(V185*H185,"0")</f>
        <v/>
      </c>
      <c r="AA270" s="53">
        <f>IFERROR(V190*H190,"0")+IFERROR(V191*H191,"0")</f>
        <v/>
      </c>
      <c r="AB270" s="53">
        <f>IFERROR(V196*H196,"0")+IFERROR(V197*H197,"0")+IFERROR(V198*H198,"0")+IFERROR(V199*H199,"0")</f>
        <v/>
      </c>
      <c r="AC270" s="53">
        <f>IFERROR(V204*H204,"0")</f>
        <v/>
      </c>
      <c r="AD270" s="53">
        <f>IFERROR(V209*H209,"0")+IFERROR(V210*H210,"0")</f>
        <v/>
      </c>
      <c r="AE270" s="53">
        <f>IFERROR(V216*H216,"0")</f>
        <v/>
      </c>
      <c r="AF270" s="53">
        <f>IFERROR(V222*H222,"0")</f>
        <v/>
      </c>
      <c r="AG270" s="53">
        <f>IFERROR(V227*H227,"0")</f>
        <v/>
      </c>
      <c r="AH270" s="53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/>
      </c>
    </row>
    <row r="271" ht="13.5" customHeight="1" thickTop="1">
      <c r="C271" s="1" t="n"/>
    </row>
    <row r="272" ht="19.5" customHeight="1">
      <c r="A272" s="71" t="inlineStr">
        <is>
          <t>ЗПФ, кг</t>
        </is>
      </c>
      <c r="B272" s="71" t="inlineStr">
        <is>
          <t xml:space="preserve">ПГП, кг </t>
        </is>
      </c>
      <c r="C272" s="71" t="inlineStr">
        <is>
          <t>КИЗ, кг</t>
        </is>
      </c>
    </row>
    <row r="273">
      <c r="A273" s="72">
        <f>SUMPRODUCT(--(BA:BA="ЗПФ"),--(U:U="кор"),H:H,W:W)+SUMPRODUCT(--(BA:BA="ЗПФ"),--(U:U="кг"),W:W)</f>
        <v/>
      </c>
      <c r="B273" s="73">
        <f>SUMPRODUCT(--(BA:BA="ПГП"),--(U:U="кор"),H:H,W:W)+SUMPRODUCT(--(BA:BA="ПГП"),--(U:U="кг"),W:W)</f>
        <v/>
      </c>
      <c r="C273" s="73">
        <f>SUMPRODUCT(--(BA:BA="КИЗ"),--(U:U="кор"),H:H,W:W)+SUMPRODUCT(--(BA:BA="КИЗ"),--(U:U="кг"),W:W)</f>
        <v/>
      </c>
    </row>
    <row r="2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dkyXh7FppVRqem8pS8ovg==" formatRows="1" sort="0" spinCount="100000" hashValue="+liYm1zITxMsMFzLqjvzyG46NlJUgssImr4bB1HZOGyt8aD4CbrWJtKaNft3rFYGUEOXTgBpIBWgcieC6kmAA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8"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N24:T24"/>
    <mergeCell ref="D45:E45"/>
    <mergeCell ref="H9:I9"/>
    <mergeCell ref="N260:T260"/>
    <mergeCell ref="A90:M91"/>
    <mergeCell ref="A56:M57"/>
    <mergeCell ref="N153:T153"/>
    <mergeCell ref="N234:T234"/>
    <mergeCell ref="N157:R157"/>
    <mergeCell ref="D78:E78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S267:T267"/>
    <mergeCell ref="W17:W18"/>
    <mergeCell ref="A104:M105"/>
    <mergeCell ref="N98:T98"/>
    <mergeCell ref="A59:X59"/>
    <mergeCell ref="B268:B269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27:R127"/>
    <mergeCell ref="N109:T109"/>
    <mergeCell ref="N47:T47"/>
    <mergeCell ref="N218:T218"/>
    <mergeCell ref="N193:T193"/>
    <mergeCell ref="A223:M224"/>
    <mergeCell ref="N191:R191"/>
    <mergeCell ref="D28:E28"/>
    <mergeCell ref="A230:X230"/>
    <mergeCell ref="A152:M153"/>
    <mergeCell ref="Q268:Q269"/>
    <mergeCell ref="S268:S269"/>
    <mergeCell ref="D55:E55"/>
    <mergeCell ref="D30:E30"/>
    <mergeCell ref="A232:X232"/>
    <mergeCell ref="D5:E5"/>
    <mergeCell ref="A207:X207"/>
    <mergeCell ref="A182:X182"/>
    <mergeCell ref="N222:R222"/>
    <mergeCell ref="D94:E94"/>
    <mergeCell ref="N197:R197"/>
    <mergeCell ref="A65:X65"/>
    <mergeCell ref="N211:T211"/>
    <mergeCell ref="O10:P10"/>
    <mergeCell ref="P268:P269"/>
    <mergeCell ref="N206:T206"/>
    <mergeCell ref="N102:R102"/>
    <mergeCell ref="D145:E145"/>
    <mergeCell ref="D210:E210"/>
    <mergeCell ref="N52:R5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243:R243"/>
    <mergeCell ref="N50:R50"/>
    <mergeCell ref="A75:X75"/>
    <mergeCell ref="D31:E31"/>
    <mergeCell ref="D158:E158"/>
    <mergeCell ref="D77:E77"/>
    <mergeCell ref="D108:E10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O11:P11"/>
    <mergeCell ref="A226:X226"/>
    <mergeCell ref="N241:R241"/>
    <mergeCell ref="A6:C6"/>
    <mergeCell ref="D113:E113"/>
    <mergeCell ref="A245:M246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A236:X236"/>
    <mergeCell ref="N133:T133"/>
    <mergeCell ref="A5:C5"/>
    <mergeCell ref="A174:M175"/>
    <mergeCell ref="A205:M206"/>
    <mergeCell ref="N71:R71"/>
    <mergeCell ref="A192:M193"/>
    <mergeCell ref="D179:E179"/>
    <mergeCell ref="A238:M239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D9:E9"/>
    <mergeCell ref="A258:M259"/>
    <mergeCell ref="F9:G9"/>
    <mergeCell ref="N224:T224"/>
    <mergeCell ref="A176:X176"/>
    <mergeCell ref="N238:T238"/>
    <mergeCell ref="A64:X64"/>
    <mergeCell ref="D38:E38"/>
    <mergeCell ref="A107:X107"/>
    <mergeCell ref="A178:X178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Y268:Y269"/>
    <mergeCell ref="A34:X34"/>
    <mergeCell ref="N180:T180"/>
    <mergeCell ref="N168:R168"/>
    <mergeCell ref="A49:X49"/>
    <mergeCell ref="N89:R89"/>
    <mergeCell ref="D132:E132"/>
    <mergeCell ref="N40:T40"/>
    <mergeCell ref="D36:E36"/>
    <mergeCell ref="N184:R184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N95:R95"/>
    <mergeCell ref="N186:T186"/>
    <mergeCell ref="D138:E138"/>
    <mergeCell ref="N97:R97"/>
    <mergeCell ref="A149:X149"/>
    <mergeCell ref="N96:R96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56:T56"/>
    <mergeCell ref="N105:T105"/>
    <mergeCell ref="C268:C269"/>
    <mergeCell ref="D39:E39"/>
    <mergeCell ref="A159:M160"/>
    <mergeCell ref="A211:M212"/>
    <mergeCell ref="D89:E89"/>
    <mergeCell ref="U267:X267"/>
    <mergeCell ref="N147:T147"/>
    <mergeCell ref="N254:R254"/>
    <mergeCell ref="N45:R45"/>
    <mergeCell ref="N216:R216"/>
    <mergeCell ref="A70:X70"/>
    <mergeCell ref="A98:M99"/>
    <mergeCell ref="N256:R256"/>
    <mergeCell ref="D199:E199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H10:L10"/>
    <mergeCell ref="A169:M170"/>
    <mergeCell ref="D80:E80"/>
    <mergeCell ref="N66:R66"/>
    <mergeCell ref="N53:R53"/>
    <mergeCell ref="A26:X26"/>
    <mergeCell ref="A164:M165"/>
    <mergeCell ref="N61:R61"/>
    <mergeCell ref="V268:V269"/>
    <mergeCell ref="A100:X100"/>
    <mergeCell ref="N246:T246"/>
    <mergeCell ref="A171:X171"/>
    <mergeCell ref="D227:E227"/>
    <mergeCell ref="A9:C9"/>
    <mergeCell ref="N200:T200"/>
    <mergeCell ref="O12:P12"/>
    <mergeCell ref="A180:M181"/>
    <mergeCell ref="A117:M118"/>
    <mergeCell ref="D6:L6"/>
    <mergeCell ref="O13:P13"/>
    <mergeCell ref="N250:R250"/>
    <mergeCell ref="N237:R237"/>
    <mergeCell ref="D22:E22"/>
    <mergeCell ref="N51:R51"/>
    <mergeCell ref="A120:X120"/>
    <mergeCell ref="N217:T217"/>
    <mergeCell ref="D257:E257"/>
    <mergeCell ref="N192:T192"/>
    <mergeCell ref="D268:D269"/>
    <mergeCell ref="D151:E151"/>
    <mergeCell ref="N228:T228"/>
    <mergeCell ref="M268:M269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6:R196"/>
    <mergeCell ref="N198:R198"/>
    <mergeCell ref="D241:E241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U268:U269"/>
    <mergeCell ref="N209:R209"/>
    <mergeCell ref="W268:W269"/>
    <mergeCell ref="F5:G5"/>
    <mergeCell ref="A14:L14"/>
    <mergeCell ref="N251:R251"/>
    <mergeCell ref="N82:R82"/>
    <mergeCell ref="N253:R253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D252:E252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D163:E163"/>
    <mergeCell ref="N185:R185"/>
    <mergeCell ref="A188:X188"/>
    <mergeCell ref="D244:E244"/>
    <mergeCell ref="A240:X24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203:X203"/>
    <mergeCell ref="A10:C10"/>
    <mergeCell ref="A43:X43"/>
    <mergeCell ref="N140:T140"/>
    <mergeCell ref="N38:R38"/>
    <mergeCell ref="D184:E18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5rw2rXkPriWtVFavu/HXQ==" formatRows="1" sort="0" spinCount="100000" hashValue="MA1RPqukYKTC+XBxcfYGC9153sCXqmofF75HgW6tfkKGQ5sEPnoZFZmRoiiwgXc961orFzIJq3FrAKdGR/Bf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2024-01-19T10:35:55Z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